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13 - Fondos Nacionales 2021\07 - La Casa del Niño\Relicitación CAF\Escuela Casa del Niño - Documentación CAF\Pliego\"/>
    </mc:Choice>
  </mc:AlternateContent>
  <bookViews>
    <workbookView xWindow="0" yWindow="0" windowWidth="20400" windowHeight="7500" tabRatio="855" activeTab="5"/>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CyP!$A$1:$A$431</definedName>
    <definedName name="_xlnm._FilterDatabase" localSheetId="2" hidden="1">Datos!#REF!</definedName>
    <definedName name="_xlnm._FilterDatabase" localSheetId="0" hidden="1">Indices!#REF!</definedName>
    <definedName name="_xlnm._FilterDatabase" localSheetId="5" hidden="1">PTyCI!$D$1:$D$422</definedName>
    <definedName name="Anticipo_Financiero" localSheetId="6">[2]Datos!$C$7</definedName>
    <definedName name="Anticipo_Financiero">Datos!$C$8</definedName>
    <definedName name="_xlnm.Print_Area" localSheetId="4">AP!$A$1:$G$15000</definedName>
    <definedName name="_xlnm.Print_Area" localSheetId="3">CyP!$A$18:$I$431</definedName>
    <definedName name="_xlnm.Print_Area" localSheetId="2">Datos!$B$1:$H$87</definedName>
    <definedName name="_xlnm.Print_Area" localSheetId="5">PTyCI!$A$13:$Q$419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CyP!$F$418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CyP!$H$418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6296" i="6" l="1"/>
  <c r="G16296" i="6" s="1"/>
  <c r="D16296" i="6"/>
  <c r="B16296" i="6"/>
  <c r="A16296" i="6"/>
  <c r="F16295" i="6"/>
  <c r="G16295" i="6" s="1"/>
  <c r="D16295" i="6"/>
  <c r="B16295" i="6"/>
  <c r="A16295" i="6"/>
  <c r="F16294" i="6"/>
  <c r="G16294" i="6" s="1"/>
  <c r="D16294" i="6"/>
  <c r="B16294" i="6"/>
  <c r="A16294" i="6"/>
  <c r="G16293" i="6"/>
  <c r="F16293" i="6"/>
  <c r="D16293" i="6"/>
  <c r="B16293" i="6"/>
  <c r="A16293" i="6"/>
  <c r="F16292" i="6"/>
  <c r="G16292" i="6" s="1"/>
  <c r="D16292" i="6"/>
  <c r="B16292" i="6"/>
  <c r="A16292" i="6"/>
  <c r="F16291" i="6"/>
  <c r="G16291" i="6" s="1"/>
  <c r="D16291" i="6"/>
  <c r="B16291" i="6"/>
  <c r="A16291" i="6"/>
  <c r="G16290" i="6"/>
  <c r="F16290" i="6"/>
  <c r="D16290" i="6"/>
  <c r="B16290" i="6"/>
  <c r="A16290" i="6"/>
  <c r="G16289" i="6"/>
  <c r="F16289" i="6"/>
  <c r="D16289" i="6"/>
  <c r="B16289" i="6"/>
  <c r="A16289" i="6"/>
  <c r="F16288" i="6"/>
  <c r="G16288" i="6" s="1"/>
  <c r="D16288" i="6"/>
  <c r="B16288" i="6"/>
  <c r="A16288" i="6"/>
  <c r="F16285" i="6"/>
  <c r="G16285" i="6" s="1"/>
  <c r="D16285" i="6"/>
  <c r="B16285" i="6"/>
  <c r="A16285" i="6"/>
  <c r="F16284" i="6"/>
  <c r="G16284" i="6" s="1"/>
  <c r="D16284" i="6"/>
  <c r="B16284" i="6"/>
  <c r="A16284" i="6"/>
  <c r="F16283" i="6"/>
  <c r="G16283" i="6" s="1"/>
  <c r="D16283" i="6"/>
  <c r="A16283" i="6"/>
  <c r="B16283" i="6" s="1"/>
  <c r="G16282" i="6"/>
  <c r="F16282" i="6"/>
  <c r="D16282" i="6"/>
  <c r="A16282" i="6"/>
  <c r="B16282" i="6" s="1"/>
  <c r="F16281" i="6"/>
  <c r="G16281" i="6" s="1"/>
  <c r="D16281" i="6"/>
  <c r="B16281" i="6"/>
  <c r="A16281" i="6"/>
  <c r="G16280" i="6"/>
  <c r="F16280" i="6"/>
  <c r="D16280" i="6"/>
  <c r="A16280" i="6"/>
  <c r="B16280" i="6" s="1"/>
  <c r="F16279" i="6"/>
  <c r="G16279" i="6" s="1"/>
  <c r="D16279" i="6"/>
  <c r="A16279" i="6"/>
  <c r="B16279" i="6" s="1"/>
  <c r="F16278" i="6"/>
  <c r="G16278" i="6" s="1"/>
  <c r="D16278" i="6"/>
  <c r="A16278" i="6"/>
  <c r="B16278" i="6" s="1"/>
  <c r="F16275" i="6"/>
  <c r="G16275" i="6" s="1"/>
  <c r="D16275" i="6"/>
  <c r="B16275" i="6"/>
  <c r="A16275" i="6"/>
  <c r="F16274" i="6"/>
  <c r="G16274" i="6" s="1"/>
  <c r="D16274" i="6"/>
  <c r="B16274" i="6"/>
  <c r="A16274" i="6"/>
  <c r="F16273" i="6"/>
  <c r="G16273" i="6" s="1"/>
  <c r="D16273" i="6"/>
  <c r="B16273" i="6"/>
  <c r="A16273" i="6"/>
  <c r="F16272" i="6"/>
  <c r="G16272" i="6" s="1"/>
  <c r="D16272" i="6"/>
  <c r="B16272" i="6"/>
  <c r="A16272" i="6"/>
  <c r="F16271" i="6"/>
  <c r="G16271" i="6" s="1"/>
  <c r="D16271" i="6"/>
  <c r="B16271" i="6"/>
  <c r="A16271" i="6"/>
  <c r="F16270" i="6"/>
  <c r="G16270" i="6" s="1"/>
  <c r="D16270" i="6"/>
  <c r="B16270" i="6"/>
  <c r="A16270" i="6"/>
  <c r="G16269" i="6"/>
  <c r="F16269" i="6"/>
  <c r="D16269" i="6"/>
  <c r="B16269" i="6"/>
  <c r="A16269" i="6"/>
  <c r="F16268" i="6"/>
  <c r="G16268" i="6" s="1"/>
  <c r="D16268" i="6"/>
  <c r="B16268" i="6"/>
  <c r="A16268" i="6"/>
  <c r="F16267" i="6"/>
  <c r="G16267" i="6" s="1"/>
  <c r="D16267" i="6"/>
  <c r="B16267" i="6"/>
  <c r="A16267" i="6"/>
  <c r="F16266" i="6"/>
  <c r="G16266" i="6" s="1"/>
  <c r="D16266" i="6"/>
  <c r="B16266" i="6"/>
  <c r="A16266" i="6"/>
  <c r="F16265" i="6"/>
  <c r="G16265" i="6" s="1"/>
  <c r="D16265" i="6"/>
  <c r="B16265" i="6"/>
  <c r="A16265" i="6"/>
  <c r="F16264" i="6"/>
  <c r="G16264" i="6" s="1"/>
  <c r="D16264" i="6"/>
  <c r="B16264" i="6"/>
  <c r="A16264" i="6"/>
  <c r="G16263" i="6"/>
  <c r="F16263" i="6"/>
  <c r="D16263" i="6"/>
  <c r="B16263" i="6"/>
  <c r="A16263" i="6"/>
  <c r="F16262" i="6"/>
  <c r="G16262" i="6" s="1"/>
  <c r="D16262" i="6"/>
  <c r="B16262" i="6"/>
  <c r="A16262" i="6"/>
  <c r="B16255" i="6"/>
  <c r="G16254" i="6"/>
  <c r="B16254" i="6"/>
  <c r="B16253" i="6"/>
  <c r="B16252" i="6"/>
  <c r="F16246" i="6"/>
  <c r="G16246" i="6" s="1"/>
  <c r="D16246" i="6"/>
  <c r="B16246" i="6"/>
  <c r="A16246" i="6"/>
  <c r="F16245" i="6"/>
  <c r="G16245" i="6" s="1"/>
  <c r="D16245" i="6"/>
  <c r="B16245" i="6"/>
  <c r="A16245" i="6"/>
  <c r="F16244" i="6"/>
  <c r="G16244" i="6" s="1"/>
  <c r="D16244" i="6"/>
  <c r="B16244" i="6"/>
  <c r="A16244" i="6"/>
  <c r="F16243" i="6"/>
  <c r="G16243" i="6" s="1"/>
  <c r="D16243" i="6"/>
  <c r="B16243" i="6"/>
  <c r="A16243" i="6"/>
  <c r="F16242" i="6"/>
  <c r="G16242" i="6" s="1"/>
  <c r="D16242" i="6"/>
  <c r="B16242" i="6"/>
  <c r="A16242" i="6"/>
  <c r="G16241" i="6"/>
  <c r="F16241" i="6"/>
  <c r="D16241" i="6"/>
  <c r="B16241" i="6"/>
  <c r="A16241" i="6"/>
  <c r="G16240" i="6"/>
  <c r="F16240" i="6"/>
  <c r="D16240" i="6"/>
  <c r="B16240" i="6"/>
  <c r="A16240" i="6"/>
  <c r="F16239" i="6"/>
  <c r="G16239" i="6" s="1"/>
  <c r="D16239" i="6"/>
  <c r="B16239" i="6"/>
  <c r="A16239" i="6"/>
  <c r="F16238" i="6"/>
  <c r="G16238" i="6" s="1"/>
  <c r="D16238" i="6"/>
  <c r="B16238" i="6"/>
  <c r="A16238" i="6"/>
  <c r="F16235" i="6"/>
  <c r="G16235" i="6" s="1"/>
  <c r="D16235" i="6"/>
  <c r="B16235" i="6"/>
  <c r="A16235" i="6"/>
  <c r="F16234" i="6"/>
  <c r="G16234" i="6" s="1"/>
  <c r="D16234" i="6"/>
  <c r="B16234" i="6"/>
  <c r="A16234" i="6"/>
  <c r="F16233" i="6"/>
  <c r="G16233" i="6" s="1"/>
  <c r="D16233" i="6"/>
  <c r="A16233" i="6"/>
  <c r="B16233" i="6" s="1"/>
  <c r="G16232" i="6"/>
  <c r="F16232" i="6"/>
  <c r="D16232" i="6"/>
  <c r="A16232" i="6"/>
  <c r="B16232" i="6" s="1"/>
  <c r="F16231" i="6"/>
  <c r="G16231" i="6" s="1"/>
  <c r="D16231" i="6"/>
  <c r="B16231" i="6"/>
  <c r="A16231" i="6"/>
  <c r="F16230" i="6"/>
  <c r="G16230" i="6" s="1"/>
  <c r="D16230" i="6"/>
  <c r="B16230" i="6"/>
  <c r="A16230" i="6"/>
  <c r="F16229" i="6"/>
  <c r="G16229" i="6" s="1"/>
  <c r="D16229" i="6"/>
  <c r="A16229" i="6"/>
  <c r="B16229" i="6" s="1"/>
  <c r="F16228" i="6"/>
  <c r="G16228" i="6" s="1"/>
  <c r="D16228" i="6"/>
  <c r="A16228" i="6"/>
  <c r="B16228" i="6" s="1"/>
  <c r="F16225" i="6"/>
  <c r="G16225" i="6" s="1"/>
  <c r="D16225" i="6"/>
  <c r="B16225" i="6"/>
  <c r="A16225" i="6"/>
  <c r="G16224" i="6"/>
  <c r="F16224" i="6"/>
  <c r="D16224" i="6"/>
  <c r="B16224" i="6"/>
  <c r="A16224" i="6"/>
  <c r="G16223" i="6"/>
  <c r="F16223" i="6"/>
  <c r="D16223" i="6"/>
  <c r="B16223" i="6"/>
  <c r="A16223" i="6"/>
  <c r="F16222" i="6"/>
  <c r="G16222" i="6" s="1"/>
  <c r="D16222" i="6"/>
  <c r="B16222" i="6"/>
  <c r="A16222" i="6"/>
  <c r="F16221" i="6"/>
  <c r="G16221" i="6" s="1"/>
  <c r="D16221" i="6"/>
  <c r="B16221" i="6"/>
  <c r="A16221" i="6"/>
  <c r="F16220" i="6"/>
  <c r="G16220" i="6" s="1"/>
  <c r="D16220" i="6"/>
  <c r="B16220" i="6"/>
  <c r="A16220" i="6"/>
  <c r="G16219" i="6"/>
  <c r="F16219" i="6"/>
  <c r="D16219" i="6"/>
  <c r="B16219" i="6"/>
  <c r="A16219" i="6"/>
  <c r="F16218" i="6"/>
  <c r="G16218" i="6" s="1"/>
  <c r="D16218" i="6"/>
  <c r="B16218" i="6"/>
  <c r="A16218" i="6"/>
  <c r="F16217" i="6"/>
  <c r="G16217" i="6" s="1"/>
  <c r="D16217" i="6"/>
  <c r="B16217" i="6"/>
  <c r="A16217" i="6"/>
  <c r="F16216" i="6"/>
  <c r="G16216" i="6" s="1"/>
  <c r="D16216" i="6"/>
  <c r="B16216" i="6"/>
  <c r="A16216" i="6"/>
  <c r="F16215" i="6"/>
  <c r="G16215" i="6" s="1"/>
  <c r="D16215" i="6"/>
  <c r="B16215" i="6"/>
  <c r="A16215" i="6"/>
  <c r="F16214" i="6"/>
  <c r="G16214" i="6" s="1"/>
  <c r="D16214" i="6"/>
  <c r="B16214" i="6"/>
  <c r="A16214" i="6"/>
  <c r="F16213" i="6"/>
  <c r="G16213" i="6" s="1"/>
  <c r="D16213" i="6"/>
  <c r="B16213" i="6"/>
  <c r="A16213" i="6"/>
  <c r="G16212" i="6"/>
  <c r="F16212" i="6"/>
  <c r="D16212" i="6"/>
  <c r="B16212" i="6"/>
  <c r="A16212" i="6"/>
  <c r="B16205" i="6"/>
  <c r="G16204" i="6"/>
  <c r="B16204" i="6"/>
  <c r="B16203" i="6"/>
  <c r="B16202" i="6"/>
  <c r="G16196" i="6"/>
  <c r="F16196" i="6"/>
  <c r="D16196" i="6"/>
  <c r="B16196" i="6"/>
  <c r="A16196" i="6"/>
  <c r="F16195" i="6"/>
  <c r="G16195" i="6" s="1"/>
  <c r="D16195" i="6"/>
  <c r="B16195" i="6"/>
  <c r="A16195" i="6"/>
  <c r="F16194" i="6"/>
  <c r="G16194" i="6" s="1"/>
  <c r="D16194" i="6"/>
  <c r="B16194" i="6"/>
  <c r="A16194" i="6"/>
  <c r="F16193" i="6"/>
  <c r="G16193" i="6" s="1"/>
  <c r="D16193" i="6"/>
  <c r="B16193" i="6"/>
  <c r="A16193" i="6"/>
  <c r="F16192" i="6"/>
  <c r="G16192" i="6" s="1"/>
  <c r="D16192" i="6"/>
  <c r="B16192" i="6"/>
  <c r="A16192" i="6"/>
  <c r="F16191" i="6"/>
  <c r="G16191" i="6" s="1"/>
  <c r="D16191" i="6"/>
  <c r="B16191" i="6"/>
  <c r="A16191" i="6"/>
  <c r="G16190" i="6"/>
  <c r="F16190" i="6"/>
  <c r="D16190" i="6"/>
  <c r="B16190" i="6"/>
  <c r="A16190" i="6"/>
  <c r="F16189" i="6"/>
  <c r="G16189" i="6" s="1"/>
  <c r="D16189" i="6"/>
  <c r="B16189" i="6"/>
  <c r="A16189" i="6"/>
  <c r="F16188" i="6"/>
  <c r="G16188" i="6" s="1"/>
  <c r="D16188" i="6"/>
  <c r="B16188" i="6"/>
  <c r="A16188" i="6"/>
  <c r="F16185" i="6"/>
  <c r="G16185" i="6" s="1"/>
  <c r="D16185" i="6"/>
  <c r="A16185" i="6"/>
  <c r="B16185" i="6" s="1"/>
  <c r="F16184" i="6"/>
  <c r="G16184" i="6" s="1"/>
  <c r="D16184" i="6"/>
  <c r="B16184" i="6"/>
  <c r="A16184" i="6"/>
  <c r="F16183" i="6"/>
  <c r="G16183" i="6" s="1"/>
  <c r="D16183" i="6"/>
  <c r="A16183" i="6"/>
  <c r="B16183" i="6" s="1"/>
  <c r="F16182" i="6"/>
  <c r="G16182" i="6" s="1"/>
  <c r="D16182" i="6"/>
  <c r="A16182" i="6"/>
  <c r="B16182" i="6" s="1"/>
  <c r="G16181" i="6"/>
  <c r="F16181" i="6"/>
  <c r="D16181" i="6"/>
  <c r="A16181" i="6"/>
  <c r="B16181" i="6" s="1"/>
  <c r="F16180" i="6"/>
  <c r="G16180" i="6" s="1"/>
  <c r="D16180" i="6"/>
  <c r="B16180" i="6"/>
  <c r="A16180" i="6"/>
  <c r="F16179" i="6"/>
  <c r="G16179" i="6" s="1"/>
  <c r="D16179" i="6"/>
  <c r="A16179" i="6"/>
  <c r="B16179" i="6" s="1"/>
  <c r="F16178" i="6"/>
  <c r="G16178" i="6" s="1"/>
  <c r="D16178" i="6"/>
  <c r="A16178" i="6"/>
  <c r="B16178" i="6" s="1"/>
  <c r="F16175" i="6"/>
  <c r="G16175" i="6" s="1"/>
  <c r="D16175" i="6"/>
  <c r="B16175" i="6"/>
  <c r="A16175" i="6"/>
  <c r="F16174" i="6"/>
  <c r="G16174" i="6" s="1"/>
  <c r="D16174" i="6"/>
  <c r="B16174" i="6"/>
  <c r="A16174" i="6"/>
  <c r="F16173" i="6"/>
  <c r="G16173" i="6" s="1"/>
  <c r="D16173" i="6"/>
  <c r="B16173" i="6"/>
  <c r="A16173" i="6"/>
  <c r="G16172" i="6"/>
  <c r="F16172" i="6"/>
  <c r="D16172" i="6"/>
  <c r="B16172" i="6"/>
  <c r="A16172" i="6"/>
  <c r="F16171" i="6"/>
  <c r="G16171" i="6" s="1"/>
  <c r="D16171" i="6"/>
  <c r="B16171" i="6"/>
  <c r="A16171" i="6"/>
  <c r="F16170" i="6"/>
  <c r="G16170" i="6" s="1"/>
  <c r="D16170" i="6"/>
  <c r="B16170" i="6"/>
  <c r="A16170" i="6"/>
  <c r="F16169" i="6"/>
  <c r="G16169" i="6" s="1"/>
  <c r="D16169" i="6"/>
  <c r="B16169" i="6"/>
  <c r="A16169" i="6"/>
  <c r="F16168" i="6"/>
  <c r="G16168" i="6" s="1"/>
  <c r="D16168" i="6"/>
  <c r="B16168" i="6"/>
  <c r="A16168" i="6"/>
  <c r="F16167" i="6"/>
  <c r="G16167" i="6" s="1"/>
  <c r="D16167" i="6"/>
  <c r="B16167" i="6"/>
  <c r="A16167" i="6"/>
  <c r="F16166" i="6"/>
  <c r="G16166" i="6" s="1"/>
  <c r="D16166" i="6"/>
  <c r="B16166" i="6"/>
  <c r="A16166" i="6"/>
  <c r="F16165" i="6"/>
  <c r="G16165" i="6" s="1"/>
  <c r="D16165" i="6"/>
  <c r="B16165" i="6"/>
  <c r="A16165" i="6"/>
  <c r="G16164" i="6"/>
  <c r="F16164" i="6"/>
  <c r="D16164" i="6"/>
  <c r="B16164" i="6"/>
  <c r="A16164" i="6"/>
  <c r="F16163" i="6"/>
  <c r="G16163" i="6" s="1"/>
  <c r="D16163" i="6"/>
  <c r="B16163" i="6"/>
  <c r="A16163" i="6"/>
  <c r="F16162" i="6"/>
  <c r="G16162" i="6" s="1"/>
  <c r="D16162" i="6"/>
  <c r="B16162" i="6"/>
  <c r="A16162" i="6"/>
  <c r="B16155" i="6"/>
  <c r="G16154" i="6"/>
  <c r="B16154" i="6"/>
  <c r="B16153" i="6"/>
  <c r="B16152" i="6"/>
  <c r="F16146" i="6"/>
  <c r="G16146" i="6" s="1"/>
  <c r="D16146" i="6"/>
  <c r="B16146" i="6"/>
  <c r="A16146" i="6"/>
  <c r="F16145" i="6"/>
  <c r="G16145" i="6" s="1"/>
  <c r="D16145" i="6"/>
  <c r="B16145" i="6"/>
  <c r="A16145" i="6"/>
  <c r="F16144" i="6"/>
  <c r="G16144" i="6" s="1"/>
  <c r="D16144" i="6"/>
  <c r="B16144" i="6"/>
  <c r="A16144" i="6"/>
  <c r="F16143" i="6"/>
  <c r="G16143" i="6" s="1"/>
  <c r="D16143" i="6"/>
  <c r="B16143" i="6"/>
  <c r="A16143" i="6"/>
  <c r="F16142" i="6"/>
  <c r="G16142" i="6" s="1"/>
  <c r="D16142" i="6"/>
  <c r="B16142" i="6"/>
  <c r="A16142" i="6"/>
  <c r="F16141" i="6"/>
  <c r="G16141" i="6" s="1"/>
  <c r="D16141" i="6"/>
  <c r="B16141" i="6"/>
  <c r="A16141" i="6"/>
  <c r="G16140" i="6"/>
  <c r="F16140" i="6"/>
  <c r="D16140" i="6"/>
  <c r="B16140" i="6"/>
  <c r="A16140" i="6"/>
  <c r="F16139" i="6"/>
  <c r="G16139" i="6" s="1"/>
  <c r="D16139" i="6"/>
  <c r="B16139" i="6"/>
  <c r="A16139" i="6"/>
  <c r="F16138" i="6"/>
  <c r="G16138" i="6" s="1"/>
  <c r="D16138" i="6"/>
  <c r="B16138" i="6"/>
  <c r="A16138" i="6"/>
  <c r="F16135" i="6"/>
  <c r="G16135" i="6" s="1"/>
  <c r="D16135" i="6"/>
  <c r="A16135" i="6"/>
  <c r="B16135" i="6" s="1"/>
  <c r="F16134" i="6"/>
  <c r="G16134" i="6" s="1"/>
  <c r="D16134" i="6"/>
  <c r="B16134" i="6"/>
  <c r="A16134" i="6"/>
  <c r="F16133" i="6"/>
  <c r="G16133" i="6" s="1"/>
  <c r="D16133" i="6"/>
  <c r="A16133" i="6"/>
  <c r="B16133" i="6" s="1"/>
  <c r="F16132" i="6"/>
  <c r="G16132" i="6" s="1"/>
  <c r="D16132" i="6"/>
  <c r="A16132" i="6"/>
  <c r="B16132" i="6" s="1"/>
  <c r="F16131" i="6"/>
  <c r="G16131" i="6" s="1"/>
  <c r="D16131" i="6"/>
  <c r="A16131" i="6"/>
  <c r="B16131" i="6" s="1"/>
  <c r="F16130" i="6"/>
  <c r="G16130" i="6" s="1"/>
  <c r="D16130" i="6"/>
  <c r="A16130" i="6"/>
  <c r="B16130" i="6" s="1"/>
  <c r="F16129" i="6"/>
  <c r="G16129" i="6" s="1"/>
  <c r="D16129" i="6"/>
  <c r="B16129" i="6"/>
  <c r="A16129" i="6"/>
  <c r="F16128" i="6"/>
  <c r="G16128" i="6" s="1"/>
  <c r="D16128" i="6"/>
  <c r="B16128" i="6"/>
  <c r="A16128" i="6"/>
  <c r="F16125" i="6"/>
  <c r="G16125" i="6" s="1"/>
  <c r="D16125" i="6"/>
  <c r="B16125" i="6"/>
  <c r="A16125" i="6"/>
  <c r="F16124" i="6"/>
  <c r="G16124" i="6" s="1"/>
  <c r="D16124" i="6"/>
  <c r="B16124" i="6"/>
  <c r="A16124" i="6"/>
  <c r="F16123" i="6"/>
  <c r="G16123" i="6" s="1"/>
  <c r="D16123" i="6"/>
  <c r="B16123" i="6"/>
  <c r="A16123" i="6"/>
  <c r="G16122" i="6"/>
  <c r="F16122" i="6"/>
  <c r="D16122" i="6"/>
  <c r="B16122" i="6"/>
  <c r="A16122" i="6"/>
  <c r="F16121" i="6"/>
  <c r="G16121" i="6" s="1"/>
  <c r="D16121" i="6"/>
  <c r="B16121" i="6"/>
  <c r="A16121" i="6"/>
  <c r="F16120" i="6"/>
  <c r="G16120" i="6" s="1"/>
  <c r="D16120" i="6"/>
  <c r="B16120" i="6"/>
  <c r="A16120" i="6"/>
  <c r="F16119" i="6"/>
  <c r="G16119" i="6" s="1"/>
  <c r="D16119" i="6"/>
  <c r="B16119" i="6"/>
  <c r="A16119" i="6"/>
  <c r="F16118" i="6"/>
  <c r="G16118" i="6" s="1"/>
  <c r="D16118" i="6"/>
  <c r="B16118" i="6"/>
  <c r="A16118" i="6"/>
  <c r="G16117" i="6"/>
  <c r="F16117" i="6"/>
  <c r="D16117" i="6"/>
  <c r="B16117" i="6"/>
  <c r="A16117" i="6"/>
  <c r="G16116" i="6"/>
  <c r="F16116" i="6"/>
  <c r="D16116" i="6"/>
  <c r="B16116" i="6"/>
  <c r="A16116" i="6"/>
  <c r="F16115" i="6"/>
  <c r="G16115" i="6" s="1"/>
  <c r="D16115" i="6"/>
  <c r="B16115" i="6"/>
  <c r="A16115" i="6"/>
  <c r="G16114" i="6"/>
  <c r="F16114" i="6"/>
  <c r="D16114" i="6"/>
  <c r="B16114" i="6"/>
  <c r="A16114" i="6"/>
  <c r="F16113" i="6"/>
  <c r="G16113" i="6" s="1"/>
  <c r="D16113" i="6"/>
  <c r="B16113" i="6"/>
  <c r="A16113" i="6"/>
  <c r="F16112" i="6"/>
  <c r="G16112" i="6" s="1"/>
  <c r="D16112" i="6"/>
  <c r="B16112" i="6"/>
  <c r="A16112" i="6"/>
  <c r="B16105" i="6"/>
  <c r="G16104" i="6"/>
  <c r="B16104" i="6"/>
  <c r="B16103" i="6"/>
  <c r="B16102" i="6"/>
  <c r="F16096" i="6"/>
  <c r="G16096" i="6" s="1"/>
  <c r="D16096" i="6"/>
  <c r="B16096" i="6"/>
  <c r="A16096" i="6"/>
  <c r="F16095" i="6"/>
  <c r="G16095" i="6" s="1"/>
  <c r="D16095" i="6"/>
  <c r="B16095" i="6"/>
  <c r="A16095" i="6"/>
  <c r="G16094" i="6"/>
  <c r="F16094" i="6"/>
  <c r="D16094" i="6"/>
  <c r="B16094" i="6"/>
  <c r="A16094" i="6"/>
  <c r="F16093" i="6"/>
  <c r="G16093" i="6" s="1"/>
  <c r="D16093" i="6"/>
  <c r="B16093" i="6"/>
  <c r="A16093" i="6"/>
  <c r="F16092" i="6"/>
  <c r="G16092" i="6" s="1"/>
  <c r="D16092" i="6"/>
  <c r="B16092" i="6"/>
  <c r="A16092" i="6"/>
  <c r="F16091" i="6"/>
  <c r="G16091" i="6" s="1"/>
  <c r="D16091" i="6"/>
  <c r="B16091" i="6"/>
  <c r="A16091" i="6"/>
  <c r="F16090" i="6"/>
  <c r="G16090" i="6" s="1"/>
  <c r="D16090" i="6"/>
  <c r="B16090" i="6"/>
  <c r="A16090" i="6"/>
  <c r="F16089" i="6"/>
  <c r="G16089" i="6" s="1"/>
  <c r="D16089" i="6"/>
  <c r="B16089" i="6"/>
  <c r="A16089" i="6"/>
  <c r="F16088" i="6"/>
  <c r="G16088" i="6" s="1"/>
  <c r="D16088" i="6"/>
  <c r="B16088" i="6"/>
  <c r="A16088" i="6"/>
  <c r="G16085" i="6"/>
  <c r="F16085" i="6"/>
  <c r="D16085" i="6"/>
  <c r="A16085" i="6"/>
  <c r="B16085" i="6" s="1"/>
  <c r="F16084" i="6"/>
  <c r="G16084" i="6" s="1"/>
  <c r="D16084" i="6"/>
  <c r="A16084" i="6"/>
  <c r="B16084" i="6" s="1"/>
  <c r="F16083" i="6"/>
  <c r="G16083" i="6" s="1"/>
  <c r="D16083" i="6"/>
  <c r="A16083" i="6"/>
  <c r="B16083" i="6" s="1"/>
  <c r="F16082" i="6"/>
  <c r="G16082" i="6" s="1"/>
  <c r="D16082" i="6"/>
  <c r="B16082" i="6"/>
  <c r="A16082" i="6"/>
  <c r="F16081" i="6"/>
  <c r="G16081" i="6" s="1"/>
  <c r="D16081" i="6"/>
  <c r="A16081" i="6"/>
  <c r="B16081" i="6" s="1"/>
  <c r="F16080" i="6"/>
  <c r="G16080" i="6" s="1"/>
  <c r="D16080" i="6"/>
  <c r="A16080" i="6"/>
  <c r="B16080" i="6" s="1"/>
  <c r="G16079" i="6"/>
  <c r="F16079" i="6"/>
  <c r="D16079" i="6"/>
  <c r="B16079" i="6"/>
  <c r="A16079" i="6"/>
  <c r="F16078" i="6"/>
  <c r="G16078" i="6" s="1"/>
  <c r="D16078" i="6"/>
  <c r="A16078" i="6"/>
  <c r="B16078" i="6" s="1"/>
  <c r="F16075" i="6"/>
  <c r="G16075" i="6" s="1"/>
  <c r="D16075" i="6"/>
  <c r="B16075" i="6"/>
  <c r="A16075" i="6"/>
  <c r="F16074" i="6"/>
  <c r="G16074" i="6" s="1"/>
  <c r="D16074" i="6"/>
  <c r="B16074" i="6"/>
  <c r="A16074" i="6"/>
  <c r="F16073" i="6"/>
  <c r="G16073" i="6" s="1"/>
  <c r="D16073" i="6"/>
  <c r="B16073" i="6"/>
  <c r="A16073" i="6"/>
  <c r="F16072" i="6"/>
  <c r="G16072" i="6" s="1"/>
  <c r="D16072" i="6"/>
  <c r="B16072" i="6"/>
  <c r="A16072" i="6"/>
  <c r="F16071" i="6"/>
  <c r="G16071" i="6" s="1"/>
  <c r="D16071" i="6"/>
  <c r="B16071" i="6"/>
  <c r="A16071" i="6"/>
  <c r="G16070" i="6"/>
  <c r="F16070" i="6"/>
  <c r="D16070" i="6"/>
  <c r="B16070" i="6"/>
  <c r="A16070" i="6"/>
  <c r="F16069" i="6"/>
  <c r="G16069" i="6" s="1"/>
  <c r="D16069" i="6"/>
  <c r="B16069" i="6"/>
  <c r="A16069" i="6"/>
  <c r="G16068" i="6"/>
  <c r="F16068" i="6"/>
  <c r="D16068" i="6"/>
  <c r="B16068" i="6"/>
  <c r="A16068" i="6"/>
  <c r="G16067" i="6"/>
  <c r="F16067" i="6"/>
  <c r="D16067" i="6"/>
  <c r="B16067" i="6"/>
  <c r="A16067" i="6"/>
  <c r="F16066" i="6"/>
  <c r="G16066" i="6" s="1"/>
  <c r="D16066" i="6"/>
  <c r="B16066" i="6"/>
  <c r="A16066" i="6"/>
  <c r="G16065" i="6"/>
  <c r="F16065" i="6"/>
  <c r="D16065" i="6"/>
  <c r="B16065" i="6"/>
  <c r="A16065" i="6"/>
  <c r="G16064" i="6"/>
  <c r="F16064" i="6"/>
  <c r="D16064" i="6"/>
  <c r="B16064" i="6"/>
  <c r="A16064" i="6"/>
  <c r="F16063" i="6"/>
  <c r="G16063" i="6" s="1"/>
  <c r="D16063" i="6"/>
  <c r="B16063" i="6"/>
  <c r="A16063" i="6"/>
  <c r="G16062" i="6"/>
  <c r="F16062" i="6"/>
  <c r="D16062" i="6"/>
  <c r="B16062" i="6"/>
  <c r="A16062" i="6"/>
  <c r="B16055" i="6"/>
  <c r="G16054" i="6"/>
  <c r="B16054" i="6"/>
  <c r="B16053" i="6"/>
  <c r="B16052" i="6"/>
  <c r="F16046" i="6"/>
  <c r="G16046" i="6" s="1"/>
  <c r="D16046" i="6"/>
  <c r="B16046" i="6"/>
  <c r="A16046" i="6"/>
  <c r="F16045" i="6"/>
  <c r="G16045" i="6" s="1"/>
  <c r="D16045" i="6"/>
  <c r="B16045" i="6"/>
  <c r="A16045" i="6"/>
  <c r="F16044" i="6"/>
  <c r="G16044" i="6" s="1"/>
  <c r="D16044" i="6"/>
  <c r="B16044" i="6"/>
  <c r="A16044" i="6"/>
  <c r="F16043" i="6"/>
  <c r="G16043" i="6" s="1"/>
  <c r="D16043" i="6"/>
  <c r="B16043" i="6"/>
  <c r="A16043" i="6"/>
  <c r="F16042" i="6"/>
  <c r="G16042" i="6" s="1"/>
  <c r="D16042" i="6"/>
  <c r="B16042" i="6"/>
  <c r="A16042" i="6"/>
  <c r="G16041" i="6"/>
  <c r="F16041" i="6"/>
  <c r="D16041" i="6"/>
  <c r="B16041" i="6"/>
  <c r="A16041" i="6"/>
  <c r="G16040" i="6"/>
  <c r="F16040" i="6"/>
  <c r="D16040" i="6"/>
  <c r="B16040" i="6"/>
  <c r="A16040" i="6"/>
  <c r="F16039" i="6"/>
  <c r="G16039" i="6" s="1"/>
  <c r="D16039" i="6"/>
  <c r="B16039" i="6"/>
  <c r="A16039" i="6"/>
  <c r="F16038" i="6"/>
  <c r="G16038" i="6" s="1"/>
  <c r="D16038" i="6"/>
  <c r="B16038" i="6"/>
  <c r="A16038" i="6"/>
  <c r="F16035" i="6"/>
  <c r="G16035" i="6" s="1"/>
  <c r="D16035" i="6"/>
  <c r="B16035" i="6"/>
  <c r="A16035" i="6"/>
  <c r="F16034" i="6"/>
  <c r="G16034" i="6" s="1"/>
  <c r="D16034" i="6"/>
  <c r="B16034" i="6"/>
  <c r="A16034" i="6"/>
  <c r="F16033" i="6"/>
  <c r="G16033" i="6" s="1"/>
  <c r="D16033" i="6"/>
  <c r="B16033" i="6"/>
  <c r="A16033" i="6"/>
  <c r="F16032" i="6"/>
  <c r="G16032" i="6" s="1"/>
  <c r="D16032" i="6"/>
  <c r="A16032" i="6"/>
  <c r="B16032" i="6" s="1"/>
  <c r="G16031" i="6"/>
  <c r="F16031" i="6"/>
  <c r="D16031" i="6"/>
  <c r="A16031" i="6"/>
  <c r="B16031" i="6" s="1"/>
  <c r="F16030" i="6"/>
  <c r="G16030" i="6" s="1"/>
  <c r="D16030" i="6"/>
  <c r="A16030" i="6"/>
  <c r="B16030" i="6" s="1"/>
  <c r="F16029" i="6"/>
  <c r="G16029" i="6" s="1"/>
  <c r="D16029" i="6"/>
  <c r="A16029" i="6"/>
  <c r="B16029" i="6" s="1"/>
  <c r="G16028" i="6"/>
  <c r="F16028" i="6"/>
  <c r="D16028" i="6"/>
  <c r="A16028" i="6"/>
  <c r="B16028" i="6" s="1"/>
  <c r="F16025" i="6"/>
  <c r="G16025" i="6" s="1"/>
  <c r="D16025" i="6"/>
  <c r="B16025" i="6"/>
  <c r="A16025" i="6"/>
  <c r="F16024" i="6"/>
  <c r="G16024" i="6" s="1"/>
  <c r="D16024" i="6"/>
  <c r="B16024" i="6"/>
  <c r="A16024" i="6"/>
  <c r="G16023" i="6"/>
  <c r="F16023" i="6"/>
  <c r="D16023" i="6"/>
  <c r="B16023" i="6"/>
  <c r="A16023" i="6"/>
  <c r="G16022" i="6"/>
  <c r="F16022" i="6"/>
  <c r="D16022" i="6"/>
  <c r="B16022" i="6"/>
  <c r="A16022" i="6"/>
  <c r="G16021" i="6"/>
  <c r="F16021" i="6"/>
  <c r="D16021" i="6"/>
  <c r="B16021" i="6"/>
  <c r="A16021" i="6"/>
  <c r="F16020" i="6"/>
  <c r="G16020" i="6" s="1"/>
  <c r="D16020" i="6"/>
  <c r="B16020" i="6"/>
  <c r="A16020" i="6"/>
  <c r="G16019" i="6"/>
  <c r="F16019" i="6"/>
  <c r="D16019" i="6"/>
  <c r="B16019" i="6"/>
  <c r="A16019" i="6"/>
  <c r="G16018" i="6"/>
  <c r="F16018" i="6"/>
  <c r="D16018" i="6"/>
  <c r="B16018" i="6"/>
  <c r="A16018" i="6"/>
  <c r="F16017" i="6"/>
  <c r="G16017" i="6" s="1"/>
  <c r="D16017" i="6"/>
  <c r="B16017" i="6"/>
  <c r="A16017" i="6"/>
  <c r="F16016" i="6"/>
  <c r="G16016" i="6" s="1"/>
  <c r="D16016" i="6"/>
  <c r="B16016" i="6"/>
  <c r="A16016" i="6"/>
  <c r="F16015" i="6"/>
  <c r="G16015" i="6" s="1"/>
  <c r="D16015" i="6"/>
  <c r="B16015" i="6"/>
  <c r="A16015" i="6"/>
  <c r="F16014" i="6"/>
  <c r="G16014" i="6" s="1"/>
  <c r="D16014" i="6"/>
  <c r="B16014" i="6"/>
  <c r="A16014" i="6"/>
  <c r="F16013" i="6"/>
  <c r="G16013" i="6" s="1"/>
  <c r="D16013" i="6"/>
  <c r="B16013" i="6"/>
  <c r="A16013" i="6"/>
  <c r="F16012" i="6"/>
  <c r="G16012" i="6" s="1"/>
  <c r="D16012" i="6"/>
  <c r="B16012" i="6"/>
  <c r="A16012" i="6"/>
  <c r="B16005" i="6"/>
  <c r="G16004" i="6"/>
  <c r="B16004" i="6"/>
  <c r="B16003" i="6"/>
  <c r="B16002" i="6"/>
  <c r="F15996" i="6"/>
  <c r="G15996" i="6" s="1"/>
  <c r="D15996" i="6"/>
  <c r="B15996" i="6"/>
  <c r="A15996" i="6"/>
  <c r="F15995" i="6"/>
  <c r="G15995" i="6" s="1"/>
  <c r="D15995" i="6"/>
  <c r="B15995" i="6"/>
  <c r="A15995" i="6"/>
  <c r="F15994" i="6"/>
  <c r="G15994" i="6" s="1"/>
  <c r="D15994" i="6"/>
  <c r="B15994" i="6"/>
  <c r="A15994" i="6"/>
  <c r="F15993" i="6"/>
  <c r="G15993" i="6" s="1"/>
  <c r="D15993" i="6"/>
  <c r="B15993" i="6"/>
  <c r="A15993" i="6"/>
  <c r="F15992" i="6"/>
  <c r="G15992" i="6" s="1"/>
  <c r="D15992" i="6"/>
  <c r="B15992" i="6"/>
  <c r="A15992" i="6"/>
  <c r="F15991" i="6"/>
  <c r="G15991" i="6" s="1"/>
  <c r="D15991" i="6"/>
  <c r="B15991" i="6"/>
  <c r="A15991" i="6"/>
  <c r="F15990" i="6"/>
  <c r="G15990" i="6" s="1"/>
  <c r="D15990" i="6"/>
  <c r="B15990" i="6"/>
  <c r="A15990" i="6"/>
  <c r="F15989" i="6"/>
  <c r="G15989" i="6" s="1"/>
  <c r="D15989" i="6"/>
  <c r="B15989" i="6"/>
  <c r="A15989" i="6"/>
  <c r="F15988" i="6"/>
  <c r="G15988" i="6" s="1"/>
  <c r="D15988" i="6"/>
  <c r="B15988" i="6"/>
  <c r="A15988" i="6"/>
  <c r="F15985" i="6"/>
  <c r="G15985" i="6" s="1"/>
  <c r="D15985" i="6"/>
  <c r="A15985" i="6"/>
  <c r="B15985" i="6" s="1"/>
  <c r="F15984" i="6"/>
  <c r="G15984" i="6" s="1"/>
  <c r="D15984" i="6"/>
  <c r="B15984" i="6"/>
  <c r="A15984" i="6"/>
  <c r="F15983" i="6"/>
  <c r="G15983" i="6" s="1"/>
  <c r="D15983" i="6"/>
  <c r="B15983" i="6"/>
  <c r="A15983" i="6"/>
  <c r="F15982" i="6"/>
  <c r="G15982" i="6" s="1"/>
  <c r="D15982" i="6"/>
  <c r="A15982" i="6"/>
  <c r="B15982" i="6" s="1"/>
  <c r="G15981" i="6"/>
  <c r="F15981" i="6"/>
  <c r="D15981" i="6"/>
  <c r="B15981" i="6"/>
  <c r="A15981" i="6"/>
  <c r="G15980" i="6"/>
  <c r="F15980" i="6"/>
  <c r="D15980" i="6"/>
  <c r="A15980" i="6"/>
  <c r="B15980" i="6" s="1"/>
  <c r="F15979" i="6"/>
  <c r="G15979" i="6" s="1"/>
  <c r="D15979" i="6"/>
  <c r="B15979" i="6"/>
  <c r="A15979" i="6"/>
  <c r="G15978" i="6"/>
  <c r="F15978" i="6"/>
  <c r="D15978" i="6"/>
  <c r="B15978" i="6"/>
  <c r="A15978" i="6"/>
  <c r="F15975" i="6"/>
  <c r="G15975" i="6" s="1"/>
  <c r="D15975" i="6"/>
  <c r="B15975" i="6"/>
  <c r="A15975" i="6"/>
  <c r="F15974" i="6"/>
  <c r="G15974" i="6" s="1"/>
  <c r="D15974" i="6"/>
  <c r="B15974" i="6"/>
  <c r="A15974" i="6"/>
  <c r="F15973" i="6"/>
  <c r="G15973" i="6" s="1"/>
  <c r="D15973" i="6"/>
  <c r="B15973" i="6"/>
  <c r="A15973" i="6"/>
  <c r="G15972" i="6"/>
  <c r="F15972" i="6"/>
  <c r="D15972" i="6"/>
  <c r="B15972" i="6"/>
  <c r="A15972" i="6"/>
  <c r="G15971" i="6"/>
  <c r="F15971" i="6"/>
  <c r="D15971" i="6"/>
  <c r="B15971" i="6"/>
  <c r="A15971" i="6"/>
  <c r="F15970" i="6"/>
  <c r="G15970" i="6" s="1"/>
  <c r="D15970" i="6"/>
  <c r="B15970" i="6"/>
  <c r="A15970" i="6"/>
  <c r="G15969" i="6"/>
  <c r="F15969" i="6"/>
  <c r="D15969" i="6"/>
  <c r="B15969" i="6"/>
  <c r="A15969" i="6"/>
  <c r="G15968" i="6"/>
  <c r="F15968" i="6"/>
  <c r="D15968" i="6"/>
  <c r="B15968" i="6"/>
  <c r="A15968" i="6"/>
  <c r="G15967" i="6"/>
  <c r="F15967" i="6"/>
  <c r="D15967" i="6"/>
  <c r="B15967" i="6"/>
  <c r="A15967" i="6"/>
  <c r="G15966" i="6"/>
  <c r="F15966" i="6"/>
  <c r="D15966" i="6"/>
  <c r="B15966" i="6"/>
  <c r="A15966" i="6"/>
  <c r="F15965" i="6"/>
  <c r="G15965" i="6" s="1"/>
  <c r="D15965" i="6"/>
  <c r="B15965" i="6"/>
  <c r="A15965" i="6"/>
  <c r="F15964" i="6"/>
  <c r="G15964" i="6" s="1"/>
  <c r="D15964" i="6"/>
  <c r="B15964" i="6"/>
  <c r="A15964" i="6"/>
  <c r="F15963" i="6"/>
  <c r="G15963" i="6" s="1"/>
  <c r="D15963" i="6"/>
  <c r="B15963" i="6"/>
  <c r="A15963" i="6"/>
  <c r="F15962" i="6"/>
  <c r="G15962" i="6" s="1"/>
  <c r="D15962" i="6"/>
  <c r="B15962" i="6"/>
  <c r="A15962" i="6"/>
  <c r="B15955" i="6"/>
  <c r="G15954" i="6"/>
  <c r="B15954" i="6"/>
  <c r="B15953" i="6"/>
  <c r="B15952" i="6"/>
  <c r="F15946" i="6"/>
  <c r="G15946" i="6" s="1"/>
  <c r="D15946" i="6"/>
  <c r="B15946" i="6"/>
  <c r="A15946" i="6"/>
  <c r="F15945" i="6"/>
  <c r="G15945" i="6" s="1"/>
  <c r="D15945" i="6"/>
  <c r="B15945" i="6"/>
  <c r="A15945" i="6"/>
  <c r="F15944" i="6"/>
  <c r="G15944" i="6" s="1"/>
  <c r="D15944" i="6"/>
  <c r="B15944" i="6"/>
  <c r="A15944" i="6"/>
  <c r="F15943" i="6"/>
  <c r="G15943" i="6" s="1"/>
  <c r="D15943" i="6"/>
  <c r="B15943" i="6"/>
  <c r="A15943" i="6"/>
  <c r="F15942" i="6"/>
  <c r="G15942" i="6" s="1"/>
  <c r="D15942" i="6"/>
  <c r="B15942" i="6"/>
  <c r="A15942" i="6"/>
  <c r="F15941" i="6"/>
  <c r="G15941" i="6" s="1"/>
  <c r="D15941" i="6"/>
  <c r="B15941" i="6"/>
  <c r="A15941" i="6"/>
  <c r="G15940" i="6"/>
  <c r="F15940" i="6"/>
  <c r="D15940" i="6"/>
  <c r="B15940" i="6"/>
  <c r="A15940" i="6"/>
  <c r="G15939" i="6"/>
  <c r="F15939" i="6"/>
  <c r="D15939" i="6"/>
  <c r="B15939" i="6"/>
  <c r="A15939" i="6"/>
  <c r="F15938" i="6"/>
  <c r="G15938" i="6" s="1"/>
  <c r="D15938" i="6"/>
  <c r="B15938" i="6"/>
  <c r="A15938" i="6"/>
  <c r="F15935" i="6"/>
  <c r="G15935" i="6" s="1"/>
  <c r="D15935" i="6"/>
  <c r="A15935" i="6"/>
  <c r="B15935" i="6" s="1"/>
  <c r="F15934" i="6"/>
  <c r="G15934" i="6" s="1"/>
  <c r="D15934" i="6"/>
  <c r="B15934" i="6"/>
  <c r="A15934" i="6"/>
  <c r="F15933" i="6"/>
  <c r="G15933" i="6" s="1"/>
  <c r="D15933" i="6"/>
  <c r="B15933" i="6"/>
  <c r="A15933" i="6"/>
  <c r="G15932" i="6"/>
  <c r="F15932" i="6"/>
  <c r="D15932" i="6"/>
  <c r="A15932" i="6"/>
  <c r="B15932" i="6" s="1"/>
  <c r="F15931" i="6"/>
  <c r="G15931" i="6" s="1"/>
  <c r="D15931" i="6"/>
  <c r="A15931" i="6"/>
  <c r="B15931" i="6" s="1"/>
  <c r="G15930" i="6"/>
  <c r="F15930" i="6"/>
  <c r="D15930" i="6"/>
  <c r="B15930" i="6"/>
  <c r="A15930" i="6"/>
  <c r="F15929" i="6"/>
  <c r="G15929" i="6" s="1"/>
  <c r="D15929" i="6"/>
  <c r="A15929" i="6"/>
  <c r="B15929" i="6" s="1"/>
  <c r="G15928" i="6"/>
  <c r="F15928" i="6"/>
  <c r="D15928" i="6"/>
  <c r="A15928" i="6"/>
  <c r="B15928" i="6" s="1"/>
  <c r="F15925" i="6"/>
  <c r="G15925" i="6" s="1"/>
  <c r="D15925" i="6"/>
  <c r="B15925" i="6"/>
  <c r="A15925" i="6"/>
  <c r="F15924" i="6"/>
  <c r="G15924" i="6" s="1"/>
  <c r="D15924" i="6"/>
  <c r="B15924" i="6"/>
  <c r="A15924" i="6"/>
  <c r="G15923" i="6"/>
  <c r="F15923" i="6"/>
  <c r="D15923" i="6"/>
  <c r="B15923" i="6"/>
  <c r="A15923" i="6"/>
  <c r="G15922" i="6"/>
  <c r="F15922" i="6"/>
  <c r="D15922" i="6"/>
  <c r="B15922" i="6"/>
  <c r="A15922" i="6"/>
  <c r="G15921" i="6"/>
  <c r="F15921" i="6"/>
  <c r="D15921" i="6"/>
  <c r="B15921" i="6"/>
  <c r="A15921" i="6"/>
  <c r="F15920" i="6"/>
  <c r="G15920" i="6" s="1"/>
  <c r="D15920" i="6"/>
  <c r="B15920" i="6"/>
  <c r="A15920" i="6"/>
  <c r="G15919" i="6"/>
  <c r="F15919" i="6"/>
  <c r="D15919" i="6"/>
  <c r="B15919" i="6"/>
  <c r="A15919" i="6"/>
  <c r="G15918" i="6"/>
  <c r="F15918" i="6"/>
  <c r="D15918" i="6"/>
  <c r="B15918" i="6"/>
  <c r="A15918" i="6"/>
  <c r="F15917" i="6"/>
  <c r="G15917" i="6" s="1"/>
  <c r="D15917" i="6"/>
  <c r="B15917" i="6"/>
  <c r="A15917" i="6"/>
  <c r="F15916" i="6"/>
  <c r="G15916" i="6" s="1"/>
  <c r="D15916" i="6"/>
  <c r="B15916" i="6"/>
  <c r="A15916" i="6"/>
  <c r="F15915" i="6"/>
  <c r="G15915" i="6" s="1"/>
  <c r="D15915" i="6"/>
  <c r="B15915" i="6"/>
  <c r="A15915" i="6"/>
  <c r="F15914" i="6"/>
  <c r="G15914" i="6" s="1"/>
  <c r="D15914" i="6"/>
  <c r="B15914" i="6"/>
  <c r="A15914" i="6"/>
  <c r="F15913" i="6"/>
  <c r="G15913" i="6" s="1"/>
  <c r="D15913" i="6"/>
  <c r="B15913" i="6"/>
  <c r="A15913" i="6"/>
  <c r="F15912" i="6"/>
  <c r="G15912" i="6" s="1"/>
  <c r="D15912" i="6"/>
  <c r="B15912" i="6"/>
  <c r="A15912" i="6"/>
  <c r="B15905" i="6"/>
  <c r="G15904" i="6"/>
  <c r="B15904" i="6"/>
  <c r="B15903" i="6"/>
  <c r="B15902" i="6"/>
  <c r="F15896" i="6"/>
  <c r="G15896" i="6" s="1"/>
  <c r="D15896" i="6"/>
  <c r="B15896" i="6"/>
  <c r="A15896" i="6"/>
  <c r="F15895" i="6"/>
  <c r="G15895" i="6" s="1"/>
  <c r="D15895" i="6"/>
  <c r="B15895" i="6"/>
  <c r="A15895" i="6"/>
  <c r="F15894" i="6"/>
  <c r="G15894" i="6" s="1"/>
  <c r="D15894" i="6"/>
  <c r="B15894" i="6"/>
  <c r="A15894" i="6"/>
  <c r="F15893" i="6"/>
  <c r="G15893" i="6" s="1"/>
  <c r="D15893" i="6"/>
  <c r="B15893" i="6"/>
  <c r="A15893" i="6"/>
  <c r="F15892" i="6"/>
  <c r="G15892" i="6" s="1"/>
  <c r="D15892" i="6"/>
  <c r="B15892" i="6"/>
  <c r="A15892" i="6"/>
  <c r="F15891" i="6"/>
  <c r="G15891" i="6" s="1"/>
  <c r="D15891" i="6"/>
  <c r="B15891" i="6"/>
  <c r="A15891" i="6"/>
  <c r="G15890" i="6"/>
  <c r="F15890" i="6"/>
  <c r="D15890" i="6"/>
  <c r="B15890" i="6"/>
  <c r="A15890" i="6"/>
  <c r="G15889" i="6"/>
  <c r="F15889" i="6"/>
  <c r="D15889" i="6"/>
  <c r="B15889" i="6"/>
  <c r="A15889" i="6"/>
  <c r="F15888" i="6"/>
  <c r="G15888" i="6" s="1"/>
  <c r="D15888" i="6"/>
  <c r="B15888" i="6"/>
  <c r="A15888" i="6"/>
  <c r="F15885" i="6"/>
  <c r="G15885" i="6" s="1"/>
  <c r="D15885" i="6"/>
  <c r="A15885" i="6"/>
  <c r="B15885" i="6" s="1"/>
  <c r="F15884" i="6"/>
  <c r="G15884" i="6" s="1"/>
  <c r="D15884" i="6"/>
  <c r="B15884" i="6"/>
  <c r="A15884" i="6"/>
  <c r="F15883" i="6"/>
  <c r="G15883" i="6" s="1"/>
  <c r="D15883" i="6"/>
  <c r="A15883" i="6"/>
  <c r="B15883" i="6" s="1"/>
  <c r="F15882" i="6"/>
  <c r="G15882" i="6" s="1"/>
  <c r="D15882" i="6"/>
  <c r="A15882" i="6"/>
  <c r="B15882" i="6" s="1"/>
  <c r="G15881" i="6"/>
  <c r="F15881" i="6"/>
  <c r="D15881" i="6"/>
  <c r="B15881" i="6"/>
  <c r="A15881" i="6"/>
  <c r="G15880" i="6"/>
  <c r="F15880" i="6"/>
  <c r="D15880" i="6"/>
  <c r="A15880" i="6"/>
  <c r="B15880" i="6" s="1"/>
  <c r="F15879" i="6"/>
  <c r="G15879" i="6" s="1"/>
  <c r="D15879" i="6"/>
  <c r="A15879" i="6"/>
  <c r="B15879" i="6" s="1"/>
  <c r="G15878" i="6"/>
  <c r="G15886" i="6" s="1"/>
  <c r="F15878" i="6"/>
  <c r="D15878" i="6"/>
  <c r="B15878" i="6"/>
  <c r="A15878" i="6"/>
  <c r="G15875" i="6"/>
  <c r="F15875" i="6"/>
  <c r="D15875" i="6"/>
  <c r="B15875" i="6"/>
  <c r="A15875" i="6"/>
  <c r="F15874" i="6"/>
  <c r="G15874" i="6" s="1"/>
  <c r="D15874" i="6"/>
  <c r="B15874" i="6"/>
  <c r="A15874" i="6"/>
  <c r="F15873" i="6"/>
  <c r="G15873" i="6" s="1"/>
  <c r="D15873" i="6"/>
  <c r="B15873" i="6"/>
  <c r="A15873" i="6"/>
  <c r="G15872" i="6"/>
  <c r="F15872" i="6"/>
  <c r="D15872" i="6"/>
  <c r="B15872" i="6"/>
  <c r="A15872" i="6"/>
  <c r="G15871" i="6"/>
  <c r="F15871" i="6"/>
  <c r="D15871" i="6"/>
  <c r="B15871" i="6"/>
  <c r="A15871" i="6"/>
  <c r="F15870" i="6"/>
  <c r="G15870" i="6" s="1"/>
  <c r="D15870" i="6"/>
  <c r="B15870" i="6"/>
  <c r="A15870" i="6"/>
  <c r="G15869" i="6"/>
  <c r="F15869" i="6"/>
  <c r="D15869" i="6"/>
  <c r="B15869" i="6"/>
  <c r="A15869" i="6"/>
  <c r="F15868" i="6"/>
  <c r="G15868" i="6" s="1"/>
  <c r="D15868" i="6"/>
  <c r="B15868" i="6"/>
  <c r="A15868" i="6"/>
  <c r="F15867" i="6"/>
  <c r="G15867" i="6" s="1"/>
  <c r="D15867" i="6"/>
  <c r="B15867" i="6"/>
  <c r="A15867" i="6"/>
  <c r="G15866" i="6"/>
  <c r="F15866" i="6"/>
  <c r="D15866" i="6"/>
  <c r="B15866" i="6"/>
  <c r="A15866" i="6"/>
  <c r="F15865" i="6"/>
  <c r="G15865" i="6" s="1"/>
  <c r="D15865" i="6"/>
  <c r="B15865" i="6"/>
  <c r="A15865" i="6"/>
  <c r="F15864" i="6"/>
  <c r="G15864" i="6" s="1"/>
  <c r="D15864" i="6"/>
  <c r="B15864" i="6"/>
  <c r="A15864" i="6"/>
  <c r="F15863" i="6"/>
  <c r="G15863" i="6" s="1"/>
  <c r="D15863" i="6"/>
  <c r="B15863" i="6"/>
  <c r="A15863" i="6"/>
  <c r="F15862" i="6"/>
  <c r="G15862" i="6" s="1"/>
  <c r="D15862" i="6"/>
  <c r="B15862" i="6"/>
  <c r="A15862" i="6"/>
  <c r="B15855" i="6"/>
  <c r="G15854" i="6"/>
  <c r="B15854" i="6"/>
  <c r="B15853" i="6"/>
  <c r="B15852" i="6"/>
  <c r="F15846" i="6"/>
  <c r="G15846" i="6" s="1"/>
  <c r="D15846" i="6"/>
  <c r="B15846" i="6"/>
  <c r="A15846" i="6"/>
  <c r="F15845" i="6"/>
  <c r="G15845" i="6" s="1"/>
  <c r="D15845" i="6"/>
  <c r="B15845" i="6"/>
  <c r="A15845" i="6"/>
  <c r="G15844" i="6"/>
  <c r="F15844" i="6"/>
  <c r="D15844" i="6"/>
  <c r="B15844" i="6"/>
  <c r="A15844" i="6"/>
  <c r="F15843" i="6"/>
  <c r="G15843" i="6" s="1"/>
  <c r="D15843" i="6"/>
  <c r="B15843" i="6"/>
  <c r="A15843" i="6"/>
  <c r="G15842" i="6"/>
  <c r="F15842" i="6"/>
  <c r="D15842" i="6"/>
  <c r="B15842" i="6"/>
  <c r="A15842" i="6"/>
  <c r="G15841" i="6"/>
  <c r="F15841" i="6"/>
  <c r="D15841" i="6"/>
  <c r="B15841" i="6"/>
  <c r="A15841" i="6"/>
  <c r="F15840" i="6"/>
  <c r="G15840" i="6" s="1"/>
  <c r="D15840" i="6"/>
  <c r="B15840" i="6"/>
  <c r="A15840" i="6"/>
  <c r="G15839" i="6"/>
  <c r="F15839" i="6"/>
  <c r="D15839" i="6"/>
  <c r="B15839" i="6"/>
  <c r="A15839" i="6"/>
  <c r="F15838" i="6"/>
  <c r="G15838" i="6" s="1"/>
  <c r="G15847" i="6" s="1"/>
  <c r="D15838" i="6"/>
  <c r="B15838" i="6"/>
  <c r="A15838" i="6"/>
  <c r="F15835" i="6"/>
  <c r="G15835" i="6" s="1"/>
  <c r="D15835" i="6"/>
  <c r="A15835" i="6"/>
  <c r="B15835" i="6" s="1"/>
  <c r="F15834" i="6"/>
  <c r="G15834" i="6" s="1"/>
  <c r="D15834" i="6"/>
  <c r="A15834" i="6"/>
  <c r="B15834" i="6" s="1"/>
  <c r="F15833" i="6"/>
  <c r="G15833" i="6" s="1"/>
  <c r="D15833" i="6"/>
  <c r="A15833" i="6"/>
  <c r="B15833" i="6" s="1"/>
  <c r="G15832" i="6"/>
  <c r="F15832" i="6"/>
  <c r="D15832" i="6"/>
  <c r="B15832" i="6"/>
  <c r="A15832" i="6"/>
  <c r="F15831" i="6"/>
  <c r="G15831" i="6" s="1"/>
  <c r="D15831" i="6"/>
  <c r="A15831" i="6"/>
  <c r="B15831" i="6" s="1"/>
  <c r="G15830" i="6"/>
  <c r="F15830" i="6"/>
  <c r="D15830" i="6"/>
  <c r="B15830" i="6"/>
  <c r="A15830" i="6"/>
  <c r="G15829" i="6"/>
  <c r="F15829" i="6"/>
  <c r="D15829" i="6"/>
  <c r="A15829" i="6"/>
  <c r="B15829" i="6" s="1"/>
  <c r="F15828" i="6"/>
  <c r="G15828" i="6" s="1"/>
  <c r="D15828" i="6"/>
  <c r="A15828" i="6"/>
  <c r="B15828" i="6" s="1"/>
  <c r="F15825" i="6"/>
  <c r="G15825" i="6" s="1"/>
  <c r="D15825" i="6"/>
  <c r="B15825" i="6"/>
  <c r="A15825" i="6"/>
  <c r="F15824" i="6"/>
  <c r="G15824" i="6" s="1"/>
  <c r="D15824" i="6"/>
  <c r="B15824" i="6"/>
  <c r="A15824" i="6"/>
  <c r="G15823" i="6"/>
  <c r="F15823" i="6"/>
  <c r="D15823" i="6"/>
  <c r="B15823" i="6"/>
  <c r="A15823" i="6"/>
  <c r="G15822" i="6"/>
  <c r="F15822" i="6"/>
  <c r="D15822" i="6"/>
  <c r="B15822" i="6"/>
  <c r="A15822" i="6"/>
  <c r="G15821" i="6"/>
  <c r="F15821" i="6"/>
  <c r="D15821" i="6"/>
  <c r="B15821" i="6"/>
  <c r="A15821" i="6"/>
  <c r="G15820" i="6"/>
  <c r="F15820" i="6"/>
  <c r="D15820" i="6"/>
  <c r="B15820" i="6"/>
  <c r="A15820" i="6"/>
  <c r="F15819" i="6"/>
  <c r="G15819" i="6" s="1"/>
  <c r="D15819" i="6"/>
  <c r="B15819" i="6"/>
  <c r="A15819" i="6"/>
  <c r="G15818" i="6"/>
  <c r="F15818" i="6"/>
  <c r="D15818" i="6"/>
  <c r="B15818" i="6"/>
  <c r="A15818" i="6"/>
  <c r="F15817" i="6"/>
  <c r="G15817" i="6" s="1"/>
  <c r="D15817" i="6"/>
  <c r="B15817" i="6"/>
  <c r="A15817" i="6"/>
  <c r="F15816" i="6"/>
  <c r="G15816" i="6" s="1"/>
  <c r="D15816" i="6"/>
  <c r="B15816" i="6"/>
  <c r="A15816" i="6"/>
  <c r="F15815" i="6"/>
  <c r="G15815" i="6" s="1"/>
  <c r="D15815" i="6"/>
  <c r="B15815" i="6"/>
  <c r="A15815" i="6"/>
  <c r="G15814" i="6"/>
  <c r="F15814" i="6"/>
  <c r="D15814" i="6"/>
  <c r="B15814" i="6"/>
  <c r="A15814" i="6"/>
  <c r="F15813" i="6"/>
  <c r="G15813" i="6" s="1"/>
  <c r="D15813" i="6"/>
  <c r="B15813" i="6"/>
  <c r="A15813" i="6"/>
  <c r="G15812" i="6"/>
  <c r="F15812" i="6"/>
  <c r="D15812" i="6"/>
  <c r="B15812" i="6"/>
  <c r="A15812" i="6"/>
  <c r="B15805" i="6"/>
  <c r="G15804" i="6"/>
  <c r="B15804" i="6"/>
  <c r="B15803" i="6"/>
  <c r="B15802" i="6"/>
  <c r="F15796" i="6"/>
  <c r="G15796" i="6" s="1"/>
  <c r="D15796" i="6"/>
  <c r="B15796" i="6"/>
  <c r="A15796" i="6"/>
  <c r="F15795" i="6"/>
  <c r="G15795" i="6" s="1"/>
  <c r="D15795" i="6"/>
  <c r="B15795" i="6"/>
  <c r="A15795" i="6"/>
  <c r="G15794" i="6"/>
  <c r="F15794" i="6"/>
  <c r="D15794" i="6"/>
  <c r="B15794" i="6"/>
  <c r="A15794" i="6"/>
  <c r="F15793" i="6"/>
  <c r="G15793" i="6" s="1"/>
  <c r="D15793" i="6"/>
  <c r="B15793" i="6"/>
  <c r="A15793" i="6"/>
  <c r="F15792" i="6"/>
  <c r="G15792" i="6" s="1"/>
  <c r="D15792" i="6"/>
  <c r="B15792" i="6"/>
  <c r="A15792" i="6"/>
  <c r="F15791" i="6"/>
  <c r="G15791" i="6" s="1"/>
  <c r="D15791" i="6"/>
  <c r="B15791" i="6"/>
  <c r="A15791" i="6"/>
  <c r="G15790" i="6"/>
  <c r="F15790" i="6"/>
  <c r="D15790" i="6"/>
  <c r="B15790" i="6"/>
  <c r="A15790" i="6"/>
  <c r="F15789" i="6"/>
  <c r="G15789" i="6" s="1"/>
  <c r="D15789" i="6"/>
  <c r="B15789" i="6"/>
  <c r="A15789" i="6"/>
  <c r="F15788" i="6"/>
  <c r="G15788" i="6" s="1"/>
  <c r="G15797" i="6" s="1"/>
  <c r="D15788" i="6"/>
  <c r="B15788" i="6"/>
  <c r="A15788" i="6"/>
  <c r="F15785" i="6"/>
  <c r="G15785" i="6" s="1"/>
  <c r="D15785" i="6"/>
  <c r="A15785" i="6"/>
  <c r="B15785" i="6" s="1"/>
  <c r="F15784" i="6"/>
  <c r="G15784" i="6" s="1"/>
  <c r="D15784" i="6"/>
  <c r="B15784" i="6"/>
  <c r="A15784" i="6"/>
  <c r="F15783" i="6"/>
  <c r="G15783" i="6" s="1"/>
  <c r="D15783" i="6"/>
  <c r="A15783" i="6"/>
  <c r="B15783" i="6" s="1"/>
  <c r="F15782" i="6"/>
  <c r="G15782" i="6" s="1"/>
  <c r="D15782" i="6"/>
  <c r="A15782" i="6"/>
  <c r="B15782" i="6" s="1"/>
  <c r="G15781" i="6"/>
  <c r="F15781" i="6"/>
  <c r="D15781" i="6"/>
  <c r="B15781" i="6"/>
  <c r="A15781" i="6"/>
  <c r="F15780" i="6"/>
  <c r="G15780" i="6" s="1"/>
  <c r="D15780" i="6"/>
  <c r="A15780" i="6"/>
  <c r="B15780" i="6" s="1"/>
  <c r="F15779" i="6"/>
  <c r="G15779" i="6" s="1"/>
  <c r="D15779" i="6"/>
  <c r="B15779" i="6"/>
  <c r="A15779" i="6"/>
  <c r="F15778" i="6"/>
  <c r="G15778" i="6" s="1"/>
  <c r="D15778" i="6"/>
  <c r="A15778" i="6"/>
  <c r="B15778" i="6" s="1"/>
  <c r="F15775" i="6"/>
  <c r="G15775" i="6" s="1"/>
  <c r="D15775" i="6"/>
  <c r="B15775" i="6"/>
  <c r="A15775" i="6"/>
  <c r="F15774" i="6"/>
  <c r="G15774" i="6" s="1"/>
  <c r="D15774" i="6"/>
  <c r="B15774" i="6"/>
  <c r="A15774" i="6"/>
  <c r="F15773" i="6"/>
  <c r="G15773" i="6" s="1"/>
  <c r="D15773" i="6"/>
  <c r="B15773" i="6"/>
  <c r="A15773" i="6"/>
  <c r="G15772" i="6"/>
  <c r="F15772" i="6"/>
  <c r="D15772" i="6"/>
  <c r="B15772" i="6"/>
  <c r="A15772" i="6"/>
  <c r="F15771" i="6"/>
  <c r="G15771" i="6" s="1"/>
  <c r="D15771" i="6"/>
  <c r="B15771" i="6"/>
  <c r="A15771" i="6"/>
  <c r="F15770" i="6"/>
  <c r="G15770" i="6" s="1"/>
  <c r="D15770" i="6"/>
  <c r="B15770" i="6"/>
  <c r="A15770" i="6"/>
  <c r="F15769" i="6"/>
  <c r="G15769" i="6" s="1"/>
  <c r="D15769" i="6"/>
  <c r="B15769" i="6"/>
  <c r="A15769" i="6"/>
  <c r="G15768" i="6"/>
  <c r="F15768" i="6"/>
  <c r="D15768" i="6"/>
  <c r="B15768" i="6"/>
  <c r="A15768" i="6"/>
  <c r="F15767" i="6"/>
  <c r="G15767" i="6" s="1"/>
  <c r="D15767" i="6"/>
  <c r="B15767" i="6"/>
  <c r="A15767" i="6"/>
  <c r="F15766" i="6"/>
  <c r="G15766" i="6" s="1"/>
  <c r="D15766" i="6"/>
  <c r="B15766" i="6"/>
  <c r="A15766" i="6"/>
  <c r="F15765" i="6"/>
  <c r="G15765" i="6" s="1"/>
  <c r="D15765" i="6"/>
  <c r="B15765" i="6"/>
  <c r="A15765" i="6"/>
  <c r="G15764" i="6"/>
  <c r="F15764" i="6"/>
  <c r="D15764" i="6"/>
  <c r="B15764" i="6"/>
  <c r="A15764" i="6"/>
  <c r="G15763" i="6"/>
  <c r="F15763" i="6"/>
  <c r="D15763" i="6"/>
  <c r="B15763" i="6"/>
  <c r="A15763" i="6"/>
  <c r="F15762" i="6"/>
  <c r="G15762" i="6" s="1"/>
  <c r="D15762" i="6"/>
  <c r="B15762" i="6"/>
  <c r="A15762" i="6"/>
  <c r="B15755" i="6"/>
  <c r="G15754" i="6"/>
  <c r="B15754" i="6"/>
  <c r="B15753" i="6"/>
  <c r="B15752" i="6"/>
  <c r="F15746" i="6"/>
  <c r="G15746" i="6" s="1"/>
  <c r="D15746" i="6"/>
  <c r="B15746" i="6"/>
  <c r="A15746" i="6"/>
  <c r="F15745" i="6"/>
  <c r="G15745" i="6" s="1"/>
  <c r="D15745" i="6"/>
  <c r="B15745" i="6"/>
  <c r="A15745" i="6"/>
  <c r="F15744" i="6"/>
  <c r="G15744" i="6" s="1"/>
  <c r="D15744" i="6"/>
  <c r="B15744" i="6"/>
  <c r="A15744" i="6"/>
  <c r="F15743" i="6"/>
  <c r="G15743" i="6" s="1"/>
  <c r="D15743" i="6"/>
  <c r="B15743" i="6"/>
  <c r="A15743" i="6"/>
  <c r="F15742" i="6"/>
  <c r="G15742" i="6" s="1"/>
  <c r="D15742" i="6"/>
  <c r="B15742" i="6"/>
  <c r="A15742" i="6"/>
  <c r="F15741" i="6"/>
  <c r="G15741" i="6" s="1"/>
  <c r="D15741" i="6"/>
  <c r="B15741" i="6"/>
  <c r="A15741" i="6"/>
  <c r="G15740" i="6"/>
  <c r="F15740" i="6"/>
  <c r="D15740" i="6"/>
  <c r="B15740" i="6"/>
  <c r="A15740" i="6"/>
  <c r="F15739" i="6"/>
  <c r="G15739" i="6" s="1"/>
  <c r="D15739" i="6"/>
  <c r="B15739" i="6"/>
  <c r="A15739" i="6"/>
  <c r="F15738" i="6"/>
  <c r="G15738" i="6" s="1"/>
  <c r="D15738" i="6"/>
  <c r="B15738" i="6"/>
  <c r="A15738" i="6"/>
  <c r="F15735" i="6"/>
  <c r="G15735" i="6" s="1"/>
  <c r="D15735" i="6"/>
  <c r="A15735" i="6"/>
  <c r="B15735" i="6" s="1"/>
  <c r="F15734" i="6"/>
  <c r="G15734" i="6" s="1"/>
  <c r="D15734" i="6"/>
  <c r="B15734" i="6"/>
  <c r="A15734" i="6"/>
  <c r="F15733" i="6"/>
  <c r="G15733" i="6" s="1"/>
  <c r="D15733" i="6"/>
  <c r="A15733" i="6"/>
  <c r="B15733" i="6" s="1"/>
  <c r="F15732" i="6"/>
  <c r="G15732" i="6" s="1"/>
  <c r="D15732" i="6"/>
  <c r="A15732" i="6"/>
  <c r="B15732" i="6" s="1"/>
  <c r="G15731" i="6"/>
  <c r="F15731" i="6"/>
  <c r="D15731" i="6"/>
  <c r="A15731" i="6"/>
  <c r="B15731" i="6" s="1"/>
  <c r="F15730" i="6"/>
  <c r="G15730" i="6" s="1"/>
  <c r="D15730" i="6"/>
  <c r="B15730" i="6"/>
  <c r="A15730" i="6"/>
  <c r="F15729" i="6"/>
  <c r="G15729" i="6" s="1"/>
  <c r="D15729" i="6"/>
  <c r="B15729" i="6"/>
  <c r="A15729" i="6"/>
  <c r="F15728" i="6"/>
  <c r="G15728" i="6" s="1"/>
  <c r="D15728" i="6"/>
  <c r="B15728" i="6"/>
  <c r="A15728" i="6"/>
  <c r="F15725" i="6"/>
  <c r="G15725" i="6" s="1"/>
  <c r="D15725" i="6"/>
  <c r="B15725" i="6"/>
  <c r="A15725" i="6"/>
  <c r="F15724" i="6"/>
  <c r="G15724" i="6" s="1"/>
  <c r="D15724" i="6"/>
  <c r="B15724" i="6"/>
  <c r="A15724" i="6"/>
  <c r="F15723" i="6"/>
  <c r="G15723" i="6" s="1"/>
  <c r="D15723" i="6"/>
  <c r="B15723" i="6"/>
  <c r="A15723" i="6"/>
  <c r="F15722" i="6"/>
  <c r="G15722" i="6" s="1"/>
  <c r="D15722" i="6"/>
  <c r="B15722" i="6"/>
  <c r="A15722" i="6"/>
  <c r="F15721" i="6"/>
  <c r="G15721" i="6" s="1"/>
  <c r="D15721" i="6"/>
  <c r="B15721" i="6"/>
  <c r="A15721" i="6"/>
  <c r="F15720" i="6"/>
  <c r="G15720" i="6" s="1"/>
  <c r="D15720" i="6"/>
  <c r="B15720" i="6"/>
  <c r="A15720" i="6"/>
  <c r="G15719" i="6"/>
  <c r="F15719" i="6"/>
  <c r="D15719" i="6"/>
  <c r="B15719" i="6"/>
  <c r="A15719" i="6"/>
  <c r="G15718" i="6"/>
  <c r="F15718" i="6"/>
  <c r="D15718" i="6"/>
  <c r="B15718" i="6"/>
  <c r="A15718" i="6"/>
  <c r="G15717" i="6"/>
  <c r="F15717" i="6"/>
  <c r="D15717" i="6"/>
  <c r="B15717" i="6"/>
  <c r="A15717" i="6"/>
  <c r="G15716" i="6"/>
  <c r="F15716" i="6"/>
  <c r="D15716" i="6"/>
  <c r="B15716" i="6"/>
  <c r="A15716" i="6"/>
  <c r="F15715" i="6"/>
  <c r="G15715" i="6" s="1"/>
  <c r="D15715" i="6"/>
  <c r="B15715" i="6"/>
  <c r="A15715" i="6"/>
  <c r="G15714" i="6"/>
  <c r="F15714" i="6"/>
  <c r="D15714" i="6"/>
  <c r="B15714" i="6"/>
  <c r="A15714" i="6"/>
  <c r="F15713" i="6"/>
  <c r="G15713" i="6" s="1"/>
  <c r="D15713" i="6"/>
  <c r="B15713" i="6"/>
  <c r="A15713" i="6"/>
  <c r="F15712" i="6"/>
  <c r="G15712" i="6" s="1"/>
  <c r="D15712" i="6"/>
  <c r="B15712" i="6"/>
  <c r="A15712" i="6"/>
  <c r="B15705" i="6"/>
  <c r="G15704" i="6"/>
  <c r="B15704" i="6"/>
  <c r="B15703" i="6"/>
  <c r="B15702" i="6"/>
  <c r="F15696" i="6"/>
  <c r="G15696" i="6" s="1"/>
  <c r="D15696" i="6"/>
  <c r="B15696" i="6"/>
  <c r="A15696" i="6"/>
  <c r="F15695" i="6"/>
  <c r="G15695" i="6" s="1"/>
  <c r="D15695" i="6"/>
  <c r="B15695" i="6"/>
  <c r="A15695" i="6"/>
  <c r="F15694" i="6"/>
  <c r="G15694" i="6" s="1"/>
  <c r="D15694" i="6"/>
  <c r="B15694" i="6"/>
  <c r="A15694" i="6"/>
  <c r="F15693" i="6"/>
  <c r="G15693" i="6" s="1"/>
  <c r="D15693" i="6"/>
  <c r="B15693" i="6"/>
  <c r="A15693" i="6"/>
  <c r="F15692" i="6"/>
  <c r="G15692" i="6" s="1"/>
  <c r="D15692" i="6"/>
  <c r="B15692" i="6"/>
  <c r="A15692" i="6"/>
  <c r="F15691" i="6"/>
  <c r="G15691" i="6" s="1"/>
  <c r="D15691" i="6"/>
  <c r="B15691" i="6"/>
  <c r="A15691" i="6"/>
  <c r="F15690" i="6"/>
  <c r="G15690" i="6" s="1"/>
  <c r="D15690" i="6"/>
  <c r="B15690" i="6"/>
  <c r="A15690" i="6"/>
  <c r="G15689" i="6"/>
  <c r="F15689" i="6"/>
  <c r="D15689" i="6"/>
  <c r="B15689" i="6"/>
  <c r="A15689" i="6"/>
  <c r="F15688" i="6"/>
  <c r="G15688" i="6" s="1"/>
  <c r="D15688" i="6"/>
  <c r="B15688" i="6"/>
  <c r="A15688" i="6"/>
  <c r="F15685" i="6"/>
  <c r="G15685" i="6" s="1"/>
  <c r="D15685" i="6"/>
  <c r="A15685" i="6"/>
  <c r="B15685" i="6" s="1"/>
  <c r="F15684" i="6"/>
  <c r="G15684" i="6" s="1"/>
  <c r="D15684" i="6"/>
  <c r="B15684" i="6"/>
  <c r="A15684" i="6"/>
  <c r="G15683" i="6"/>
  <c r="F15683" i="6"/>
  <c r="D15683" i="6"/>
  <c r="A15683" i="6"/>
  <c r="B15683" i="6" s="1"/>
  <c r="F15682" i="6"/>
  <c r="G15682" i="6" s="1"/>
  <c r="D15682" i="6"/>
  <c r="A15682" i="6"/>
  <c r="B15682" i="6" s="1"/>
  <c r="G15681" i="6"/>
  <c r="F15681" i="6"/>
  <c r="D15681" i="6"/>
  <c r="A15681" i="6"/>
  <c r="B15681" i="6" s="1"/>
  <c r="G15680" i="6"/>
  <c r="F15680" i="6"/>
  <c r="D15680" i="6"/>
  <c r="A15680" i="6"/>
  <c r="B15680" i="6" s="1"/>
  <c r="F15679" i="6"/>
  <c r="G15679" i="6" s="1"/>
  <c r="D15679" i="6"/>
  <c r="B15679" i="6"/>
  <c r="A15679" i="6"/>
  <c r="F15678" i="6"/>
  <c r="G15678" i="6" s="1"/>
  <c r="D15678" i="6"/>
  <c r="A15678" i="6"/>
  <c r="B15678" i="6" s="1"/>
  <c r="G15675" i="6"/>
  <c r="F15675" i="6"/>
  <c r="D15675" i="6"/>
  <c r="B15675" i="6"/>
  <c r="A15675" i="6"/>
  <c r="G15674" i="6"/>
  <c r="F15674" i="6"/>
  <c r="D15674" i="6"/>
  <c r="B15674" i="6"/>
  <c r="A15674" i="6"/>
  <c r="F15673" i="6"/>
  <c r="G15673" i="6" s="1"/>
  <c r="D15673" i="6"/>
  <c r="B15673" i="6"/>
  <c r="A15673" i="6"/>
  <c r="G15672" i="6"/>
  <c r="F15672" i="6"/>
  <c r="D15672" i="6"/>
  <c r="B15672" i="6"/>
  <c r="A15672" i="6"/>
  <c r="G15671" i="6"/>
  <c r="F15671" i="6"/>
  <c r="D15671" i="6"/>
  <c r="B15671" i="6"/>
  <c r="A15671" i="6"/>
  <c r="F15670" i="6"/>
  <c r="G15670" i="6" s="1"/>
  <c r="D15670" i="6"/>
  <c r="B15670" i="6"/>
  <c r="A15670" i="6"/>
  <c r="F15669" i="6"/>
  <c r="G15669" i="6" s="1"/>
  <c r="D15669" i="6"/>
  <c r="B15669" i="6"/>
  <c r="A15669" i="6"/>
  <c r="F15668" i="6"/>
  <c r="G15668" i="6" s="1"/>
  <c r="D15668" i="6"/>
  <c r="B15668" i="6"/>
  <c r="A15668" i="6"/>
  <c r="F15667" i="6"/>
  <c r="G15667" i="6" s="1"/>
  <c r="D15667" i="6"/>
  <c r="B15667" i="6"/>
  <c r="A15667" i="6"/>
  <c r="F15666" i="6"/>
  <c r="G15666" i="6" s="1"/>
  <c r="D15666" i="6"/>
  <c r="B15666" i="6"/>
  <c r="A15666" i="6"/>
  <c r="F15665" i="6"/>
  <c r="G15665" i="6" s="1"/>
  <c r="D15665" i="6"/>
  <c r="B15665" i="6"/>
  <c r="A15665" i="6"/>
  <c r="F15664" i="6"/>
  <c r="G15664" i="6" s="1"/>
  <c r="D15664" i="6"/>
  <c r="B15664" i="6"/>
  <c r="A15664" i="6"/>
  <c r="F15663" i="6"/>
  <c r="G15663" i="6" s="1"/>
  <c r="D15663" i="6"/>
  <c r="B15663" i="6"/>
  <c r="A15663" i="6"/>
  <c r="G15662" i="6"/>
  <c r="F15662" i="6"/>
  <c r="D15662" i="6"/>
  <c r="B15662" i="6"/>
  <c r="A15662" i="6"/>
  <c r="B15655" i="6"/>
  <c r="G15654" i="6"/>
  <c r="B15654" i="6"/>
  <c r="B15653" i="6"/>
  <c r="B15652" i="6"/>
  <c r="F15646" i="6"/>
  <c r="G15646" i="6" s="1"/>
  <c r="D15646" i="6"/>
  <c r="B15646" i="6"/>
  <c r="A15646" i="6"/>
  <c r="F15645" i="6"/>
  <c r="G15645" i="6" s="1"/>
  <c r="D15645" i="6"/>
  <c r="B15645" i="6"/>
  <c r="A15645" i="6"/>
  <c r="F15644" i="6"/>
  <c r="G15644" i="6" s="1"/>
  <c r="D15644" i="6"/>
  <c r="B15644" i="6"/>
  <c r="A15644" i="6"/>
  <c r="F15643" i="6"/>
  <c r="G15643" i="6" s="1"/>
  <c r="D15643" i="6"/>
  <c r="B15643" i="6"/>
  <c r="A15643" i="6"/>
  <c r="F15642" i="6"/>
  <c r="G15642" i="6" s="1"/>
  <c r="D15642" i="6"/>
  <c r="B15642" i="6"/>
  <c r="A15642" i="6"/>
  <c r="F15641" i="6"/>
  <c r="G15641" i="6" s="1"/>
  <c r="D15641" i="6"/>
  <c r="B15641" i="6"/>
  <c r="A15641" i="6"/>
  <c r="G15640" i="6"/>
  <c r="F15640" i="6"/>
  <c r="D15640" i="6"/>
  <c r="B15640" i="6"/>
  <c r="A15640" i="6"/>
  <c r="F15639" i="6"/>
  <c r="G15639" i="6" s="1"/>
  <c r="D15639" i="6"/>
  <c r="B15639" i="6"/>
  <c r="A15639" i="6"/>
  <c r="F15638" i="6"/>
  <c r="G15638" i="6" s="1"/>
  <c r="D15638" i="6"/>
  <c r="B15638" i="6"/>
  <c r="A15638" i="6"/>
  <c r="F15635" i="6"/>
  <c r="G15635" i="6" s="1"/>
  <c r="D15635" i="6"/>
  <c r="A15635" i="6"/>
  <c r="B15635" i="6" s="1"/>
  <c r="F15634" i="6"/>
  <c r="G15634" i="6" s="1"/>
  <c r="D15634" i="6"/>
  <c r="B15634" i="6"/>
  <c r="A15634" i="6"/>
  <c r="F15633" i="6"/>
  <c r="G15633" i="6" s="1"/>
  <c r="D15633" i="6"/>
  <c r="A15633" i="6"/>
  <c r="B15633" i="6" s="1"/>
  <c r="F15632" i="6"/>
  <c r="G15632" i="6" s="1"/>
  <c r="D15632" i="6"/>
  <c r="A15632" i="6"/>
  <c r="B15632" i="6" s="1"/>
  <c r="G15631" i="6"/>
  <c r="F15631" i="6"/>
  <c r="D15631" i="6"/>
  <c r="A15631" i="6"/>
  <c r="B15631" i="6" s="1"/>
  <c r="F15630" i="6"/>
  <c r="G15630" i="6" s="1"/>
  <c r="D15630" i="6"/>
  <c r="B15630" i="6"/>
  <c r="A15630" i="6"/>
  <c r="F15629" i="6"/>
  <c r="G15629" i="6" s="1"/>
  <c r="D15629" i="6"/>
  <c r="A15629" i="6"/>
  <c r="B15629" i="6" s="1"/>
  <c r="G15628" i="6"/>
  <c r="F15628" i="6"/>
  <c r="D15628" i="6"/>
  <c r="A15628" i="6"/>
  <c r="B15628" i="6" s="1"/>
  <c r="F15625" i="6"/>
  <c r="G15625" i="6" s="1"/>
  <c r="D15625" i="6"/>
  <c r="B15625" i="6"/>
  <c r="A15625" i="6"/>
  <c r="F15624" i="6"/>
  <c r="G15624" i="6" s="1"/>
  <c r="D15624" i="6"/>
  <c r="B15624" i="6"/>
  <c r="A15624" i="6"/>
  <c r="F15623" i="6"/>
  <c r="G15623" i="6" s="1"/>
  <c r="D15623" i="6"/>
  <c r="B15623" i="6"/>
  <c r="A15623" i="6"/>
  <c r="G15622" i="6"/>
  <c r="F15622" i="6"/>
  <c r="D15622" i="6"/>
  <c r="B15622" i="6"/>
  <c r="A15622" i="6"/>
  <c r="F15621" i="6"/>
  <c r="G15621" i="6" s="1"/>
  <c r="D15621" i="6"/>
  <c r="B15621" i="6"/>
  <c r="A15621" i="6"/>
  <c r="F15620" i="6"/>
  <c r="G15620" i="6" s="1"/>
  <c r="D15620" i="6"/>
  <c r="B15620" i="6"/>
  <c r="A15620" i="6"/>
  <c r="F15619" i="6"/>
  <c r="G15619" i="6" s="1"/>
  <c r="D15619" i="6"/>
  <c r="B15619" i="6"/>
  <c r="A15619" i="6"/>
  <c r="G15618" i="6"/>
  <c r="F15618" i="6"/>
  <c r="D15618" i="6"/>
  <c r="B15618" i="6"/>
  <c r="A15618" i="6"/>
  <c r="F15617" i="6"/>
  <c r="G15617" i="6" s="1"/>
  <c r="D15617" i="6"/>
  <c r="B15617" i="6"/>
  <c r="A15617" i="6"/>
  <c r="G15616" i="6"/>
  <c r="F15616" i="6"/>
  <c r="D15616" i="6"/>
  <c r="B15616" i="6"/>
  <c r="A15616" i="6"/>
  <c r="F15615" i="6"/>
  <c r="G15615" i="6" s="1"/>
  <c r="D15615" i="6"/>
  <c r="B15615" i="6"/>
  <c r="A15615" i="6"/>
  <c r="G15614" i="6"/>
  <c r="F15614" i="6"/>
  <c r="D15614" i="6"/>
  <c r="B15614" i="6"/>
  <c r="A15614" i="6"/>
  <c r="F15613" i="6"/>
  <c r="G15613" i="6" s="1"/>
  <c r="D15613" i="6"/>
  <c r="B15613" i="6"/>
  <c r="A15613" i="6"/>
  <c r="F15612" i="6"/>
  <c r="G15612" i="6" s="1"/>
  <c r="D15612" i="6"/>
  <c r="B15612" i="6"/>
  <c r="A15612" i="6"/>
  <c r="B15605" i="6"/>
  <c r="G15604" i="6"/>
  <c r="B15604" i="6"/>
  <c r="B15603" i="6"/>
  <c r="B15602" i="6"/>
  <c r="F15596" i="6"/>
  <c r="G15596" i="6" s="1"/>
  <c r="D15596" i="6"/>
  <c r="B15596" i="6"/>
  <c r="A15596" i="6"/>
  <c r="F15595" i="6"/>
  <c r="G15595" i="6" s="1"/>
  <c r="D15595" i="6"/>
  <c r="B15595" i="6"/>
  <c r="A15595" i="6"/>
  <c r="F15594" i="6"/>
  <c r="G15594" i="6" s="1"/>
  <c r="D15594" i="6"/>
  <c r="B15594" i="6"/>
  <c r="A15594" i="6"/>
  <c r="F15593" i="6"/>
  <c r="G15593" i="6" s="1"/>
  <c r="D15593" i="6"/>
  <c r="B15593" i="6"/>
  <c r="A15593" i="6"/>
  <c r="F15592" i="6"/>
  <c r="G15592" i="6" s="1"/>
  <c r="D15592" i="6"/>
  <c r="B15592" i="6"/>
  <c r="A15592" i="6"/>
  <c r="F15591" i="6"/>
  <c r="G15591" i="6" s="1"/>
  <c r="D15591" i="6"/>
  <c r="B15591" i="6"/>
  <c r="A15591" i="6"/>
  <c r="F15590" i="6"/>
  <c r="G15590" i="6" s="1"/>
  <c r="D15590" i="6"/>
  <c r="B15590" i="6"/>
  <c r="A15590" i="6"/>
  <c r="F15589" i="6"/>
  <c r="G15589" i="6" s="1"/>
  <c r="D15589" i="6"/>
  <c r="B15589" i="6"/>
  <c r="A15589" i="6"/>
  <c r="F15588" i="6"/>
  <c r="G15588" i="6" s="1"/>
  <c r="D15588" i="6"/>
  <c r="B15588" i="6"/>
  <c r="A15588" i="6"/>
  <c r="F15585" i="6"/>
  <c r="G15585" i="6" s="1"/>
  <c r="D15585" i="6"/>
  <c r="A15585" i="6"/>
  <c r="B15585" i="6" s="1"/>
  <c r="F15584" i="6"/>
  <c r="G15584" i="6" s="1"/>
  <c r="D15584" i="6"/>
  <c r="A15584" i="6"/>
  <c r="B15584" i="6" s="1"/>
  <c r="F15583" i="6"/>
  <c r="G15583" i="6" s="1"/>
  <c r="D15583" i="6"/>
  <c r="A15583" i="6"/>
  <c r="B15583" i="6" s="1"/>
  <c r="F15582" i="6"/>
  <c r="G15582" i="6" s="1"/>
  <c r="D15582" i="6"/>
  <c r="A15582" i="6"/>
  <c r="B15582" i="6" s="1"/>
  <c r="F15581" i="6"/>
  <c r="G15581" i="6" s="1"/>
  <c r="D15581" i="6"/>
  <c r="B15581" i="6"/>
  <c r="A15581" i="6"/>
  <c r="F15580" i="6"/>
  <c r="G15580" i="6" s="1"/>
  <c r="D15580" i="6"/>
  <c r="A15580" i="6"/>
  <c r="B15580" i="6" s="1"/>
  <c r="G15579" i="6"/>
  <c r="F15579" i="6"/>
  <c r="D15579" i="6"/>
  <c r="B15579" i="6"/>
  <c r="A15579" i="6"/>
  <c r="G15578" i="6"/>
  <c r="F15578" i="6"/>
  <c r="D15578" i="6"/>
  <c r="A15578" i="6"/>
  <c r="B15578" i="6" s="1"/>
  <c r="F15575" i="6"/>
  <c r="G15575" i="6" s="1"/>
  <c r="D15575" i="6"/>
  <c r="B15575" i="6"/>
  <c r="A15575" i="6"/>
  <c r="F15574" i="6"/>
  <c r="G15574" i="6" s="1"/>
  <c r="D15574" i="6"/>
  <c r="B15574" i="6"/>
  <c r="A15574" i="6"/>
  <c r="F15573" i="6"/>
  <c r="G15573" i="6" s="1"/>
  <c r="D15573" i="6"/>
  <c r="B15573" i="6"/>
  <c r="A15573" i="6"/>
  <c r="F15572" i="6"/>
  <c r="G15572" i="6" s="1"/>
  <c r="D15572" i="6"/>
  <c r="B15572" i="6"/>
  <c r="A15572" i="6"/>
  <c r="F15571" i="6"/>
  <c r="G15571" i="6" s="1"/>
  <c r="D15571" i="6"/>
  <c r="B15571" i="6"/>
  <c r="A15571" i="6"/>
  <c r="G15570" i="6"/>
  <c r="F15570" i="6"/>
  <c r="D15570" i="6"/>
  <c r="B15570" i="6"/>
  <c r="A15570" i="6"/>
  <c r="F15569" i="6"/>
  <c r="G15569" i="6" s="1"/>
  <c r="D15569" i="6"/>
  <c r="B15569" i="6"/>
  <c r="A15569" i="6"/>
  <c r="G15568" i="6"/>
  <c r="F15568" i="6"/>
  <c r="D15568" i="6"/>
  <c r="B15568" i="6"/>
  <c r="A15568" i="6"/>
  <c r="G15567" i="6"/>
  <c r="F15567" i="6"/>
  <c r="D15567" i="6"/>
  <c r="B15567" i="6"/>
  <c r="A15567" i="6"/>
  <c r="F15566" i="6"/>
  <c r="G15566" i="6" s="1"/>
  <c r="D15566" i="6"/>
  <c r="B15566" i="6"/>
  <c r="A15566" i="6"/>
  <c r="G15565" i="6"/>
  <c r="F15565" i="6"/>
  <c r="D15565" i="6"/>
  <c r="B15565" i="6"/>
  <c r="A15565" i="6"/>
  <c r="F15564" i="6"/>
  <c r="G15564" i="6" s="1"/>
  <c r="D15564" i="6"/>
  <c r="B15564" i="6"/>
  <c r="A15564" i="6"/>
  <c r="F15563" i="6"/>
  <c r="G15563" i="6" s="1"/>
  <c r="D15563" i="6"/>
  <c r="B15563" i="6"/>
  <c r="A15563" i="6"/>
  <c r="F15562" i="6"/>
  <c r="G15562" i="6" s="1"/>
  <c r="D15562" i="6"/>
  <c r="B15562" i="6"/>
  <c r="A15562" i="6"/>
  <c r="B15555" i="6"/>
  <c r="G15554" i="6"/>
  <c r="B15554" i="6"/>
  <c r="B15553" i="6"/>
  <c r="B15552" i="6"/>
  <c r="F15546" i="6"/>
  <c r="G15546" i="6" s="1"/>
  <c r="D15546" i="6"/>
  <c r="B15546" i="6"/>
  <c r="A15546" i="6"/>
  <c r="F15545" i="6"/>
  <c r="G15545" i="6" s="1"/>
  <c r="D15545" i="6"/>
  <c r="B15545" i="6"/>
  <c r="A15545" i="6"/>
  <c r="F15544" i="6"/>
  <c r="G15544" i="6" s="1"/>
  <c r="D15544" i="6"/>
  <c r="B15544" i="6"/>
  <c r="A15544" i="6"/>
  <c r="F15543" i="6"/>
  <c r="G15543" i="6" s="1"/>
  <c r="D15543" i="6"/>
  <c r="B15543" i="6"/>
  <c r="A15543" i="6"/>
  <c r="G15542" i="6"/>
  <c r="F15542" i="6"/>
  <c r="D15542" i="6"/>
  <c r="B15542" i="6"/>
  <c r="A15542" i="6"/>
  <c r="F15541" i="6"/>
  <c r="G15541" i="6" s="1"/>
  <c r="D15541" i="6"/>
  <c r="B15541" i="6"/>
  <c r="A15541" i="6"/>
  <c r="F15540" i="6"/>
  <c r="G15540" i="6" s="1"/>
  <c r="D15540" i="6"/>
  <c r="B15540" i="6"/>
  <c r="A15540" i="6"/>
  <c r="F15539" i="6"/>
  <c r="G15539" i="6" s="1"/>
  <c r="D15539" i="6"/>
  <c r="B15539" i="6"/>
  <c r="A15539" i="6"/>
  <c r="F15538" i="6"/>
  <c r="G15538" i="6" s="1"/>
  <c r="D15538" i="6"/>
  <c r="B15538" i="6"/>
  <c r="A15538" i="6"/>
  <c r="F15535" i="6"/>
  <c r="G15535" i="6" s="1"/>
  <c r="D15535" i="6"/>
  <c r="A15535" i="6"/>
  <c r="B15535" i="6" s="1"/>
  <c r="F15534" i="6"/>
  <c r="G15534" i="6" s="1"/>
  <c r="D15534" i="6"/>
  <c r="A15534" i="6"/>
  <c r="B15534" i="6" s="1"/>
  <c r="G15533" i="6"/>
  <c r="F15533" i="6"/>
  <c r="D15533" i="6"/>
  <c r="A15533" i="6"/>
  <c r="B15533" i="6" s="1"/>
  <c r="F15532" i="6"/>
  <c r="G15532" i="6" s="1"/>
  <c r="D15532" i="6"/>
  <c r="A15532" i="6"/>
  <c r="B15532" i="6" s="1"/>
  <c r="F15531" i="6"/>
  <c r="G15531" i="6" s="1"/>
  <c r="D15531" i="6"/>
  <c r="B15531" i="6"/>
  <c r="A15531" i="6"/>
  <c r="F15530" i="6"/>
  <c r="G15530" i="6" s="1"/>
  <c r="D15530" i="6"/>
  <c r="B15530" i="6"/>
  <c r="A15530" i="6"/>
  <c r="G15529" i="6"/>
  <c r="F15529" i="6"/>
  <c r="D15529" i="6"/>
  <c r="B15529" i="6"/>
  <c r="A15529" i="6"/>
  <c r="F15528" i="6"/>
  <c r="G15528" i="6" s="1"/>
  <c r="D15528" i="6"/>
  <c r="A15528" i="6"/>
  <c r="B15528" i="6" s="1"/>
  <c r="F15525" i="6"/>
  <c r="G15525" i="6" s="1"/>
  <c r="D15525" i="6"/>
  <c r="B15525" i="6"/>
  <c r="A15525" i="6"/>
  <c r="F15524" i="6"/>
  <c r="G15524" i="6" s="1"/>
  <c r="D15524" i="6"/>
  <c r="B15524" i="6"/>
  <c r="A15524" i="6"/>
  <c r="F15523" i="6"/>
  <c r="G15523" i="6" s="1"/>
  <c r="D15523" i="6"/>
  <c r="B15523" i="6"/>
  <c r="A15523" i="6"/>
  <c r="F15522" i="6"/>
  <c r="G15522" i="6" s="1"/>
  <c r="D15522" i="6"/>
  <c r="B15522" i="6"/>
  <c r="A15522" i="6"/>
  <c r="F15521" i="6"/>
  <c r="G15521" i="6" s="1"/>
  <c r="D15521" i="6"/>
  <c r="B15521" i="6"/>
  <c r="A15521" i="6"/>
  <c r="F15520" i="6"/>
  <c r="G15520" i="6" s="1"/>
  <c r="D15520" i="6"/>
  <c r="B15520" i="6"/>
  <c r="A15520" i="6"/>
  <c r="G15519" i="6"/>
  <c r="F15519" i="6"/>
  <c r="D15519" i="6"/>
  <c r="B15519" i="6"/>
  <c r="A15519" i="6"/>
  <c r="G15518" i="6"/>
  <c r="F15518" i="6"/>
  <c r="D15518" i="6"/>
  <c r="B15518" i="6"/>
  <c r="A15518" i="6"/>
  <c r="G15517" i="6"/>
  <c r="F15517" i="6"/>
  <c r="D15517" i="6"/>
  <c r="B15517" i="6"/>
  <c r="A15517" i="6"/>
  <c r="F15516" i="6"/>
  <c r="G15516" i="6" s="1"/>
  <c r="D15516" i="6"/>
  <c r="B15516" i="6"/>
  <c r="A15516" i="6"/>
  <c r="F15515" i="6"/>
  <c r="G15515" i="6" s="1"/>
  <c r="D15515" i="6"/>
  <c r="B15515" i="6"/>
  <c r="A15515" i="6"/>
  <c r="G15514" i="6"/>
  <c r="F15514" i="6"/>
  <c r="D15514" i="6"/>
  <c r="B15514" i="6"/>
  <c r="A15514" i="6"/>
  <c r="F15513" i="6"/>
  <c r="G15513" i="6" s="1"/>
  <c r="D15513" i="6"/>
  <c r="B15513" i="6"/>
  <c r="A15513" i="6"/>
  <c r="F15512" i="6"/>
  <c r="G15512" i="6" s="1"/>
  <c r="D15512" i="6"/>
  <c r="B15512" i="6"/>
  <c r="A15512" i="6"/>
  <c r="B15505" i="6"/>
  <c r="G15504" i="6"/>
  <c r="B15504" i="6"/>
  <c r="B15503" i="6"/>
  <c r="B15502" i="6"/>
  <c r="F15496" i="6"/>
  <c r="G15496" i="6" s="1"/>
  <c r="D15496" i="6"/>
  <c r="B15496" i="6"/>
  <c r="A15496" i="6"/>
  <c r="F15495" i="6"/>
  <c r="G15495" i="6" s="1"/>
  <c r="D15495" i="6"/>
  <c r="B15495" i="6"/>
  <c r="A15495" i="6"/>
  <c r="G15494" i="6"/>
  <c r="F15494" i="6"/>
  <c r="D15494" i="6"/>
  <c r="B15494" i="6"/>
  <c r="A15494" i="6"/>
  <c r="F15493" i="6"/>
  <c r="G15493" i="6" s="1"/>
  <c r="D15493" i="6"/>
  <c r="B15493" i="6"/>
  <c r="A15493" i="6"/>
  <c r="F15492" i="6"/>
  <c r="G15492" i="6" s="1"/>
  <c r="D15492" i="6"/>
  <c r="B15492" i="6"/>
  <c r="A15492" i="6"/>
  <c r="F15491" i="6"/>
  <c r="G15491" i="6" s="1"/>
  <c r="D15491" i="6"/>
  <c r="B15491" i="6"/>
  <c r="A15491" i="6"/>
  <c r="G15490" i="6"/>
  <c r="F15490" i="6"/>
  <c r="D15490" i="6"/>
  <c r="B15490" i="6"/>
  <c r="A15490" i="6"/>
  <c r="F15489" i="6"/>
  <c r="G15489" i="6" s="1"/>
  <c r="D15489" i="6"/>
  <c r="B15489" i="6"/>
  <c r="A15489" i="6"/>
  <c r="F15488" i="6"/>
  <c r="G15488" i="6" s="1"/>
  <c r="D15488" i="6"/>
  <c r="B15488" i="6"/>
  <c r="A15488" i="6"/>
  <c r="G15485" i="6"/>
  <c r="F15485" i="6"/>
  <c r="D15485" i="6"/>
  <c r="A15485" i="6"/>
  <c r="B15485" i="6" s="1"/>
  <c r="F15484" i="6"/>
  <c r="G15484" i="6" s="1"/>
  <c r="D15484" i="6"/>
  <c r="B15484" i="6"/>
  <c r="A15484" i="6"/>
  <c r="F15483" i="6"/>
  <c r="G15483" i="6" s="1"/>
  <c r="D15483" i="6"/>
  <c r="A15483" i="6"/>
  <c r="B15483" i="6" s="1"/>
  <c r="F15482" i="6"/>
  <c r="G15482" i="6" s="1"/>
  <c r="D15482" i="6"/>
  <c r="A15482" i="6"/>
  <c r="B15482" i="6" s="1"/>
  <c r="F15481" i="6"/>
  <c r="G15481" i="6" s="1"/>
  <c r="D15481" i="6"/>
  <c r="B15481" i="6"/>
  <c r="A15481" i="6"/>
  <c r="F15480" i="6"/>
  <c r="G15480" i="6" s="1"/>
  <c r="D15480" i="6"/>
  <c r="B15480" i="6"/>
  <c r="A15480" i="6"/>
  <c r="F15479" i="6"/>
  <c r="G15479" i="6" s="1"/>
  <c r="D15479" i="6"/>
  <c r="B15479" i="6"/>
  <c r="A15479" i="6"/>
  <c r="G15478" i="6"/>
  <c r="F15478" i="6"/>
  <c r="D15478" i="6"/>
  <c r="B15478" i="6"/>
  <c r="A15478" i="6"/>
  <c r="G15475" i="6"/>
  <c r="F15475" i="6"/>
  <c r="D15475" i="6"/>
  <c r="B15475" i="6"/>
  <c r="A15475" i="6"/>
  <c r="F15474" i="6"/>
  <c r="G15474" i="6" s="1"/>
  <c r="D15474" i="6"/>
  <c r="B15474" i="6"/>
  <c r="A15474" i="6"/>
  <c r="F15473" i="6"/>
  <c r="G15473" i="6" s="1"/>
  <c r="D15473" i="6"/>
  <c r="B15473" i="6"/>
  <c r="A15473" i="6"/>
  <c r="G15472" i="6"/>
  <c r="F15472" i="6"/>
  <c r="D15472" i="6"/>
  <c r="B15472" i="6"/>
  <c r="A15472" i="6"/>
  <c r="F15471" i="6"/>
  <c r="G15471" i="6" s="1"/>
  <c r="D15471" i="6"/>
  <c r="B15471" i="6"/>
  <c r="A15471" i="6"/>
  <c r="F15470" i="6"/>
  <c r="G15470" i="6" s="1"/>
  <c r="D15470" i="6"/>
  <c r="B15470" i="6"/>
  <c r="A15470" i="6"/>
  <c r="F15469" i="6"/>
  <c r="G15469" i="6" s="1"/>
  <c r="D15469" i="6"/>
  <c r="B15469" i="6"/>
  <c r="A15469" i="6"/>
  <c r="G15468" i="6"/>
  <c r="F15468" i="6"/>
  <c r="D15468" i="6"/>
  <c r="B15468" i="6"/>
  <c r="A15468" i="6"/>
  <c r="G15467" i="6"/>
  <c r="F15467" i="6"/>
  <c r="D15467" i="6"/>
  <c r="B15467" i="6"/>
  <c r="A15467" i="6"/>
  <c r="G15466" i="6"/>
  <c r="F15466" i="6"/>
  <c r="D15466" i="6"/>
  <c r="B15466" i="6"/>
  <c r="A15466" i="6"/>
  <c r="F15465" i="6"/>
  <c r="G15465" i="6" s="1"/>
  <c r="D15465" i="6"/>
  <c r="B15465" i="6"/>
  <c r="A15465" i="6"/>
  <c r="F15464" i="6"/>
  <c r="G15464" i="6" s="1"/>
  <c r="D15464" i="6"/>
  <c r="B15464" i="6"/>
  <c r="A15464" i="6"/>
  <c r="G15463" i="6"/>
  <c r="F15463" i="6"/>
  <c r="D15463" i="6"/>
  <c r="B15463" i="6"/>
  <c r="A15463" i="6"/>
  <c r="F15462" i="6"/>
  <c r="G15462" i="6" s="1"/>
  <c r="D15462" i="6"/>
  <c r="B15462" i="6"/>
  <c r="A15462" i="6"/>
  <c r="B15455" i="6"/>
  <c r="G15454" i="6"/>
  <c r="B15454" i="6"/>
  <c r="B15453" i="6"/>
  <c r="B15452" i="6"/>
  <c r="F15446" i="6"/>
  <c r="G15446" i="6" s="1"/>
  <c r="D15446" i="6"/>
  <c r="B15446" i="6"/>
  <c r="A15446" i="6"/>
  <c r="F15445" i="6"/>
  <c r="G15445" i="6" s="1"/>
  <c r="D15445" i="6"/>
  <c r="B15445" i="6"/>
  <c r="A15445" i="6"/>
  <c r="F15444" i="6"/>
  <c r="G15444" i="6" s="1"/>
  <c r="D15444" i="6"/>
  <c r="B15444" i="6"/>
  <c r="A15444" i="6"/>
  <c r="F15443" i="6"/>
  <c r="G15443" i="6" s="1"/>
  <c r="D15443" i="6"/>
  <c r="B15443" i="6"/>
  <c r="A15443" i="6"/>
  <c r="F15442" i="6"/>
  <c r="G15442" i="6" s="1"/>
  <c r="D15442" i="6"/>
  <c r="B15442" i="6"/>
  <c r="A15442" i="6"/>
  <c r="G15441" i="6"/>
  <c r="F15441" i="6"/>
  <c r="D15441" i="6"/>
  <c r="B15441" i="6"/>
  <c r="A15441" i="6"/>
  <c r="F15440" i="6"/>
  <c r="G15440" i="6" s="1"/>
  <c r="D15440" i="6"/>
  <c r="B15440" i="6"/>
  <c r="A15440" i="6"/>
  <c r="F15439" i="6"/>
  <c r="G15439" i="6" s="1"/>
  <c r="D15439" i="6"/>
  <c r="B15439" i="6"/>
  <c r="A15439" i="6"/>
  <c r="F15438" i="6"/>
  <c r="G15438" i="6" s="1"/>
  <c r="D15438" i="6"/>
  <c r="B15438" i="6"/>
  <c r="A15438" i="6"/>
  <c r="F15435" i="6"/>
  <c r="G15435" i="6" s="1"/>
  <c r="D15435" i="6"/>
  <c r="B15435" i="6"/>
  <c r="A15435" i="6"/>
  <c r="F15434" i="6"/>
  <c r="G15434" i="6" s="1"/>
  <c r="D15434" i="6"/>
  <c r="A15434" i="6"/>
  <c r="B15434" i="6" s="1"/>
  <c r="F15433" i="6"/>
  <c r="G15433" i="6" s="1"/>
  <c r="D15433" i="6"/>
  <c r="A15433" i="6"/>
  <c r="B15433" i="6" s="1"/>
  <c r="G15432" i="6"/>
  <c r="F15432" i="6"/>
  <c r="D15432" i="6"/>
  <c r="A15432" i="6"/>
  <c r="B15432" i="6" s="1"/>
  <c r="F15431" i="6"/>
  <c r="G15431" i="6" s="1"/>
  <c r="D15431" i="6"/>
  <c r="A15431" i="6"/>
  <c r="B15431" i="6" s="1"/>
  <c r="F15430" i="6"/>
  <c r="G15430" i="6" s="1"/>
  <c r="D15430" i="6"/>
  <c r="B15430" i="6"/>
  <c r="A15430" i="6"/>
  <c r="F15429" i="6"/>
  <c r="G15429" i="6" s="1"/>
  <c r="D15429" i="6"/>
  <c r="B15429" i="6"/>
  <c r="A15429" i="6"/>
  <c r="F15428" i="6"/>
  <c r="G15428" i="6" s="1"/>
  <c r="D15428" i="6"/>
  <c r="A15428" i="6"/>
  <c r="B15428" i="6" s="1"/>
  <c r="F15425" i="6"/>
  <c r="G15425" i="6" s="1"/>
  <c r="D15425" i="6"/>
  <c r="B15425" i="6"/>
  <c r="A15425" i="6"/>
  <c r="G15424" i="6"/>
  <c r="F15424" i="6"/>
  <c r="D15424" i="6"/>
  <c r="B15424" i="6"/>
  <c r="A15424" i="6"/>
  <c r="G15423" i="6"/>
  <c r="F15423" i="6"/>
  <c r="D15423" i="6"/>
  <c r="B15423" i="6"/>
  <c r="A15423" i="6"/>
  <c r="F15422" i="6"/>
  <c r="G15422" i="6" s="1"/>
  <c r="D15422" i="6"/>
  <c r="B15422" i="6"/>
  <c r="A15422" i="6"/>
  <c r="F15421" i="6"/>
  <c r="G15421" i="6" s="1"/>
  <c r="D15421" i="6"/>
  <c r="B15421" i="6"/>
  <c r="A15421" i="6"/>
  <c r="F15420" i="6"/>
  <c r="G15420" i="6" s="1"/>
  <c r="D15420" i="6"/>
  <c r="B15420" i="6"/>
  <c r="A15420" i="6"/>
  <c r="F15419" i="6"/>
  <c r="G15419" i="6" s="1"/>
  <c r="D15419" i="6"/>
  <c r="B15419" i="6"/>
  <c r="A15419" i="6"/>
  <c r="G15418" i="6"/>
  <c r="F15418" i="6"/>
  <c r="D15418" i="6"/>
  <c r="B15418" i="6"/>
  <c r="A15418" i="6"/>
  <c r="G15417" i="6"/>
  <c r="F15417" i="6"/>
  <c r="D15417" i="6"/>
  <c r="B15417" i="6"/>
  <c r="A15417" i="6"/>
  <c r="F15416" i="6"/>
  <c r="G15416" i="6" s="1"/>
  <c r="D15416" i="6"/>
  <c r="B15416" i="6"/>
  <c r="A15416" i="6"/>
  <c r="F15415" i="6"/>
  <c r="G15415" i="6" s="1"/>
  <c r="D15415" i="6"/>
  <c r="B15415" i="6"/>
  <c r="A15415" i="6"/>
  <c r="F15414" i="6"/>
  <c r="G15414" i="6" s="1"/>
  <c r="D15414" i="6"/>
  <c r="B15414" i="6"/>
  <c r="A15414" i="6"/>
  <c r="F15413" i="6"/>
  <c r="G15413" i="6" s="1"/>
  <c r="D15413" i="6"/>
  <c r="B15413" i="6"/>
  <c r="A15413" i="6"/>
  <c r="G15412" i="6"/>
  <c r="F15412" i="6"/>
  <c r="D15412" i="6"/>
  <c r="B15412" i="6"/>
  <c r="A15412" i="6"/>
  <c r="B15405" i="6"/>
  <c r="G15404" i="6"/>
  <c r="B15404" i="6"/>
  <c r="B15403" i="6"/>
  <c r="B15402" i="6"/>
  <c r="F15396" i="6"/>
  <c r="G15396" i="6" s="1"/>
  <c r="D15396" i="6"/>
  <c r="B15396" i="6"/>
  <c r="A15396" i="6"/>
  <c r="F15395" i="6"/>
  <c r="G15395" i="6" s="1"/>
  <c r="D15395" i="6"/>
  <c r="B15395" i="6"/>
  <c r="A15395" i="6"/>
  <c r="F15394" i="6"/>
  <c r="G15394" i="6" s="1"/>
  <c r="D15394" i="6"/>
  <c r="B15394" i="6"/>
  <c r="A15394" i="6"/>
  <c r="F15393" i="6"/>
  <c r="G15393" i="6" s="1"/>
  <c r="D15393" i="6"/>
  <c r="B15393" i="6"/>
  <c r="A15393" i="6"/>
  <c r="F15392" i="6"/>
  <c r="G15392" i="6" s="1"/>
  <c r="D15392" i="6"/>
  <c r="B15392" i="6"/>
  <c r="A15392" i="6"/>
  <c r="F15391" i="6"/>
  <c r="G15391" i="6" s="1"/>
  <c r="D15391" i="6"/>
  <c r="B15391" i="6"/>
  <c r="A15391" i="6"/>
  <c r="G15390" i="6"/>
  <c r="F15390" i="6"/>
  <c r="D15390" i="6"/>
  <c r="B15390" i="6"/>
  <c r="A15390" i="6"/>
  <c r="F15389" i="6"/>
  <c r="G15389" i="6" s="1"/>
  <c r="D15389" i="6"/>
  <c r="B15389" i="6"/>
  <c r="A15389" i="6"/>
  <c r="F15388" i="6"/>
  <c r="G15388" i="6" s="1"/>
  <c r="D15388" i="6"/>
  <c r="B15388" i="6"/>
  <c r="A15388" i="6"/>
  <c r="F15385" i="6"/>
  <c r="G15385" i="6" s="1"/>
  <c r="D15385" i="6"/>
  <c r="A15385" i="6"/>
  <c r="B15385" i="6" s="1"/>
  <c r="F15384" i="6"/>
  <c r="G15384" i="6" s="1"/>
  <c r="D15384" i="6"/>
  <c r="A15384" i="6"/>
  <c r="B15384" i="6" s="1"/>
  <c r="F15383" i="6"/>
  <c r="G15383" i="6" s="1"/>
  <c r="D15383" i="6"/>
  <c r="B15383" i="6"/>
  <c r="A15383" i="6"/>
  <c r="F15382" i="6"/>
  <c r="G15382" i="6" s="1"/>
  <c r="D15382" i="6"/>
  <c r="A15382" i="6"/>
  <c r="B15382" i="6" s="1"/>
  <c r="F15381" i="6"/>
  <c r="G15381" i="6" s="1"/>
  <c r="D15381" i="6"/>
  <c r="A15381" i="6"/>
  <c r="B15381" i="6" s="1"/>
  <c r="G15380" i="6"/>
  <c r="F15380" i="6"/>
  <c r="D15380" i="6"/>
  <c r="A15380" i="6"/>
  <c r="B15380" i="6" s="1"/>
  <c r="F15379" i="6"/>
  <c r="G15379" i="6" s="1"/>
  <c r="D15379" i="6"/>
  <c r="A15379" i="6"/>
  <c r="B15379" i="6" s="1"/>
  <c r="F15378" i="6"/>
  <c r="G15378" i="6" s="1"/>
  <c r="G15386" i="6" s="1"/>
  <c r="D15378" i="6"/>
  <c r="A15378" i="6"/>
  <c r="B15378" i="6" s="1"/>
  <c r="G15375" i="6"/>
  <c r="F15375" i="6"/>
  <c r="D15375" i="6"/>
  <c r="B15375" i="6"/>
  <c r="A15375" i="6"/>
  <c r="F15374" i="6"/>
  <c r="G15374" i="6" s="1"/>
  <c r="D15374" i="6"/>
  <c r="B15374" i="6"/>
  <c r="A15374" i="6"/>
  <c r="F15373" i="6"/>
  <c r="G15373" i="6" s="1"/>
  <c r="D15373" i="6"/>
  <c r="B15373" i="6"/>
  <c r="A15373" i="6"/>
  <c r="F15372" i="6"/>
  <c r="G15372" i="6" s="1"/>
  <c r="D15372" i="6"/>
  <c r="B15372" i="6"/>
  <c r="A15372" i="6"/>
  <c r="G15371" i="6"/>
  <c r="F15371" i="6"/>
  <c r="D15371" i="6"/>
  <c r="B15371" i="6"/>
  <c r="A15371" i="6"/>
  <c r="F15370" i="6"/>
  <c r="G15370" i="6" s="1"/>
  <c r="D15370" i="6"/>
  <c r="B15370" i="6"/>
  <c r="A15370" i="6"/>
  <c r="G15369" i="6"/>
  <c r="F15369" i="6"/>
  <c r="D15369" i="6"/>
  <c r="B15369" i="6"/>
  <c r="A15369" i="6"/>
  <c r="F15368" i="6"/>
  <c r="G15368" i="6" s="1"/>
  <c r="D15368" i="6"/>
  <c r="B15368" i="6"/>
  <c r="A15368" i="6"/>
  <c r="F15367" i="6"/>
  <c r="G15367" i="6" s="1"/>
  <c r="D15367" i="6"/>
  <c r="B15367" i="6"/>
  <c r="A15367" i="6"/>
  <c r="G15366" i="6"/>
  <c r="F15366" i="6"/>
  <c r="D15366" i="6"/>
  <c r="B15366" i="6"/>
  <c r="A15366" i="6"/>
  <c r="F15365" i="6"/>
  <c r="G15365" i="6" s="1"/>
  <c r="D15365" i="6"/>
  <c r="B15365" i="6"/>
  <c r="A15365" i="6"/>
  <c r="F15364" i="6"/>
  <c r="G15364" i="6" s="1"/>
  <c r="D15364" i="6"/>
  <c r="B15364" i="6"/>
  <c r="A15364" i="6"/>
  <c r="F15363" i="6"/>
  <c r="G15363" i="6" s="1"/>
  <c r="D15363" i="6"/>
  <c r="B15363" i="6"/>
  <c r="A15363" i="6"/>
  <c r="F15362" i="6"/>
  <c r="G15362" i="6" s="1"/>
  <c r="D15362" i="6"/>
  <c r="B15362" i="6"/>
  <c r="A15362" i="6"/>
  <c r="B15355" i="6"/>
  <c r="G15354" i="6"/>
  <c r="B15354" i="6"/>
  <c r="B15353" i="6"/>
  <c r="B15352" i="6"/>
  <c r="F15346" i="6"/>
  <c r="G15346" i="6" s="1"/>
  <c r="D15346" i="6"/>
  <c r="B15346" i="6"/>
  <c r="A15346" i="6"/>
  <c r="F15345" i="6"/>
  <c r="G15345" i="6" s="1"/>
  <c r="D15345" i="6"/>
  <c r="B15345" i="6"/>
  <c r="A15345" i="6"/>
  <c r="G15344" i="6"/>
  <c r="F15344" i="6"/>
  <c r="D15344" i="6"/>
  <c r="B15344" i="6"/>
  <c r="A15344" i="6"/>
  <c r="F15343" i="6"/>
  <c r="G15343" i="6" s="1"/>
  <c r="D15343" i="6"/>
  <c r="B15343" i="6"/>
  <c r="A15343" i="6"/>
  <c r="F15342" i="6"/>
  <c r="G15342" i="6" s="1"/>
  <c r="D15342" i="6"/>
  <c r="B15342" i="6"/>
  <c r="A15342" i="6"/>
  <c r="F15341" i="6"/>
  <c r="G15341" i="6" s="1"/>
  <c r="D15341" i="6"/>
  <c r="B15341" i="6"/>
  <c r="A15341" i="6"/>
  <c r="F15340" i="6"/>
  <c r="G15340" i="6" s="1"/>
  <c r="D15340" i="6"/>
  <c r="B15340" i="6"/>
  <c r="A15340" i="6"/>
  <c r="F15339" i="6"/>
  <c r="G15339" i="6" s="1"/>
  <c r="D15339" i="6"/>
  <c r="B15339" i="6"/>
  <c r="A15339" i="6"/>
  <c r="F15338" i="6"/>
  <c r="G15338" i="6" s="1"/>
  <c r="D15338" i="6"/>
  <c r="B15338" i="6"/>
  <c r="A15338" i="6"/>
  <c r="G15335" i="6"/>
  <c r="F15335" i="6"/>
  <c r="D15335" i="6"/>
  <c r="A15335" i="6"/>
  <c r="B15335" i="6" s="1"/>
  <c r="F15334" i="6"/>
  <c r="G15334" i="6" s="1"/>
  <c r="D15334" i="6"/>
  <c r="A15334" i="6"/>
  <c r="B15334" i="6" s="1"/>
  <c r="F15333" i="6"/>
  <c r="G15333" i="6" s="1"/>
  <c r="D15333" i="6"/>
  <c r="A15333" i="6"/>
  <c r="B15333" i="6" s="1"/>
  <c r="F15332" i="6"/>
  <c r="G15332" i="6" s="1"/>
  <c r="D15332" i="6"/>
  <c r="A15332" i="6"/>
  <c r="B15332" i="6" s="1"/>
  <c r="G15331" i="6"/>
  <c r="F15331" i="6"/>
  <c r="D15331" i="6"/>
  <c r="A15331" i="6"/>
  <c r="B15331" i="6" s="1"/>
  <c r="F15330" i="6"/>
  <c r="G15330" i="6" s="1"/>
  <c r="D15330" i="6"/>
  <c r="B15330" i="6"/>
  <c r="A15330" i="6"/>
  <c r="F15329" i="6"/>
  <c r="G15329" i="6" s="1"/>
  <c r="D15329" i="6"/>
  <c r="A15329" i="6"/>
  <c r="B15329" i="6" s="1"/>
  <c r="F15328" i="6"/>
  <c r="G15328" i="6" s="1"/>
  <c r="D15328" i="6"/>
  <c r="B15328" i="6"/>
  <c r="A15328" i="6"/>
  <c r="F15325" i="6"/>
  <c r="G15325" i="6" s="1"/>
  <c r="D15325" i="6"/>
  <c r="B15325" i="6"/>
  <c r="A15325" i="6"/>
  <c r="G15324" i="6"/>
  <c r="F15324" i="6"/>
  <c r="D15324" i="6"/>
  <c r="B15324" i="6"/>
  <c r="A15324" i="6"/>
  <c r="F15323" i="6"/>
  <c r="G15323" i="6" s="1"/>
  <c r="D15323" i="6"/>
  <c r="B15323" i="6"/>
  <c r="A15323" i="6"/>
  <c r="G15322" i="6"/>
  <c r="F15322" i="6"/>
  <c r="D15322" i="6"/>
  <c r="B15322" i="6"/>
  <c r="A15322" i="6"/>
  <c r="F15321" i="6"/>
  <c r="G15321" i="6" s="1"/>
  <c r="D15321" i="6"/>
  <c r="B15321" i="6"/>
  <c r="A15321" i="6"/>
  <c r="F15320" i="6"/>
  <c r="G15320" i="6" s="1"/>
  <c r="D15320" i="6"/>
  <c r="B15320" i="6"/>
  <c r="A15320" i="6"/>
  <c r="F15319" i="6"/>
  <c r="G15319" i="6" s="1"/>
  <c r="D15319" i="6"/>
  <c r="B15319" i="6"/>
  <c r="A15319" i="6"/>
  <c r="G15318" i="6"/>
  <c r="F15318" i="6"/>
  <c r="D15318" i="6"/>
  <c r="B15318" i="6"/>
  <c r="A15318" i="6"/>
  <c r="F15317" i="6"/>
  <c r="G15317" i="6" s="1"/>
  <c r="D15317" i="6"/>
  <c r="B15317" i="6"/>
  <c r="A15317" i="6"/>
  <c r="G15316" i="6"/>
  <c r="F15316" i="6"/>
  <c r="D15316" i="6"/>
  <c r="B15316" i="6"/>
  <c r="A15316" i="6"/>
  <c r="F15315" i="6"/>
  <c r="G15315" i="6" s="1"/>
  <c r="D15315" i="6"/>
  <c r="B15315" i="6"/>
  <c r="A15315" i="6"/>
  <c r="F15314" i="6"/>
  <c r="G15314" i="6" s="1"/>
  <c r="D15314" i="6"/>
  <c r="B15314" i="6"/>
  <c r="A15314" i="6"/>
  <c r="F15313" i="6"/>
  <c r="G15313" i="6" s="1"/>
  <c r="D15313" i="6"/>
  <c r="B15313" i="6"/>
  <c r="A15313" i="6"/>
  <c r="G15312" i="6"/>
  <c r="F15312" i="6"/>
  <c r="D15312" i="6"/>
  <c r="B15312" i="6"/>
  <c r="A15312" i="6"/>
  <c r="B15305" i="6"/>
  <c r="G15304" i="6"/>
  <c r="B15304" i="6"/>
  <c r="B15303" i="6"/>
  <c r="B15302" i="6"/>
  <c r="F15296" i="6"/>
  <c r="G15296" i="6" s="1"/>
  <c r="D15296" i="6"/>
  <c r="B15296" i="6"/>
  <c r="A15296" i="6"/>
  <c r="F15295" i="6"/>
  <c r="G15295" i="6" s="1"/>
  <c r="D15295" i="6"/>
  <c r="B15295" i="6"/>
  <c r="A15295" i="6"/>
  <c r="G15294" i="6"/>
  <c r="F15294" i="6"/>
  <c r="D15294" i="6"/>
  <c r="B15294" i="6"/>
  <c r="A15294" i="6"/>
  <c r="F15293" i="6"/>
  <c r="G15293" i="6" s="1"/>
  <c r="D15293" i="6"/>
  <c r="B15293" i="6"/>
  <c r="A15293" i="6"/>
  <c r="F15292" i="6"/>
  <c r="G15292" i="6" s="1"/>
  <c r="D15292" i="6"/>
  <c r="B15292" i="6"/>
  <c r="A15292" i="6"/>
  <c r="F15291" i="6"/>
  <c r="G15291" i="6" s="1"/>
  <c r="D15291" i="6"/>
  <c r="B15291" i="6"/>
  <c r="A15291" i="6"/>
  <c r="G15290" i="6"/>
  <c r="F15290" i="6"/>
  <c r="D15290" i="6"/>
  <c r="B15290" i="6"/>
  <c r="A15290" i="6"/>
  <c r="F15289" i="6"/>
  <c r="G15289" i="6" s="1"/>
  <c r="D15289" i="6"/>
  <c r="B15289" i="6"/>
  <c r="A15289" i="6"/>
  <c r="G15288" i="6"/>
  <c r="F15288" i="6"/>
  <c r="D15288" i="6"/>
  <c r="B15288" i="6"/>
  <c r="A15288" i="6"/>
  <c r="G15285" i="6"/>
  <c r="F15285" i="6"/>
  <c r="D15285" i="6"/>
  <c r="A15285" i="6"/>
  <c r="B15285" i="6" s="1"/>
  <c r="F15284" i="6"/>
  <c r="G15284" i="6" s="1"/>
  <c r="D15284" i="6"/>
  <c r="A15284" i="6"/>
  <c r="B15284" i="6" s="1"/>
  <c r="F15283" i="6"/>
  <c r="G15283" i="6" s="1"/>
  <c r="D15283" i="6"/>
  <c r="A15283" i="6"/>
  <c r="B15283" i="6" s="1"/>
  <c r="F15282" i="6"/>
  <c r="G15282" i="6" s="1"/>
  <c r="D15282" i="6"/>
  <c r="A15282" i="6"/>
  <c r="B15282" i="6" s="1"/>
  <c r="F15281" i="6"/>
  <c r="G15281" i="6" s="1"/>
  <c r="D15281" i="6"/>
  <c r="A15281" i="6"/>
  <c r="B15281" i="6" s="1"/>
  <c r="F15280" i="6"/>
  <c r="G15280" i="6" s="1"/>
  <c r="D15280" i="6"/>
  <c r="A15280" i="6"/>
  <c r="B15280" i="6" s="1"/>
  <c r="G15279" i="6"/>
  <c r="F15279" i="6"/>
  <c r="D15279" i="6"/>
  <c r="A15279" i="6"/>
  <c r="B15279" i="6" s="1"/>
  <c r="F15278" i="6"/>
  <c r="G15278" i="6" s="1"/>
  <c r="D15278" i="6"/>
  <c r="B15278" i="6"/>
  <c r="A15278" i="6"/>
  <c r="F15275" i="6"/>
  <c r="G15275" i="6" s="1"/>
  <c r="D15275" i="6"/>
  <c r="B15275" i="6"/>
  <c r="A15275" i="6"/>
  <c r="F15274" i="6"/>
  <c r="G15274" i="6" s="1"/>
  <c r="D15274" i="6"/>
  <c r="B15274" i="6"/>
  <c r="A15274" i="6"/>
  <c r="F15273" i="6"/>
  <c r="G15273" i="6" s="1"/>
  <c r="D15273" i="6"/>
  <c r="B15273" i="6"/>
  <c r="A15273" i="6"/>
  <c r="G15272" i="6"/>
  <c r="F15272" i="6"/>
  <c r="D15272" i="6"/>
  <c r="B15272" i="6"/>
  <c r="A15272" i="6"/>
  <c r="F15271" i="6"/>
  <c r="G15271" i="6" s="1"/>
  <c r="D15271" i="6"/>
  <c r="B15271" i="6"/>
  <c r="A15271" i="6"/>
  <c r="G15270" i="6"/>
  <c r="F15270" i="6"/>
  <c r="D15270" i="6"/>
  <c r="B15270" i="6"/>
  <c r="A15270" i="6"/>
  <c r="F15269" i="6"/>
  <c r="G15269" i="6" s="1"/>
  <c r="D15269" i="6"/>
  <c r="B15269" i="6"/>
  <c r="A15269" i="6"/>
  <c r="F15268" i="6"/>
  <c r="G15268" i="6" s="1"/>
  <c r="D15268" i="6"/>
  <c r="B15268" i="6"/>
  <c r="A15268" i="6"/>
  <c r="G15267" i="6"/>
  <c r="F15267" i="6"/>
  <c r="D15267" i="6"/>
  <c r="B15267" i="6"/>
  <c r="A15267" i="6"/>
  <c r="G15266" i="6"/>
  <c r="F15266" i="6"/>
  <c r="D15266" i="6"/>
  <c r="B15266" i="6"/>
  <c r="A15266" i="6"/>
  <c r="F15265" i="6"/>
  <c r="G15265" i="6" s="1"/>
  <c r="D15265" i="6"/>
  <c r="B15265" i="6"/>
  <c r="A15265" i="6"/>
  <c r="G15264" i="6"/>
  <c r="F15264" i="6"/>
  <c r="D15264" i="6"/>
  <c r="B15264" i="6"/>
  <c r="A15264" i="6"/>
  <c r="F15263" i="6"/>
  <c r="G15263" i="6" s="1"/>
  <c r="D15263" i="6"/>
  <c r="B15263" i="6"/>
  <c r="A15263" i="6"/>
  <c r="F15262" i="6"/>
  <c r="G15262" i="6" s="1"/>
  <c r="D15262" i="6"/>
  <c r="B15262" i="6"/>
  <c r="A15262" i="6"/>
  <c r="B15255" i="6"/>
  <c r="G15254" i="6"/>
  <c r="B15254" i="6"/>
  <c r="B15253" i="6"/>
  <c r="B15252" i="6"/>
  <c r="F15246" i="6"/>
  <c r="G15246" i="6" s="1"/>
  <c r="D15246" i="6"/>
  <c r="B15246" i="6"/>
  <c r="A15246" i="6"/>
  <c r="F15245" i="6"/>
  <c r="G15245" i="6" s="1"/>
  <c r="D15245" i="6"/>
  <c r="B15245" i="6"/>
  <c r="A15245" i="6"/>
  <c r="G15244" i="6"/>
  <c r="F15244" i="6"/>
  <c r="D15244" i="6"/>
  <c r="B15244" i="6"/>
  <c r="A15244" i="6"/>
  <c r="F15243" i="6"/>
  <c r="G15243" i="6" s="1"/>
  <c r="D15243" i="6"/>
  <c r="B15243" i="6"/>
  <c r="A15243" i="6"/>
  <c r="F15242" i="6"/>
  <c r="G15242" i="6" s="1"/>
  <c r="D15242" i="6"/>
  <c r="B15242" i="6"/>
  <c r="A15242" i="6"/>
  <c r="F15241" i="6"/>
  <c r="G15241" i="6" s="1"/>
  <c r="D15241" i="6"/>
  <c r="B15241" i="6"/>
  <c r="A15241" i="6"/>
  <c r="F15240" i="6"/>
  <c r="G15240" i="6" s="1"/>
  <c r="D15240" i="6"/>
  <c r="B15240" i="6"/>
  <c r="A15240" i="6"/>
  <c r="F15239" i="6"/>
  <c r="G15239" i="6" s="1"/>
  <c r="D15239" i="6"/>
  <c r="B15239" i="6"/>
  <c r="A15239" i="6"/>
  <c r="G15238" i="6"/>
  <c r="F15238" i="6"/>
  <c r="D15238" i="6"/>
  <c r="B15238" i="6"/>
  <c r="A15238" i="6"/>
  <c r="G15235" i="6"/>
  <c r="F15235" i="6"/>
  <c r="D15235" i="6"/>
  <c r="A15235" i="6"/>
  <c r="B15235" i="6" s="1"/>
  <c r="F15234" i="6"/>
  <c r="G15234" i="6" s="1"/>
  <c r="D15234" i="6"/>
  <c r="B15234" i="6"/>
  <c r="A15234" i="6"/>
  <c r="F15233" i="6"/>
  <c r="G15233" i="6" s="1"/>
  <c r="D15233" i="6"/>
  <c r="A15233" i="6"/>
  <c r="B15233" i="6" s="1"/>
  <c r="F15232" i="6"/>
  <c r="G15232" i="6" s="1"/>
  <c r="D15232" i="6"/>
  <c r="A15232" i="6"/>
  <c r="B15232" i="6" s="1"/>
  <c r="G15231" i="6"/>
  <c r="F15231" i="6"/>
  <c r="D15231" i="6"/>
  <c r="B15231" i="6"/>
  <c r="A15231" i="6"/>
  <c r="F15230" i="6"/>
  <c r="G15230" i="6" s="1"/>
  <c r="D15230" i="6"/>
  <c r="B15230" i="6"/>
  <c r="A15230" i="6"/>
  <c r="F15229" i="6"/>
  <c r="G15229" i="6" s="1"/>
  <c r="D15229" i="6"/>
  <c r="A15229" i="6"/>
  <c r="B15229" i="6" s="1"/>
  <c r="G15228" i="6"/>
  <c r="F15228" i="6"/>
  <c r="D15228" i="6"/>
  <c r="B15228" i="6"/>
  <c r="A15228" i="6"/>
  <c r="G15225" i="6"/>
  <c r="F15225" i="6"/>
  <c r="D15225" i="6"/>
  <c r="B15225" i="6"/>
  <c r="A15225" i="6"/>
  <c r="F15224" i="6"/>
  <c r="G15224" i="6" s="1"/>
  <c r="D15224" i="6"/>
  <c r="B15224" i="6"/>
  <c r="A15224" i="6"/>
  <c r="F15223" i="6"/>
  <c r="G15223" i="6" s="1"/>
  <c r="D15223" i="6"/>
  <c r="B15223" i="6"/>
  <c r="A15223" i="6"/>
  <c r="F15222" i="6"/>
  <c r="G15222" i="6" s="1"/>
  <c r="D15222" i="6"/>
  <c r="B15222" i="6"/>
  <c r="A15222" i="6"/>
  <c r="F15221" i="6"/>
  <c r="G15221" i="6" s="1"/>
  <c r="D15221" i="6"/>
  <c r="B15221" i="6"/>
  <c r="A15221" i="6"/>
  <c r="F15220" i="6"/>
  <c r="G15220" i="6" s="1"/>
  <c r="D15220" i="6"/>
  <c r="B15220" i="6"/>
  <c r="A15220" i="6"/>
  <c r="G15219" i="6"/>
  <c r="F15219" i="6"/>
  <c r="D15219" i="6"/>
  <c r="B15219" i="6"/>
  <c r="A15219" i="6"/>
  <c r="G15218" i="6"/>
  <c r="F15218" i="6"/>
  <c r="D15218" i="6"/>
  <c r="B15218" i="6"/>
  <c r="A15218" i="6"/>
  <c r="F15217" i="6"/>
  <c r="G15217" i="6" s="1"/>
  <c r="D15217" i="6"/>
  <c r="B15217" i="6"/>
  <c r="A15217" i="6"/>
  <c r="G15216" i="6"/>
  <c r="F15216" i="6"/>
  <c r="D15216" i="6"/>
  <c r="B15216" i="6"/>
  <c r="A15216" i="6"/>
  <c r="F15215" i="6"/>
  <c r="G15215" i="6" s="1"/>
  <c r="D15215" i="6"/>
  <c r="B15215" i="6"/>
  <c r="A15215" i="6"/>
  <c r="F15214" i="6"/>
  <c r="G15214" i="6" s="1"/>
  <c r="D15214" i="6"/>
  <c r="B15214" i="6"/>
  <c r="A15214" i="6"/>
  <c r="F15213" i="6"/>
  <c r="G15213" i="6" s="1"/>
  <c r="D15213" i="6"/>
  <c r="B15213" i="6"/>
  <c r="A15213" i="6"/>
  <c r="F15212" i="6"/>
  <c r="G15212" i="6" s="1"/>
  <c r="D15212" i="6"/>
  <c r="B15212" i="6"/>
  <c r="A15212" i="6"/>
  <c r="B15205" i="6"/>
  <c r="G15204" i="6"/>
  <c r="B15204" i="6"/>
  <c r="B15203" i="6"/>
  <c r="B15202" i="6"/>
  <c r="F15196" i="6"/>
  <c r="G15196" i="6" s="1"/>
  <c r="D15196" i="6"/>
  <c r="B15196" i="6"/>
  <c r="A15196" i="6"/>
  <c r="F15195" i="6"/>
  <c r="G15195" i="6" s="1"/>
  <c r="D15195" i="6"/>
  <c r="B15195" i="6"/>
  <c r="A15195" i="6"/>
  <c r="F15194" i="6"/>
  <c r="G15194" i="6" s="1"/>
  <c r="D15194" i="6"/>
  <c r="B15194" i="6"/>
  <c r="A15194" i="6"/>
  <c r="F15193" i="6"/>
  <c r="G15193" i="6" s="1"/>
  <c r="D15193" i="6"/>
  <c r="B15193" i="6"/>
  <c r="A15193" i="6"/>
  <c r="F15192" i="6"/>
  <c r="G15192" i="6" s="1"/>
  <c r="D15192" i="6"/>
  <c r="B15192" i="6"/>
  <c r="A15192" i="6"/>
  <c r="F15191" i="6"/>
  <c r="G15191" i="6" s="1"/>
  <c r="D15191" i="6"/>
  <c r="B15191" i="6"/>
  <c r="A15191" i="6"/>
  <c r="G15190" i="6"/>
  <c r="F15190" i="6"/>
  <c r="D15190" i="6"/>
  <c r="B15190" i="6"/>
  <c r="A15190" i="6"/>
  <c r="F15189" i="6"/>
  <c r="G15189" i="6" s="1"/>
  <c r="D15189" i="6"/>
  <c r="B15189" i="6"/>
  <c r="A15189" i="6"/>
  <c r="F15188" i="6"/>
  <c r="G15188" i="6" s="1"/>
  <c r="D15188" i="6"/>
  <c r="B15188" i="6"/>
  <c r="A15188" i="6"/>
  <c r="F15185" i="6"/>
  <c r="G15185" i="6" s="1"/>
  <c r="D15185" i="6"/>
  <c r="B15185" i="6"/>
  <c r="A15185" i="6"/>
  <c r="F15184" i="6"/>
  <c r="G15184" i="6" s="1"/>
  <c r="D15184" i="6"/>
  <c r="A15184" i="6"/>
  <c r="B15184" i="6" s="1"/>
  <c r="G15183" i="6"/>
  <c r="F15183" i="6"/>
  <c r="D15183" i="6"/>
  <c r="A15183" i="6"/>
  <c r="B15183" i="6" s="1"/>
  <c r="G15182" i="6"/>
  <c r="F15182" i="6"/>
  <c r="D15182" i="6"/>
  <c r="A15182" i="6"/>
  <c r="B15182" i="6" s="1"/>
  <c r="G15181" i="6"/>
  <c r="F15181" i="6"/>
  <c r="D15181" i="6"/>
  <c r="A15181" i="6"/>
  <c r="B15181" i="6" s="1"/>
  <c r="F15180" i="6"/>
  <c r="G15180" i="6" s="1"/>
  <c r="D15180" i="6"/>
  <c r="A15180" i="6"/>
  <c r="B15180" i="6" s="1"/>
  <c r="F15179" i="6"/>
  <c r="G15179" i="6" s="1"/>
  <c r="D15179" i="6"/>
  <c r="A15179" i="6"/>
  <c r="B15179" i="6" s="1"/>
  <c r="F15178" i="6"/>
  <c r="G15178" i="6" s="1"/>
  <c r="D15178" i="6"/>
  <c r="A15178" i="6"/>
  <c r="B15178" i="6" s="1"/>
  <c r="F15175" i="6"/>
  <c r="G15175" i="6" s="1"/>
  <c r="D15175" i="6"/>
  <c r="B15175" i="6"/>
  <c r="A15175" i="6"/>
  <c r="F15174" i="6"/>
  <c r="G15174" i="6" s="1"/>
  <c r="D15174" i="6"/>
  <c r="B15174" i="6"/>
  <c r="A15174" i="6"/>
  <c r="F15173" i="6"/>
  <c r="G15173" i="6" s="1"/>
  <c r="D15173" i="6"/>
  <c r="B15173" i="6"/>
  <c r="A15173" i="6"/>
  <c r="G15172" i="6"/>
  <c r="F15172" i="6"/>
  <c r="D15172" i="6"/>
  <c r="B15172" i="6"/>
  <c r="A15172" i="6"/>
  <c r="F15171" i="6"/>
  <c r="G15171" i="6" s="1"/>
  <c r="D15171" i="6"/>
  <c r="B15171" i="6"/>
  <c r="A15171" i="6"/>
  <c r="F15170" i="6"/>
  <c r="G15170" i="6" s="1"/>
  <c r="D15170" i="6"/>
  <c r="B15170" i="6"/>
  <c r="A15170" i="6"/>
  <c r="F15169" i="6"/>
  <c r="G15169" i="6" s="1"/>
  <c r="D15169" i="6"/>
  <c r="B15169" i="6"/>
  <c r="A15169" i="6"/>
  <c r="F15168" i="6"/>
  <c r="G15168" i="6" s="1"/>
  <c r="D15168" i="6"/>
  <c r="B15168" i="6"/>
  <c r="A15168" i="6"/>
  <c r="F15167" i="6"/>
  <c r="G15167" i="6" s="1"/>
  <c r="D15167" i="6"/>
  <c r="B15167" i="6"/>
  <c r="A15167" i="6"/>
  <c r="F15166" i="6"/>
  <c r="G15166" i="6" s="1"/>
  <c r="D15166" i="6"/>
  <c r="B15166" i="6"/>
  <c r="A15166" i="6"/>
  <c r="F15165" i="6"/>
  <c r="G15165" i="6" s="1"/>
  <c r="D15165" i="6"/>
  <c r="B15165" i="6"/>
  <c r="A15165" i="6"/>
  <c r="F15164" i="6"/>
  <c r="G15164" i="6" s="1"/>
  <c r="D15164" i="6"/>
  <c r="B15164" i="6"/>
  <c r="A15164" i="6"/>
  <c r="F15163" i="6"/>
  <c r="G15163" i="6" s="1"/>
  <c r="D15163" i="6"/>
  <c r="B15163" i="6"/>
  <c r="A15163" i="6"/>
  <c r="F15162" i="6"/>
  <c r="G15162" i="6" s="1"/>
  <c r="D15162" i="6"/>
  <c r="B15162" i="6"/>
  <c r="A15162" i="6"/>
  <c r="B15155" i="6"/>
  <c r="G15154" i="6"/>
  <c r="B15154" i="6"/>
  <c r="B15153" i="6"/>
  <c r="B15152" i="6"/>
  <c r="F15146" i="6"/>
  <c r="G15146" i="6" s="1"/>
  <c r="D15146" i="6"/>
  <c r="B15146" i="6"/>
  <c r="A15146" i="6"/>
  <c r="F15145" i="6"/>
  <c r="G15145" i="6" s="1"/>
  <c r="D15145" i="6"/>
  <c r="B15145" i="6"/>
  <c r="A15145" i="6"/>
  <c r="F15144" i="6"/>
  <c r="G15144" i="6" s="1"/>
  <c r="D15144" i="6"/>
  <c r="B15144" i="6"/>
  <c r="A15144" i="6"/>
  <c r="F15143" i="6"/>
  <c r="G15143" i="6" s="1"/>
  <c r="D15143" i="6"/>
  <c r="B15143" i="6"/>
  <c r="A15143" i="6"/>
  <c r="F15142" i="6"/>
  <c r="G15142" i="6" s="1"/>
  <c r="D15142" i="6"/>
  <c r="B15142" i="6"/>
  <c r="A15142" i="6"/>
  <c r="F15141" i="6"/>
  <c r="G15141" i="6" s="1"/>
  <c r="D15141" i="6"/>
  <c r="B15141" i="6"/>
  <c r="A15141" i="6"/>
  <c r="F15140" i="6"/>
  <c r="G15140" i="6" s="1"/>
  <c r="D15140" i="6"/>
  <c r="B15140" i="6"/>
  <c r="A15140" i="6"/>
  <c r="F15139" i="6"/>
  <c r="G15139" i="6" s="1"/>
  <c r="D15139" i="6"/>
  <c r="B15139" i="6"/>
  <c r="A15139" i="6"/>
  <c r="F15138" i="6"/>
  <c r="G15138" i="6" s="1"/>
  <c r="D15138" i="6"/>
  <c r="B15138" i="6"/>
  <c r="A15138" i="6"/>
  <c r="F15135" i="6"/>
  <c r="G15135" i="6" s="1"/>
  <c r="D15135" i="6"/>
  <c r="A15135" i="6"/>
  <c r="B15135" i="6" s="1"/>
  <c r="G15134" i="6"/>
  <c r="F15134" i="6"/>
  <c r="D15134" i="6"/>
  <c r="A15134" i="6"/>
  <c r="B15134" i="6" s="1"/>
  <c r="F15133" i="6"/>
  <c r="G15133" i="6" s="1"/>
  <c r="D15133" i="6"/>
  <c r="A15133" i="6"/>
  <c r="B15133" i="6" s="1"/>
  <c r="F15132" i="6"/>
  <c r="G15132" i="6" s="1"/>
  <c r="D15132" i="6"/>
  <c r="A15132" i="6"/>
  <c r="B15132" i="6" s="1"/>
  <c r="F15131" i="6"/>
  <c r="G15131" i="6" s="1"/>
  <c r="D15131" i="6"/>
  <c r="B15131" i="6"/>
  <c r="A15131" i="6"/>
  <c r="F15130" i="6"/>
  <c r="G15130" i="6" s="1"/>
  <c r="D15130" i="6"/>
  <c r="A15130" i="6"/>
  <c r="B15130" i="6" s="1"/>
  <c r="F15129" i="6"/>
  <c r="G15129" i="6" s="1"/>
  <c r="D15129" i="6"/>
  <c r="B15129" i="6"/>
  <c r="A15129" i="6"/>
  <c r="G15128" i="6"/>
  <c r="F15128" i="6"/>
  <c r="D15128" i="6"/>
  <c r="B15128" i="6"/>
  <c r="A15128" i="6"/>
  <c r="F15125" i="6"/>
  <c r="G15125" i="6" s="1"/>
  <c r="D15125" i="6"/>
  <c r="B15125" i="6"/>
  <c r="A15125" i="6"/>
  <c r="F15124" i="6"/>
  <c r="G15124" i="6" s="1"/>
  <c r="D15124" i="6"/>
  <c r="B15124" i="6"/>
  <c r="A15124" i="6"/>
  <c r="F15123" i="6"/>
  <c r="G15123" i="6" s="1"/>
  <c r="D15123" i="6"/>
  <c r="B15123" i="6"/>
  <c r="A15123" i="6"/>
  <c r="F15122" i="6"/>
  <c r="G15122" i="6" s="1"/>
  <c r="D15122" i="6"/>
  <c r="B15122" i="6"/>
  <c r="A15122" i="6"/>
  <c r="F15121" i="6"/>
  <c r="G15121" i="6" s="1"/>
  <c r="D15121" i="6"/>
  <c r="B15121" i="6"/>
  <c r="A15121" i="6"/>
  <c r="F15120" i="6"/>
  <c r="G15120" i="6" s="1"/>
  <c r="D15120" i="6"/>
  <c r="B15120" i="6"/>
  <c r="A15120" i="6"/>
  <c r="F15119" i="6"/>
  <c r="G15119" i="6" s="1"/>
  <c r="D15119" i="6"/>
  <c r="B15119" i="6"/>
  <c r="A15119" i="6"/>
  <c r="F15118" i="6"/>
  <c r="G15118" i="6" s="1"/>
  <c r="D15118" i="6"/>
  <c r="B15118" i="6"/>
  <c r="A15118" i="6"/>
  <c r="G15117" i="6"/>
  <c r="F15117" i="6"/>
  <c r="D15117" i="6"/>
  <c r="B15117" i="6"/>
  <c r="A15117" i="6"/>
  <c r="G15116" i="6"/>
  <c r="F15116" i="6"/>
  <c r="D15116" i="6"/>
  <c r="B15116" i="6"/>
  <c r="A15116" i="6"/>
  <c r="G15115" i="6"/>
  <c r="F15115" i="6"/>
  <c r="D15115" i="6"/>
  <c r="B15115" i="6"/>
  <c r="A15115" i="6"/>
  <c r="F15114" i="6"/>
  <c r="G15114" i="6" s="1"/>
  <c r="D15114" i="6"/>
  <c r="B15114" i="6"/>
  <c r="A15114" i="6"/>
  <c r="F15113" i="6"/>
  <c r="G15113" i="6" s="1"/>
  <c r="D15113" i="6"/>
  <c r="B15113" i="6"/>
  <c r="A15113" i="6"/>
  <c r="F15112" i="6"/>
  <c r="G15112" i="6" s="1"/>
  <c r="D15112" i="6"/>
  <c r="B15112" i="6"/>
  <c r="A15112" i="6"/>
  <c r="B15105" i="6"/>
  <c r="G15104" i="6"/>
  <c r="B15104" i="6"/>
  <c r="B15103" i="6"/>
  <c r="B15102" i="6"/>
  <c r="F15096" i="6"/>
  <c r="G15096" i="6" s="1"/>
  <c r="D15096" i="6"/>
  <c r="B15096" i="6"/>
  <c r="A15096" i="6"/>
  <c r="F15095" i="6"/>
  <c r="G15095" i="6" s="1"/>
  <c r="D15095" i="6"/>
  <c r="B15095" i="6"/>
  <c r="A15095" i="6"/>
  <c r="G15094" i="6"/>
  <c r="F15094" i="6"/>
  <c r="D15094" i="6"/>
  <c r="B15094" i="6"/>
  <c r="A15094" i="6"/>
  <c r="F15093" i="6"/>
  <c r="G15093" i="6" s="1"/>
  <c r="D15093" i="6"/>
  <c r="B15093" i="6"/>
  <c r="A15093" i="6"/>
  <c r="G15092" i="6"/>
  <c r="F15092" i="6"/>
  <c r="D15092" i="6"/>
  <c r="B15092" i="6"/>
  <c r="A15092" i="6"/>
  <c r="G15091" i="6"/>
  <c r="F15091" i="6"/>
  <c r="D15091" i="6"/>
  <c r="B15091" i="6"/>
  <c r="A15091" i="6"/>
  <c r="F15090" i="6"/>
  <c r="G15090" i="6" s="1"/>
  <c r="D15090" i="6"/>
  <c r="B15090" i="6"/>
  <c r="A15090" i="6"/>
  <c r="F15089" i="6"/>
  <c r="G15089" i="6" s="1"/>
  <c r="D15089" i="6"/>
  <c r="B15089" i="6"/>
  <c r="A15089" i="6"/>
  <c r="F15088" i="6"/>
  <c r="G15088" i="6" s="1"/>
  <c r="D15088" i="6"/>
  <c r="B15088" i="6"/>
  <c r="A15088" i="6"/>
  <c r="G15085" i="6"/>
  <c r="F15085" i="6"/>
  <c r="D15085" i="6"/>
  <c r="B15085" i="6"/>
  <c r="A15085" i="6"/>
  <c r="F15084" i="6"/>
  <c r="G15084" i="6" s="1"/>
  <c r="D15084" i="6"/>
  <c r="A15084" i="6"/>
  <c r="B15084" i="6" s="1"/>
  <c r="G15083" i="6"/>
  <c r="F15083" i="6"/>
  <c r="D15083" i="6"/>
  <c r="A15083" i="6"/>
  <c r="B15083" i="6" s="1"/>
  <c r="G15082" i="6"/>
  <c r="F15082" i="6"/>
  <c r="D15082" i="6"/>
  <c r="A15082" i="6"/>
  <c r="B15082" i="6" s="1"/>
  <c r="G15081" i="6"/>
  <c r="F15081" i="6"/>
  <c r="D15081" i="6"/>
  <c r="A15081" i="6"/>
  <c r="B15081" i="6" s="1"/>
  <c r="F15080" i="6"/>
  <c r="G15080" i="6" s="1"/>
  <c r="D15080" i="6"/>
  <c r="A15080" i="6"/>
  <c r="B15080" i="6" s="1"/>
  <c r="F15079" i="6"/>
  <c r="G15079" i="6" s="1"/>
  <c r="D15079" i="6"/>
  <c r="A15079" i="6"/>
  <c r="B15079" i="6" s="1"/>
  <c r="F15078" i="6"/>
  <c r="G15078" i="6" s="1"/>
  <c r="D15078" i="6"/>
  <c r="A15078" i="6"/>
  <c r="B15078" i="6" s="1"/>
  <c r="F15075" i="6"/>
  <c r="G15075" i="6" s="1"/>
  <c r="D15075" i="6"/>
  <c r="B15075" i="6"/>
  <c r="A15075" i="6"/>
  <c r="F15074" i="6"/>
  <c r="G15074" i="6" s="1"/>
  <c r="D15074" i="6"/>
  <c r="B15074" i="6"/>
  <c r="A15074" i="6"/>
  <c r="F15073" i="6"/>
  <c r="G15073" i="6" s="1"/>
  <c r="D15073" i="6"/>
  <c r="B15073" i="6"/>
  <c r="A15073" i="6"/>
  <c r="G15072" i="6"/>
  <c r="F15072" i="6"/>
  <c r="D15072" i="6"/>
  <c r="B15072" i="6"/>
  <c r="A15072" i="6"/>
  <c r="F15071" i="6"/>
  <c r="G15071" i="6" s="1"/>
  <c r="D15071" i="6"/>
  <c r="B15071" i="6"/>
  <c r="A15071" i="6"/>
  <c r="F15070" i="6"/>
  <c r="G15070" i="6" s="1"/>
  <c r="D15070" i="6"/>
  <c r="B15070" i="6"/>
  <c r="A15070" i="6"/>
  <c r="F15069" i="6"/>
  <c r="G15069" i="6" s="1"/>
  <c r="D15069" i="6"/>
  <c r="B15069" i="6"/>
  <c r="A15069" i="6"/>
  <c r="F15068" i="6"/>
  <c r="G15068" i="6" s="1"/>
  <c r="D15068" i="6"/>
  <c r="B15068" i="6"/>
  <c r="A15068" i="6"/>
  <c r="F15067" i="6"/>
  <c r="G15067" i="6" s="1"/>
  <c r="D15067" i="6"/>
  <c r="B15067" i="6"/>
  <c r="A15067" i="6"/>
  <c r="F15066" i="6"/>
  <c r="G15066" i="6" s="1"/>
  <c r="D15066" i="6"/>
  <c r="B15066" i="6"/>
  <c r="A15066" i="6"/>
  <c r="F15065" i="6"/>
  <c r="G15065" i="6" s="1"/>
  <c r="D15065" i="6"/>
  <c r="B15065" i="6"/>
  <c r="A15065" i="6"/>
  <c r="F15064" i="6"/>
  <c r="G15064" i="6" s="1"/>
  <c r="D15064" i="6"/>
  <c r="B15064" i="6"/>
  <c r="A15064" i="6"/>
  <c r="G15063" i="6"/>
  <c r="F15063" i="6"/>
  <c r="D15063" i="6"/>
  <c r="B15063" i="6"/>
  <c r="A15063" i="6"/>
  <c r="G15062" i="6"/>
  <c r="F15062" i="6"/>
  <c r="D15062" i="6"/>
  <c r="B15062" i="6"/>
  <c r="A15062" i="6"/>
  <c r="B15055" i="6"/>
  <c r="G15054" i="6"/>
  <c r="B15054" i="6"/>
  <c r="B15053" i="6"/>
  <c r="B15052" i="6"/>
  <c r="F15046" i="6"/>
  <c r="G15046" i="6" s="1"/>
  <c r="D15046" i="6"/>
  <c r="B15046" i="6"/>
  <c r="A15046" i="6"/>
  <c r="F15045" i="6"/>
  <c r="G15045" i="6" s="1"/>
  <c r="D15045" i="6"/>
  <c r="B15045" i="6"/>
  <c r="A15045" i="6"/>
  <c r="F15044" i="6"/>
  <c r="G15044" i="6" s="1"/>
  <c r="D15044" i="6"/>
  <c r="B15044" i="6"/>
  <c r="A15044" i="6"/>
  <c r="F15043" i="6"/>
  <c r="G15043" i="6" s="1"/>
  <c r="D15043" i="6"/>
  <c r="B15043" i="6"/>
  <c r="A15043" i="6"/>
  <c r="F15042" i="6"/>
  <c r="G15042" i="6" s="1"/>
  <c r="D15042" i="6"/>
  <c r="B15042" i="6"/>
  <c r="A15042" i="6"/>
  <c r="G15041" i="6"/>
  <c r="F15041" i="6"/>
  <c r="D15041" i="6"/>
  <c r="B15041" i="6"/>
  <c r="A15041" i="6"/>
  <c r="F15040" i="6"/>
  <c r="G15040" i="6" s="1"/>
  <c r="D15040" i="6"/>
  <c r="B15040" i="6"/>
  <c r="A15040" i="6"/>
  <c r="G15039" i="6"/>
  <c r="F15039" i="6"/>
  <c r="D15039" i="6"/>
  <c r="B15039" i="6"/>
  <c r="A15039" i="6"/>
  <c r="F15038" i="6"/>
  <c r="G15038" i="6" s="1"/>
  <c r="G15047" i="6" s="1"/>
  <c r="D15038" i="6"/>
  <c r="B15038" i="6"/>
  <c r="A15038" i="6"/>
  <c r="F15035" i="6"/>
  <c r="G15035" i="6" s="1"/>
  <c r="D15035" i="6"/>
  <c r="B15035" i="6"/>
  <c r="A15035" i="6"/>
  <c r="F15034" i="6"/>
  <c r="G15034" i="6" s="1"/>
  <c r="D15034" i="6"/>
  <c r="A15034" i="6"/>
  <c r="B15034" i="6" s="1"/>
  <c r="F15033" i="6"/>
  <c r="G15033" i="6" s="1"/>
  <c r="D15033" i="6"/>
  <c r="A15033" i="6"/>
  <c r="B15033" i="6" s="1"/>
  <c r="G15032" i="6"/>
  <c r="F15032" i="6"/>
  <c r="D15032" i="6"/>
  <c r="B15032" i="6"/>
  <c r="A15032" i="6"/>
  <c r="F15031" i="6"/>
  <c r="G15031" i="6" s="1"/>
  <c r="D15031" i="6"/>
  <c r="B15031" i="6"/>
  <c r="A15031" i="6"/>
  <c r="G15030" i="6"/>
  <c r="F15030" i="6"/>
  <c r="D15030" i="6"/>
  <c r="B15030" i="6"/>
  <c r="A15030" i="6"/>
  <c r="G15029" i="6"/>
  <c r="F15029" i="6"/>
  <c r="D15029" i="6"/>
  <c r="A15029" i="6"/>
  <c r="B15029" i="6" s="1"/>
  <c r="G15028" i="6"/>
  <c r="F15028" i="6"/>
  <c r="D15028" i="6"/>
  <c r="A15028" i="6"/>
  <c r="B15028" i="6" s="1"/>
  <c r="F15025" i="6"/>
  <c r="G15025" i="6" s="1"/>
  <c r="D15025" i="6"/>
  <c r="B15025" i="6"/>
  <c r="A15025" i="6"/>
  <c r="F15024" i="6"/>
  <c r="G15024" i="6" s="1"/>
  <c r="D15024" i="6"/>
  <c r="B15024" i="6"/>
  <c r="A15024" i="6"/>
  <c r="G15023" i="6"/>
  <c r="F15023" i="6"/>
  <c r="D15023" i="6"/>
  <c r="B15023" i="6"/>
  <c r="A15023" i="6"/>
  <c r="F15022" i="6"/>
  <c r="G15022" i="6" s="1"/>
  <c r="D15022" i="6"/>
  <c r="B15022" i="6"/>
  <c r="A15022" i="6"/>
  <c r="F15021" i="6"/>
  <c r="G15021" i="6" s="1"/>
  <c r="D15021" i="6"/>
  <c r="B15021" i="6"/>
  <c r="A15021" i="6"/>
  <c r="G15020" i="6"/>
  <c r="F15020" i="6"/>
  <c r="D15020" i="6"/>
  <c r="B15020" i="6"/>
  <c r="A15020" i="6"/>
  <c r="G15019" i="6"/>
  <c r="F15019" i="6"/>
  <c r="D15019" i="6"/>
  <c r="B15019" i="6"/>
  <c r="A15019" i="6"/>
  <c r="G15018" i="6"/>
  <c r="F15018" i="6"/>
  <c r="D15018" i="6"/>
  <c r="B15018" i="6"/>
  <c r="A15018" i="6"/>
  <c r="G15017" i="6"/>
  <c r="F15017" i="6"/>
  <c r="D15017" i="6"/>
  <c r="B15017" i="6"/>
  <c r="A15017" i="6"/>
  <c r="F15016" i="6"/>
  <c r="G15016" i="6" s="1"/>
  <c r="D15016" i="6"/>
  <c r="B15016" i="6"/>
  <c r="A15016" i="6"/>
  <c r="G15015" i="6"/>
  <c r="F15015" i="6"/>
  <c r="D15015" i="6"/>
  <c r="B15015" i="6"/>
  <c r="A15015" i="6"/>
  <c r="F15014" i="6"/>
  <c r="G15014" i="6" s="1"/>
  <c r="D15014" i="6"/>
  <c r="B15014" i="6"/>
  <c r="A15014" i="6"/>
  <c r="F15013" i="6"/>
  <c r="G15013" i="6" s="1"/>
  <c r="D15013" i="6"/>
  <c r="B15013" i="6"/>
  <c r="A15013" i="6"/>
  <c r="F15012" i="6"/>
  <c r="G15012" i="6" s="1"/>
  <c r="D15012" i="6"/>
  <c r="B15012" i="6"/>
  <c r="A15012" i="6"/>
  <c r="B15005" i="6"/>
  <c r="G15004" i="6"/>
  <c r="B15004" i="6"/>
  <c r="B15003" i="6"/>
  <c r="B15002" i="6"/>
  <c r="E409" i="2"/>
  <c r="E384" i="2"/>
  <c r="A415" i="2"/>
  <c r="E415" i="2" s="1"/>
  <c r="A416" i="2"/>
  <c r="A411" i="9" s="1"/>
  <c r="A417" i="2"/>
  <c r="A412" i="9" s="1"/>
  <c r="A403" i="2"/>
  <c r="A398" i="9" s="1"/>
  <c r="A404" i="2"/>
  <c r="A399" i="9" s="1"/>
  <c r="A405" i="2"/>
  <c r="A400" i="9" s="1"/>
  <c r="A406" i="2"/>
  <c r="E406" i="2" s="1"/>
  <c r="A407" i="2"/>
  <c r="E407" i="2" s="1"/>
  <c r="A408" i="2"/>
  <c r="E408" i="2" s="1"/>
  <c r="A409" i="2"/>
  <c r="A410" i="2"/>
  <c r="E410" i="2" s="1"/>
  <c r="A411" i="2"/>
  <c r="E411" i="2" s="1"/>
  <c r="A412" i="2"/>
  <c r="E412" i="2" s="1"/>
  <c r="A413" i="2"/>
  <c r="E413" i="2" s="1"/>
  <c r="A414" i="2"/>
  <c r="E414" i="2" s="1"/>
  <c r="A393" i="2"/>
  <c r="A388" i="9" s="1"/>
  <c r="A394" i="2"/>
  <c r="A389" i="9" s="1"/>
  <c r="A395" i="2"/>
  <c r="A390" i="9" s="1"/>
  <c r="A396" i="2"/>
  <c r="A391" i="9" s="1"/>
  <c r="A397" i="2"/>
  <c r="A392" i="9" s="1"/>
  <c r="A398" i="2"/>
  <c r="A393" i="9" s="1"/>
  <c r="A399" i="2"/>
  <c r="E399" i="2" s="1"/>
  <c r="A400" i="2"/>
  <c r="E400" i="2" s="1"/>
  <c r="D400" i="2"/>
  <c r="A401" i="2"/>
  <c r="A396" i="9" s="1"/>
  <c r="A402" i="2"/>
  <c r="A397" i="9" s="1"/>
  <c r="A385" i="2"/>
  <c r="A386" i="2"/>
  <c r="A381" i="9" s="1"/>
  <c r="A387" i="2"/>
  <c r="E387" i="2" s="1"/>
  <c r="A388" i="2"/>
  <c r="E388" i="2" s="1"/>
  <c r="A389" i="2"/>
  <c r="E389" i="2" s="1"/>
  <c r="A390" i="2"/>
  <c r="A385" i="9" s="1"/>
  <c r="A391" i="2"/>
  <c r="A392" i="2"/>
  <c r="A387" i="9" s="1"/>
  <c r="A379" i="2"/>
  <c r="B379" i="2" s="1"/>
  <c r="A380" i="2"/>
  <c r="A375" i="9" s="1"/>
  <c r="A381" i="2"/>
  <c r="A376" i="9" s="1"/>
  <c r="A382" i="2"/>
  <c r="A383" i="2"/>
  <c r="A378" i="9" s="1"/>
  <c r="A384" i="2"/>
  <c r="A379" i="9" s="1"/>
  <c r="A375" i="2"/>
  <c r="A370" i="9" s="1"/>
  <c r="A376" i="2"/>
  <c r="B376" i="2" s="1"/>
  <c r="A377" i="2"/>
  <c r="A378" i="2"/>
  <c r="E378" i="2" s="1"/>
  <c r="A369" i="2"/>
  <c r="E369" i="2" s="1"/>
  <c r="A370" i="2"/>
  <c r="B370" i="2" s="1"/>
  <c r="A371" i="2"/>
  <c r="A366" i="9" s="1"/>
  <c r="A372" i="2"/>
  <c r="E372" i="2" s="1"/>
  <c r="A373" i="2"/>
  <c r="E373" i="2" s="1"/>
  <c r="A374" i="2"/>
  <c r="A369" i="9" s="1"/>
  <c r="A366" i="2"/>
  <c r="A367" i="2"/>
  <c r="A368" i="2"/>
  <c r="E368" i="2" s="1"/>
  <c r="A361" i="2"/>
  <c r="D361" i="2" s="1"/>
  <c r="A362" i="2"/>
  <c r="A357" i="9" s="1"/>
  <c r="A363" i="2"/>
  <c r="A358" i="9" s="1"/>
  <c r="A364" i="2"/>
  <c r="D364" i="2" s="1"/>
  <c r="A365" i="2"/>
  <c r="E365" i="2" s="1"/>
  <c r="A358" i="2"/>
  <c r="B358" i="2" s="1"/>
  <c r="A359" i="2"/>
  <c r="A354" i="9" s="1"/>
  <c r="A360" i="2"/>
  <c r="A354" i="2"/>
  <c r="E354" i="2" s="1"/>
  <c r="A355" i="2"/>
  <c r="E355" i="2" s="1"/>
  <c r="A356" i="2"/>
  <c r="E356" i="2" s="1"/>
  <c r="A357" i="2"/>
  <c r="D357" i="2" s="1"/>
  <c r="D399"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B373" i="2" s="1"/>
  <c r="D381" i="15"/>
  <c r="C382" i="15"/>
  <c r="D382" i="15"/>
  <c r="C383" i="15"/>
  <c r="D383" i="15"/>
  <c r="C384" i="15"/>
  <c r="D384" i="15"/>
  <c r="C385" i="15"/>
  <c r="D385" i="15"/>
  <c r="C386" i="15"/>
  <c r="D386" i="15"/>
  <c r="C387" i="15"/>
  <c r="D387" i="15"/>
  <c r="C388" i="15"/>
  <c r="D388" i="15"/>
  <c r="C389" i="15"/>
  <c r="D389" i="15"/>
  <c r="C390" i="15"/>
  <c r="D390" i="15"/>
  <c r="C391" i="15"/>
  <c r="D391" i="15"/>
  <c r="C392" i="15"/>
  <c r="D392" i="15"/>
  <c r="C393" i="15"/>
  <c r="D393" i="15"/>
  <c r="C394" i="15"/>
  <c r="D394" i="15"/>
  <c r="C395" i="15"/>
  <c r="D395" i="15"/>
  <c r="C396" i="15"/>
  <c r="D396" i="15"/>
  <c r="C397" i="15"/>
  <c r="D397" i="15"/>
  <c r="C398" i="15"/>
  <c r="D398" i="15"/>
  <c r="C399" i="15"/>
  <c r="C400" i="15"/>
  <c r="D400" i="15"/>
  <c r="C401" i="15"/>
  <c r="D401" i="15"/>
  <c r="C402" i="15"/>
  <c r="D402" i="15"/>
  <c r="C403" i="15"/>
  <c r="B395" i="2" s="1"/>
  <c r="D403" i="15"/>
  <c r="C404" i="15"/>
  <c r="D404" i="15"/>
  <c r="C405" i="15"/>
  <c r="D405" i="15"/>
  <c r="D397" i="2" s="1"/>
  <c r="C406" i="15"/>
  <c r="D406" i="15"/>
  <c r="C407" i="15"/>
  <c r="D407" i="15"/>
  <c r="C408" i="15"/>
  <c r="D408" i="15"/>
  <c r="C409" i="15"/>
  <c r="D409" i="15"/>
  <c r="C410" i="15"/>
  <c r="D410" i="15"/>
  <c r="C411" i="15"/>
  <c r="D411" i="15"/>
  <c r="C412" i="15"/>
  <c r="D412" i="15"/>
  <c r="C413" i="15"/>
  <c r="D413" i="15"/>
  <c r="C414" i="15"/>
  <c r="D414" i="15"/>
  <c r="D406" i="2" s="1"/>
  <c r="C415" i="15"/>
  <c r="D415" i="15"/>
  <c r="C416" i="15"/>
  <c r="D416" i="15"/>
  <c r="C417" i="15"/>
  <c r="D417" i="15"/>
  <c r="C418" i="15"/>
  <c r="D418" i="15"/>
  <c r="D410" i="2" s="1"/>
  <c r="C419" i="15"/>
  <c r="D419" i="15"/>
  <c r="C420" i="15"/>
  <c r="D420" i="15"/>
  <c r="C421" i="15"/>
  <c r="D421" i="15"/>
  <c r="C422" i="15"/>
  <c r="D422" i="15"/>
  <c r="D414" i="2" s="1"/>
  <c r="C423" i="15"/>
  <c r="D423" i="15"/>
  <c r="C424" i="15"/>
  <c r="D424" i="15"/>
  <c r="C425" i="15"/>
  <c r="D425" i="15"/>
  <c r="E383" i="2" l="1"/>
  <c r="E405" i="2"/>
  <c r="B397" i="2"/>
  <c r="E380" i="2"/>
  <c r="E375" i="2"/>
  <c r="D383" i="2"/>
  <c r="E374" i="2"/>
  <c r="E371" i="2"/>
  <c r="E402" i="2"/>
  <c r="D358" i="2"/>
  <c r="E364" i="2"/>
  <c r="E401" i="2"/>
  <c r="E398" i="2"/>
  <c r="A353" i="9"/>
  <c r="E393" i="2"/>
  <c r="E386" i="2"/>
  <c r="E390" i="2"/>
  <c r="B356" i="2"/>
  <c r="B355" i="2"/>
  <c r="B367" i="2"/>
  <c r="D366" i="2"/>
  <c r="B385" i="2"/>
  <c r="D360" i="2"/>
  <c r="B382" i="2"/>
  <c r="D372" i="2"/>
  <c r="B391" i="2"/>
  <c r="D409" i="2"/>
  <c r="D377" i="2"/>
  <c r="E417" i="2"/>
  <c r="E363" i="2"/>
  <c r="E382" i="2"/>
  <c r="E370" i="2"/>
  <c r="E397" i="2"/>
  <c r="E416" i="2"/>
  <c r="A364" i="9"/>
  <c r="A352" i="9"/>
  <c r="A377" i="9"/>
  <c r="A395" i="9"/>
  <c r="A410" i="9"/>
  <c r="D387" i="2"/>
  <c r="E362" i="2"/>
  <c r="E381" i="2"/>
  <c r="E396" i="2"/>
  <c r="A363" i="9"/>
  <c r="A351" i="9"/>
  <c r="A394" i="9"/>
  <c r="A409" i="9"/>
  <c r="A365" i="9"/>
  <c r="B414" i="2"/>
  <c r="D389" i="2"/>
  <c r="E361" i="2"/>
  <c r="E395" i="2"/>
  <c r="A362" i="9"/>
  <c r="A350" i="9"/>
  <c r="A408" i="9"/>
  <c r="D413" i="2"/>
  <c r="E360" i="2"/>
  <c r="E379" i="2"/>
  <c r="E367" i="2"/>
  <c r="E394" i="2"/>
  <c r="A361" i="9"/>
  <c r="A349" i="9"/>
  <c r="A374" i="9"/>
  <c r="A407" i="9"/>
  <c r="A360" i="9"/>
  <c r="A373" i="9"/>
  <c r="A406" i="9"/>
  <c r="E359" i="2"/>
  <c r="E366" i="2"/>
  <c r="B393" i="2"/>
  <c r="E358" i="2"/>
  <c r="E377" i="2"/>
  <c r="E404" i="2"/>
  <c r="E392" i="2"/>
  <c r="A359" i="9"/>
  <c r="A384" i="9"/>
  <c r="A372" i="9"/>
  <c r="A405" i="9"/>
  <c r="B388" i="2"/>
  <c r="B400" i="2"/>
  <c r="E357" i="2"/>
  <c r="E376" i="2"/>
  <c r="E403" i="2"/>
  <c r="E391" i="2"/>
  <c r="A383" i="9"/>
  <c r="A371" i="9"/>
  <c r="A404" i="9"/>
  <c r="A382" i="9"/>
  <c r="A403" i="9"/>
  <c r="B410" i="2"/>
  <c r="A368" i="9"/>
  <c r="A356" i="9"/>
  <c r="A402" i="9"/>
  <c r="E385" i="2"/>
  <c r="A367" i="9"/>
  <c r="A355" i="9"/>
  <c r="A380" i="9"/>
  <c r="A386" i="9"/>
  <c r="A401" i="9"/>
  <c r="B417" i="2"/>
  <c r="B368" i="2"/>
  <c r="B390" i="2"/>
  <c r="D393" i="2"/>
  <c r="B408" i="2"/>
  <c r="B407" i="2"/>
  <c r="B384" i="2"/>
  <c r="B389" i="2"/>
  <c r="D399" i="2"/>
  <c r="B375" i="2"/>
  <c r="B374" i="2"/>
  <c r="B398" i="2"/>
  <c r="B406" i="2"/>
  <c r="B359" i="2"/>
  <c r="B383" i="2"/>
  <c r="D388" i="2"/>
  <c r="B405" i="2"/>
  <c r="D373" i="2"/>
  <c r="B413" i="2"/>
  <c r="B404" i="2"/>
  <c r="D381" i="2"/>
  <c r="B387" i="2"/>
  <c r="B412" i="2"/>
  <c r="B403" i="2"/>
  <c r="B365" i="2"/>
  <c r="D371" i="2"/>
  <c r="B380" i="2"/>
  <c r="B386" i="2"/>
  <c r="B396" i="2"/>
  <c r="B411" i="2"/>
  <c r="D416" i="2"/>
  <c r="B369" i="2"/>
  <c r="B402" i="2"/>
  <c r="D395" i="2"/>
  <c r="D415" i="2"/>
  <c r="B363" i="2"/>
  <c r="D379" i="2"/>
  <c r="B362" i="2"/>
  <c r="B378" i="2"/>
  <c r="D392" i="2"/>
  <c r="B401" i="2"/>
  <c r="B394" i="2"/>
  <c r="G15897" i="6"/>
  <c r="G16297" i="6"/>
  <c r="G15136" i="6"/>
  <c r="G16147" i="6"/>
  <c r="G15186" i="6"/>
  <c r="G15286" i="6"/>
  <c r="G15486" i="6"/>
  <c r="G15836" i="6"/>
  <c r="G16047" i="6"/>
  <c r="G16086" i="6"/>
  <c r="G15036" i="6"/>
  <c r="G15636" i="6"/>
  <c r="G15997" i="6"/>
  <c r="G15336" i="6"/>
  <c r="G15686" i="6"/>
  <c r="G15936" i="6"/>
  <c r="G16276" i="6"/>
  <c r="G16299" i="6" s="1"/>
  <c r="G16286" i="6"/>
  <c r="G16247" i="6"/>
  <c r="G16236" i="6"/>
  <c r="G16226" i="6"/>
  <c r="G16199" i="6"/>
  <c r="G16176" i="6"/>
  <c r="G16197" i="6"/>
  <c r="G16186" i="6"/>
  <c r="G16126" i="6"/>
  <c r="G16149" i="6" s="1"/>
  <c r="G16136" i="6"/>
  <c r="G16097" i="6"/>
  <c r="G16099" i="6" s="1"/>
  <c r="G16076" i="6"/>
  <c r="G16049" i="6"/>
  <c r="G16026" i="6"/>
  <c r="G16036" i="6"/>
  <c r="G15976" i="6"/>
  <c r="G15999" i="6" s="1"/>
  <c r="G15986" i="6"/>
  <c r="G15926" i="6"/>
  <c r="G15947" i="6"/>
  <c r="G15876" i="6"/>
  <c r="G15899" i="6" s="1"/>
  <c r="G15826" i="6"/>
  <c r="G15849" i="6" s="1"/>
  <c r="G15776" i="6"/>
  <c r="G15786" i="6"/>
  <c r="G15747" i="6"/>
  <c r="G15726" i="6"/>
  <c r="G15749" i="6" s="1"/>
  <c r="G15736" i="6"/>
  <c r="G15697" i="6"/>
  <c r="G15699" i="6"/>
  <c r="G15676" i="6"/>
  <c r="G15647" i="6"/>
  <c r="G15626" i="6"/>
  <c r="G15649" i="6" s="1"/>
  <c r="G15597" i="6"/>
  <c r="G15576" i="6"/>
  <c r="G15586" i="6"/>
  <c r="G15547" i="6"/>
  <c r="G15526" i="6"/>
  <c r="G15536" i="6"/>
  <c r="G15476" i="6"/>
  <c r="G15499" i="6" s="1"/>
  <c r="G15497" i="6"/>
  <c r="G15447" i="6"/>
  <c r="G15436" i="6"/>
  <c r="G15426" i="6"/>
  <c r="G15449" i="6" s="1"/>
  <c r="G15397" i="6"/>
  <c r="G15376" i="6"/>
  <c r="G15399" i="6" s="1"/>
  <c r="G15347" i="6"/>
  <c r="G15326" i="6"/>
  <c r="G15349" i="6" s="1"/>
  <c r="G15297" i="6"/>
  <c r="G15299" i="6" s="1"/>
  <c r="G15276" i="6"/>
  <c r="G15247" i="6"/>
  <c r="G15226" i="6"/>
  <c r="G15236" i="6"/>
  <c r="G15249" i="6" s="1"/>
  <c r="G15197" i="6"/>
  <c r="G15176" i="6"/>
  <c r="G15199" i="6" s="1"/>
  <c r="G15147" i="6"/>
  <c r="G15149" i="6" s="1"/>
  <c r="G15126" i="6"/>
  <c r="G15086" i="6"/>
  <c r="G15099" i="6" s="1"/>
  <c r="G15097" i="6"/>
  <c r="G15076" i="6"/>
  <c r="G15026" i="6"/>
  <c r="G15049" i="6" s="1"/>
  <c r="B392" i="2"/>
  <c r="D401" i="2"/>
  <c r="D396" i="2"/>
  <c r="D405" i="2"/>
  <c r="B399" i="2"/>
  <c r="B416" i="2"/>
  <c r="D369" i="2"/>
  <c r="B415" i="2"/>
  <c r="D417" i="2"/>
  <c r="B409" i="2"/>
  <c r="D404" i="2"/>
  <c r="D412" i="2"/>
  <c r="D408" i="2"/>
  <c r="D411" i="2"/>
  <c r="D407" i="2"/>
  <c r="D403" i="2"/>
  <c r="D402" i="2"/>
  <c r="D398" i="2"/>
  <c r="D394" i="2"/>
  <c r="B381" i="2"/>
  <c r="D385" i="2"/>
  <c r="D391" i="2"/>
  <c r="D390" i="2"/>
  <c r="D386" i="2"/>
  <c r="D382" i="2"/>
  <c r="D384" i="2"/>
  <c r="D380" i="2"/>
  <c r="B372" i="2"/>
  <c r="B371" i="2"/>
  <c r="B377" i="2"/>
  <c r="D378" i="2"/>
  <c r="D376" i="2"/>
  <c r="D375" i="2"/>
  <c r="D374" i="2"/>
  <c r="D370" i="2"/>
  <c r="D365" i="2"/>
  <c r="D368" i="2"/>
  <c r="D367" i="2"/>
  <c r="B366" i="2"/>
  <c r="B361" i="2"/>
  <c r="B364" i="2"/>
  <c r="D362" i="2"/>
  <c r="D363" i="2"/>
  <c r="B360" i="2"/>
  <c r="D359" i="2"/>
  <c r="B357" i="2"/>
  <c r="D356" i="2"/>
  <c r="D355" i="2"/>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G16249" i="6" l="1"/>
  <c r="G15549" i="6"/>
  <c r="G15799" i="6"/>
  <c r="G15949" i="6"/>
  <c r="G15599" i="6"/>
  <c r="S327" i="9"/>
  <c r="S328" i="9"/>
  <c r="S329" i="9"/>
  <c r="S330" i="9"/>
  <c r="S331" i="9"/>
  <c r="S332" i="9"/>
  <c r="S333" i="9"/>
  <c r="S334" i="9"/>
  <c r="S335" i="9"/>
  <c r="S336" i="9"/>
  <c r="S337" i="9"/>
  <c r="S338" i="9"/>
  <c r="S339" i="9"/>
  <c r="S340" i="9"/>
  <c r="S341" i="9"/>
  <c r="S342" i="9"/>
  <c r="S343" i="9"/>
  <c r="S344" i="9"/>
  <c r="S345" i="9"/>
  <c r="S346" i="9"/>
  <c r="S347" i="9"/>
  <c r="S348" i="9"/>
  <c r="S413" i="9"/>
  <c r="A353" i="2"/>
  <c r="A340" i="2"/>
  <c r="A335" i="9" s="1"/>
  <c r="A341" i="2"/>
  <c r="A336" i="9" s="1"/>
  <c r="A342" i="2"/>
  <c r="A337" i="9" s="1"/>
  <c r="A343" i="2"/>
  <c r="A338" i="9" s="1"/>
  <c r="A344" i="2"/>
  <c r="A345" i="2"/>
  <c r="A346" i="2"/>
  <c r="A347" i="2"/>
  <c r="A348" i="2"/>
  <c r="A349" i="2"/>
  <c r="A350" i="2"/>
  <c r="A351" i="2"/>
  <c r="A352" i="2"/>
  <c r="A332" i="2"/>
  <c r="A327" i="9" s="1"/>
  <c r="A333" i="2"/>
  <c r="A328" i="9" s="1"/>
  <c r="A334" i="2"/>
  <c r="B334" i="2" s="1"/>
  <c r="A335" i="2"/>
  <c r="A330" i="9" s="1"/>
  <c r="A336" i="2"/>
  <c r="A331" i="9" s="1"/>
  <c r="A337" i="2"/>
  <c r="A332" i="9" s="1"/>
  <c r="A338" i="2"/>
  <c r="A333" i="9" s="1"/>
  <c r="A339" i="2"/>
  <c r="A334" i="9" s="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D88" i="2" s="1"/>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D268" i="2" s="1"/>
  <c r="A269" i="2"/>
  <c r="A270" i="2"/>
  <c r="A271" i="2"/>
  <c r="A272" i="2"/>
  <c r="A273" i="2"/>
  <c r="A274" i="2"/>
  <c r="A275" i="2"/>
  <c r="A276" i="2"/>
  <c r="A277" i="2"/>
  <c r="A278" i="2"/>
  <c r="A279" i="2"/>
  <c r="A280" i="2"/>
  <c r="D280" i="2" s="1"/>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D315" i="2" s="1"/>
  <c r="A316" i="2"/>
  <c r="A317" i="2"/>
  <c r="A318" i="2"/>
  <c r="A319" i="2"/>
  <c r="A320" i="2"/>
  <c r="A321" i="2"/>
  <c r="A322" i="2"/>
  <c r="A323" i="2"/>
  <c r="A324" i="2"/>
  <c r="A325" i="2"/>
  <c r="A326" i="2"/>
  <c r="A327" i="2"/>
  <c r="A328" i="2"/>
  <c r="A329" i="2"/>
  <c r="A330" i="2"/>
  <c r="A331" i="2"/>
  <c r="C342" i="15"/>
  <c r="D342" i="15"/>
  <c r="C323" i="15"/>
  <c r="D323" i="15"/>
  <c r="C310" i="15"/>
  <c r="D310" i="15"/>
  <c r="C311" i="15"/>
  <c r="D311" i="15"/>
  <c r="C306" i="15"/>
  <c r="D306" i="15"/>
  <c r="C307" i="15"/>
  <c r="D307" i="15"/>
  <c r="C308" i="15"/>
  <c r="D308" i="15"/>
  <c r="C303" i="15"/>
  <c r="D303" i="15"/>
  <c r="C304" i="15"/>
  <c r="D304" i="15"/>
  <c r="C294" i="15"/>
  <c r="D294" i="15"/>
  <c r="D286" i="2" s="1"/>
  <c r="C295" i="15"/>
  <c r="D295" i="15"/>
  <c r="C296" i="15"/>
  <c r="D296" i="15"/>
  <c r="C297" i="15"/>
  <c r="D297" i="15"/>
  <c r="C298" i="15"/>
  <c r="D298" i="15"/>
  <c r="C299" i="15"/>
  <c r="D299" i="15"/>
  <c r="C287" i="15"/>
  <c r="D287" i="15"/>
  <c r="C288" i="15"/>
  <c r="D288" i="15"/>
  <c r="C289" i="15"/>
  <c r="D289" i="15"/>
  <c r="C290" i="15"/>
  <c r="D290" i="15"/>
  <c r="C283" i="15"/>
  <c r="D283" i="15"/>
  <c r="D275" i="2" s="1"/>
  <c r="C274" i="15"/>
  <c r="D274" i="15"/>
  <c r="C275" i="15"/>
  <c r="D275" i="15"/>
  <c r="D267" i="2" s="1"/>
  <c r="C276" i="15"/>
  <c r="D276" i="15"/>
  <c r="C277" i="15"/>
  <c r="D277" i="15"/>
  <c r="C253" i="15"/>
  <c r="D253" i="15"/>
  <c r="C254" i="15"/>
  <c r="D254" i="15"/>
  <c r="C255" i="15"/>
  <c r="D255" i="15"/>
  <c r="C251" i="15"/>
  <c r="D251" i="15"/>
  <c r="D243" i="2" s="1"/>
  <c r="C229" i="15"/>
  <c r="D229" i="15"/>
  <c r="D221" i="2" s="1"/>
  <c r="C230" i="15"/>
  <c r="D230" i="15"/>
  <c r="C231" i="15"/>
  <c r="D231" i="15"/>
  <c r="C232" i="15"/>
  <c r="D232" i="15"/>
  <c r="C209" i="15"/>
  <c r="D209" i="15"/>
  <c r="C210" i="15"/>
  <c r="D210" i="15"/>
  <c r="D202" i="2" s="1"/>
  <c r="C206" i="15"/>
  <c r="D206" i="15"/>
  <c r="C207" i="15"/>
  <c r="D207" i="15"/>
  <c r="D199" i="2" s="1"/>
  <c r="C189" i="15"/>
  <c r="D189" i="15"/>
  <c r="C190" i="15"/>
  <c r="D190" i="15"/>
  <c r="C135" i="15"/>
  <c r="D135" i="15"/>
  <c r="C136" i="15"/>
  <c r="D136" i="15"/>
  <c r="D128" i="2" s="1"/>
  <c r="C137" i="15"/>
  <c r="D137" i="15"/>
  <c r="D129" i="2" s="1"/>
  <c r="C138" i="15"/>
  <c r="D138" i="15"/>
  <c r="C125" i="15"/>
  <c r="D125" i="15"/>
  <c r="D117" i="2" s="1"/>
  <c r="C103" i="15"/>
  <c r="D103" i="15"/>
  <c r="C96" i="15"/>
  <c r="D96" i="15"/>
  <c r="C81" i="15"/>
  <c r="D81" i="15"/>
  <c r="C82" i="15"/>
  <c r="D82" i="15"/>
  <c r="C54" i="15"/>
  <c r="D54" i="15"/>
  <c r="C55" i="15"/>
  <c r="D55" i="15"/>
  <c r="D303" i="2" l="1"/>
  <c r="B366" i="9"/>
  <c r="A348" i="9"/>
  <c r="E353" i="2"/>
  <c r="A344" i="9"/>
  <c r="E349" i="2"/>
  <c r="A346" i="9"/>
  <c r="E351" i="2"/>
  <c r="A345" i="9"/>
  <c r="E350" i="2"/>
  <c r="A343" i="9"/>
  <c r="E348" i="2"/>
  <c r="A342" i="9"/>
  <c r="E347" i="2"/>
  <c r="A341" i="9"/>
  <c r="E346" i="2"/>
  <c r="B397" i="9"/>
  <c r="A340" i="9"/>
  <c r="E345" i="2"/>
  <c r="B404" i="9"/>
  <c r="A339" i="9"/>
  <c r="E344" i="2"/>
  <c r="B407" i="9"/>
  <c r="B398" i="9"/>
  <c r="B358" i="9"/>
  <c r="B410" i="9"/>
  <c r="A347" i="9"/>
  <c r="E352" i="2"/>
  <c r="B411" i="9"/>
  <c r="B359" i="9"/>
  <c r="B363" i="9"/>
  <c r="B361" i="9"/>
  <c r="B367" i="9"/>
  <c r="B390" i="9"/>
  <c r="B384" i="9"/>
  <c r="B406" i="9"/>
  <c r="B395" i="9"/>
  <c r="B386" i="9"/>
  <c r="B374" i="9"/>
  <c r="B383" i="9"/>
  <c r="B379" i="9"/>
  <c r="B412" i="9"/>
  <c r="B369" i="9"/>
  <c r="B364" i="9"/>
  <c r="B353" i="9"/>
  <c r="B392" i="9"/>
  <c r="B389" i="9"/>
  <c r="B402" i="9"/>
  <c r="B381" i="9"/>
  <c r="B405" i="9"/>
  <c r="B409" i="9"/>
  <c r="B362" i="9"/>
  <c r="B368" i="9"/>
  <c r="B377" i="9"/>
  <c r="B365" i="9"/>
  <c r="B378" i="9"/>
  <c r="B400" i="9"/>
  <c r="B357" i="9"/>
  <c r="B382" i="9"/>
  <c r="B388" i="9"/>
  <c r="B371" i="9"/>
  <c r="B351" i="9"/>
  <c r="B408" i="9"/>
  <c r="B396" i="9"/>
  <c r="B375" i="9"/>
  <c r="B370" i="9"/>
  <c r="B403" i="9"/>
  <c r="B399" i="9"/>
  <c r="B354" i="9"/>
  <c r="B360" i="9"/>
  <c r="B385" i="9"/>
  <c r="B401" i="9"/>
  <c r="B380" i="9"/>
  <c r="B350" i="9"/>
  <c r="B373" i="9"/>
  <c r="B352" i="9"/>
  <c r="B356" i="9"/>
  <c r="B391" i="9"/>
  <c r="B393" i="9"/>
  <c r="B394" i="9"/>
  <c r="B372" i="9"/>
  <c r="B355" i="9"/>
  <c r="B387" i="9"/>
  <c r="B376" i="9"/>
  <c r="D298" i="2"/>
  <c r="D201" i="2"/>
  <c r="D224" i="2"/>
  <c r="D334" i="2"/>
  <c r="D127" i="2"/>
  <c r="D247" i="2"/>
  <c r="D130" i="2"/>
  <c r="D296" i="2"/>
  <c r="D295" i="2"/>
  <c r="D279" i="2"/>
  <c r="D74" i="2"/>
  <c r="D73" i="2"/>
  <c r="D95" i="2"/>
  <c r="D47" i="2"/>
  <c r="D46" i="2"/>
  <c r="D302" i="2"/>
  <c r="D290" i="2"/>
  <c r="D266" i="2"/>
  <c r="D182" i="2"/>
  <c r="D198" i="2"/>
  <c r="D246" i="2"/>
  <c r="D291" i="2"/>
  <c r="D181" i="2"/>
  <c r="D223" i="2"/>
  <c r="D245" i="2"/>
  <c r="D282" i="2"/>
  <c r="D289" i="2"/>
  <c r="D222" i="2"/>
  <c r="D269" i="2"/>
  <c r="D281" i="2"/>
  <c r="A329" i="9"/>
  <c r="D300" i="2"/>
  <c r="D288" i="2"/>
  <c r="D299" i="2"/>
  <c r="D287" i="2"/>
  <c r="E336" i="2"/>
  <c r="E338" i="2"/>
  <c r="E343" i="2"/>
  <c r="E342" i="2"/>
  <c r="E341" i="2"/>
  <c r="E340" i="2"/>
  <c r="E339" i="2"/>
  <c r="E337" i="2"/>
  <c r="E335" i="2"/>
  <c r="E333" i="2"/>
  <c r="E334" i="2"/>
  <c r="E332"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E329" i="2"/>
  <c r="A325" i="9"/>
  <c r="A326" i="9"/>
  <c r="C337" i="15"/>
  <c r="D337" i="15"/>
  <c r="D329" i="2" s="1"/>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S324" i="9"/>
  <c r="S325" i="9"/>
  <c r="S326" i="9"/>
  <c r="C333" i="15"/>
  <c r="D333" i="15"/>
  <c r="D325" i="2" s="1"/>
  <c r="C302" i="15"/>
  <c r="D302" i="15"/>
  <c r="D294" i="2" s="1"/>
  <c r="C280" i="15"/>
  <c r="D280" i="15"/>
  <c r="D272" i="2" s="1"/>
  <c r="E331" i="2" l="1"/>
  <c r="E330" i="2"/>
  <c r="A324" i="9"/>
  <c r="C200" i="15"/>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D265" i="2" s="1"/>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C300" i="15"/>
  <c r="D300" i="15"/>
  <c r="D292" i="2" s="1"/>
  <c r="C301" i="15"/>
  <c r="D301" i="15"/>
  <c r="D293" i="2" s="1"/>
  <c r="C305" i="15"/>
  <c r="D305" i="15"/>
  <c r="D297" i="2" s="1"/>
  <c r="C309" i="15"/>
  <c r="D309" i="15"/>
  <c r="D301" i="2" s="1"/>
  <c r="C312" i="15"/>
  <c r="D312" i="15"/>
  <c r="D304" i="2" s="1"/>
  <c r="C313" i="15"/>
  <c r="D313" i="15"/>
  <c r="D305" i="2" s="1"/>
  <c r="C314" i="15"/>
  <c r="D314" i="15"/>
  <c r="D306" i="2" s="1"/>
  <c r="C315" i="15"/>
  <c r="D315" i="15"/>
  <c r="D307" i="2" s="1"/>
  <c r="C316" i="15"/>
  <c r="D316" i="15"/>
  <c r="D308" i="2" s="1"/>
  <c r="C317" i="15"/>
  <c r="D317" i="15"/>
  <c r="D309" i="2" s="1"/>
  <c r="C318" i="15"/>
  <c r="D318" i="15"/>
  <c r="D310" i="2" s="1"/>
  <c r="C319" i="15"/>
  <c r="D319" i="15"/>
  <c r="D311" i="2" s="1"/>
  <c r="C320" i="15"/>
  <c r="D320" i="15"/>
  <c r="D312" i="2" s="1"/>
  <c r="C321" i="15"/>
  <c r="D321" i="15"/>
  <c r="D313" i="2" s="1"/>
  <c r="C322" i="15"/>
  <c r="D322" i="15"/>
  <c r="D314" i="2" s="1"/>
  <c r="C324" i="15"/>
  <c r="D324" i="15"/>
  <c r="D316" i="2" s="1"/>
  <c r="C325" i="15"/>
  <c r="D325" i="15"/>
  <c r="D317" i="2" s="1"/>
  <c r="C326" i="15"/>
  <c r="D326" i="15"/>
  <c r="D318" i="2" s="1"/>
  <c r="C327" i="15"/>
  <c r="D327" i="15"/>
  <c r="D319" i="2" s="1"/>
  <c r="C328" i="15"/>
  <c r="D328" i="15"/>
  <c r="D320" i="2" s="1"/>
  <c r="C329" i="15"/>
  <c r="D329" i="15"/>
  <c r="D321" i="2" s="1"/>
  <c r="C330" i="15"/>
  <c r="D330" i="15"/>
  <c r="D322" i="2" s="1"/>
  <c r="C331" i="15"/>
  <c r="D331" i="15"/>
  <c r="D323" i="2" s="1"/>
  <c r="C332" i="15"/>
  <c r="D332" i="15"/>
  <c r="D324" i="2" s="1"/>
  <c r="C334" i="15"/>
  <c r="D334" i="15"/>
  <c r="D326" i="2" s="1"/>
  <c r="C335" i="15"/>
  <c r="D335" i="15"/>
  <c r="D327" i="2" s="1"/>
  <c r="C336" i="15"/>
  <c r="D336" i="15"/>
  <c r="D328" i="2" s="1"/>
  <c r="B296" i="2"/>
  <c r="C338" i="15"/>
  <c r="D338" i="15"/>
  <c r="D330" i="2" s="1"/>
  <c r="C339" i="15"/>
  <c r="D339" i="15"/>
  <c r="D331" i="2" s="1"/>
  <c r="C340" i="15"/>
  <c r="B332" i="2" s="1"/>
  <c r="D340" i="15"/>
  <c r="D332" i="2" s="1"/>
  <c r="C341" i="15"/>
  <c r="B333" i="2" s="1"/>
  <c r="D341" i="15"/>
  <c r="D333" i="2" s="1"/>
  <c r="C343" i="15"/>
  <c r="B335" i="2" s="1"/>
  <c r="D343" i="15"/>
  <c r="D335" i="2" s="1"/>
  <c r="C344" i="15"/>
  <c r="D344" i="15"/>
  <c r="D336" i="2" s="1"/>
  <c r="C345" i="15"/>
  <c r="D345" i="15"/>
  <c r="D337" i="2" s="1"/>
  <c r="C346" i="15"/>
  <c r="B338" i="2" s="1"/>
  <c r="D346" i="15"/>
  <c r="D338" i="2" s="1"/>
  <c r="C347" i="15"/>
  <c r="B339" i="2" s="1"/>
  <c r="D347" i="15"/>
  <c r="D339" i="2" s="1"/>
  <c r="C348" i="15"/>
  <c r="B340" i="2" s="1"/>
  <c r="D348" i="15"/>
  <c r="D340" i="2" s="1"/>
  <c r="C349" i="15"/>
  <c r="B341" i="2" s="1"/>
  <c r="D349" i="15"/>
  <c r="D341" i="2" s="1"/>
  <c r="C350" i="15"/>
  <c r="B342" i="2" s="1"/>
  <c r="D350" i="15"/>
  <c r="D342" i="2" s="1"/>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362" i="15"/>
  <c r="D354" i="2" s="1"/>
  <c r="D361" i="15"/>
  <c r="D353" i="2" s="1"/>
  <c r="D360" i="15"/>
  <c r="D352" i="2" s="1"/>
  <c r="D359" i="15"/>
  <c r="D351" i="2" s="1"/>
  <c r="D358" i="15"/>
  <c r="D350" i="2" s="1"/>
  <c r="D357" i="15"/>
  <c r="D349" i="2" s="1"/>
  <c r="D356" i="15"/>
  <c r="D348" i="2" s="1"/>
  <c r="D355" i="15"/>
  <c r="D347" i="2" s="1"/>
  <c r="D354" i="15"/>
  <c r="D346" i="2" s="1"/>
  <c r="D353" i="15"/>
  <c r="D345" i="2" s="1"/>
  <c r="D352" i="15"/>
  <c r="D344" i="2" s="1"/>
  <c r="D351" i="15"/>
  <c r="D343" i="2" s="1"/>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362" i="15"/>
  <c r="B354" i="2" s="1"/>
  <c r="B349" i="9" s="1"/>
  <c r="C361" i="15"/>
  <c r="B353" i="2" s="1"/>
  <c r="C360" i="15"/>
  <c r="B352" i="2" s="1"/>
  <c r="C359" i="15"/>
  <c r="B351" i="2" s="1"/>
  <c r="C358" i="15"/>
  <c r="B350" i="2" s="1"/>
  <c r="C357" i="15"/>
  <c r="B349" i="2" s="1"/>
  <c r="C356" i="15"/>
  <c r="B348" i="2" s="1"/>
  <c r="C355" i="15"/>
  <c r="B347" i="2" s="1"/>
  <c r="C354" i="15"/>
  <c r="B346" i="2" s="1"/>
  <c r="C353" i="15"/>
  <c r="B345" i="2" s="1"/>
  <c r="C352" i="15"/>
  <c r="B344" i="2" s="1"/>
  <c r="C351" i="15"/>
  <c r="B343"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0" i="2" l="1"/>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049" i="6" s="1"/>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599" i="6" s="1"/>
  <c r="G10647" i="6"/>
  <c r="G10797" i="6"/>
  <c r="G10847" i="6"/>
  <c r="G10636" i="6"/>
  <c r="G10726" i="6"/>
  <c r="G10926" i="6"/>
  <c r="G11226" i="6"/>
  <c r="G11326" i="6"/>
  <c r="G10899" i="6"/>
  <c r="G10947" i="6"/>
  <c r="G11047" i="6"/>
  <c r="G10747" i="6"/>
  <c r="G10836" i="6"/>
  <c r="G11076" i="6"/>
  <c r="G11097" i="6"/>
  <c r="G11247" i="6"/>
  <c r="G11297" i="6"/>
  <c r="G10976" i="6"/>
  <c r="G10999" i="6" s="1"/>
  <c r="G11136" i="6"/>
  <c r="G11376" i="6"/>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449" i="6" s="1"/>
  <c r="G7576" i="6"/>
  <c r="G7599" i="6" s="1"/>
  <c r="G7326" i="6"/>
  <c r="G7349" i="6" s="1"/>
  <c r="G7526" i="6"/>
  <c r="G7549" i="6" s="1"/>
  <c r="G7726" i="6"/>
  <c r="G8076" i="6"/>
  <c r="G8099" i="6" s="1"/>
  <c r="G8126" i="6"/>
  <c r="G7897" i="6"/>
  <c r="G7947" i="6"/>
  <c r="G8147" i="6"/>
  <c r="G7697" i="6"/>
  <c r="G7826" i="6"/>
  <c r="G7849" i="6" s="1"/>
  <c r="G7876" i="6"/>
  <c r="G7926" i="6"/>
  <c r="G7997" i="6"/>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726" i="6"/>
  <c r="G8736" i="6"/>
  <c r="G8876" i="6"/>
  <c r="G8897" i="6"/>
  <c r="G8676" i="6"/>
  <c r="G8849" i="6"/>
  <c r="G8947" i="6"/>
  <c r="G8926" i="6"/>
  <c r="G3047" i="6"/>
  <c r="G3086" i="6"/>
  <c r="G3097" i="6"/>
  <c r="G3147" i="6"/>
  <c r="G3026" i="6"/>
  <c r="G3049" i="6" s="1"/>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7499" i="6" l="1"/>
  <c r="G6649" i="6"/>
  <c r="G12549" i="6"/>
  <c r="G7799" i="6"/>
  <c r="G2399" i="6"/>
  <c r="G11449" i="6"/>
  <c r="G11399" i="6"/>
  <c r="G14849" i="6"/>
  <c r="G299" i="6"/>
  <c r="G8599" i="6"/>
  <c r="G1949" i="6"/>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424" i="2"/>
  <c r="E421" i="2"/>
  <c r="B421" i="2"/>
  <c r="B427" i="2"/>
  <c r="B426" i="2"/>
  <c r="B42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27" i="2" l="1"/>
  <c r="E426" i="2"/>
  <c r="E42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D21" i="2"/>
  <c r="D99" i="2"/>
  <c r="E5" i="14"/>
  <c r="E9" i="14"/>
  <c r="E12" i="14"/>
  <c r="E15" i="14"/>
  <c r="E19" i="14"/>
  <c r="E6" i="14"/>
  <c r="E10" i="14"/>
  <c r="E13" i="14"/>
  <c r="E16" i="14"/>
  <c r="E21" i="14"/>
  <c r="E7" i="14"/>
  <c r="E11" i="14"/>
  <c r="E17" i="14"/>
  <c r="E8" i="14"/>
  <c r="E14" i="14"/>
  <c r="E18" i="14"/>
  <c r="E20"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9" i="15"/>
  <c r="C1129" i="15"/>
  <c r="C1229" i="15"/>
  <c r="C1479" i="15"/>
  <c r="C1529" i="15"/>
  <c r="C1829" i="15"/>
  <c r="C1029" i="15"/>
  <c r="C1079" i="15"/>
  <c r="C1629" i="15"/>
  <c r="C2029" i="15"/>
  <c r="C1279" i="15"/>
  <c r="C1779" i="15"/>
  <c r="E61" i="2"/>
  <c r="C1679" i="15"/>
  <c r="C1929" i="15"/>
  <c r="E64" i="2"/>
  <c r="E181" i="2"/>
  <c r="E29" i="2"/>
  <c r="E166" i="2"/>
  <c r="E36" i="2"/>
  <c r="E71" i="2"/>
  <c r="C1579" i="15"/>
  <c r="E56" i="2"/>
  <c r="E82" i="2"/>
  <c r="E156" i="2"/>
  <c r="E149" i="2"/>
  <c r="E96" i="2"/>
  <c r="E88" i="2"/>
  <c r="E192" i="2"/>
  <c r="C1729" i="15"/>
  <c r="E27" i="2"/>
  <c r="E127" i="2"/>
  <c r="E157" i="2"/>
  <c r="E78" i="2"/>
  <c r="C1379" i="15"/>
  <c r="E196" i="2"/>
  <c r="E92" i="2"/>
  <c r="C1429" i="15"/>
  <c r="E187" i="2"/>
  <c r="E210" i="2"/>
  <c r="E26" i="2"/>
  <c r="E106" i="2"/>
  <c r="E93" i="2"/>
  <c r="C979" i="15"/>
  <c r="E42" i="2"/>
  <c r="E134" i="2"/>
  <c r="E139" i="2"/>
  <c r="E183" i="2"/>
  <c r="E59" i="2"/>
  <c r="C1179"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9" i="15"/>
  <c r="C1329"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346"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946"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2046" i="2"/>
  <c r="B62" i="2"/>
  <c r="B2196" i="2"/>
  <c r="B2296" i="2"/>
  <c r="B64" i="2"/>
  <c r="B61" i="2"/>
  <c r="B2146" i="2"/>
  <c r="B68" i="2"/>
  <c r="B20" i="2"/>
  <c r="E20" i="2"/>
  <c r="E58" i="2"/>
  <c r="E62" i="2"/>
  <c r="E68" i="2"/>
  <c r="B329" i="9" l="1"/>
  <c r="B330" i="9"/>
  <c r="B326" i="9"/>
  <c r="B341" i="9"/>
  <c r="B344" i="9"/>
  <c r="B346" i="9"/>
  <c r="B333" i="9"/>
  <c r="B343" i="9"/>
  <c r="B342" i="9"/>
  <c r="B334" i="9"/>
  <c r="B340" i="9"/>
  <c r="B336" i="9"/>
  <c r="B348" i="9"/>
  <c r="B347" i="9"/>
  <c r="B327" i="9"/>
  <c r="B335" i="9"/>
  <c r="B332" i="9"/>
  <c r="B328" i="9"/>
  <c r="B345" i="9"/>
  <c r="B331" i="9"/>
  <c r="B338" i="9"/>
  <c r="B337" i="9"/>
  <c r="B324" i="9"/>
  <c r="B339" i="9"/>
  <c r="B325" i="9"/>
  <c r="B233" i="9"/>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96" i="2"/>
  <c r="E53" i="2"/>
  <c r="B133" i="9"/>
  <c r="B28" i="9"/>
  <c r="B2346" i="2"/>
  <c r="B66" i="2"/>
  <c r="E66" i="2"/>
  <c r="B123" i="9"/>
  <c r="B135" i="9"/>
  <c r="B74" i="9"/>
  <c r="B176" i="9"/>
  <c r="B18" i="9"/>
  <c r="B199" i="9"/>
  <c r="B115" i="9"/>
  <c r="B14" i="9"/>
  <c r="B127" i="9"/>
  <c r="B145" i="9"/>
  <c r="B206" i="9"/>
  <c r="B67" i="9"/>
  <c r="B13" i="9"/>
  <c r="B45" i="2"/>
  <c r="B1496" i="2"/>
  <c r="E45" i="2"/>
  <c r="B112" i="9"/>
  <c r="B91" i="9"/>
  <c r="B152" i="9"/>
  <c r="B113" i="9"/>
  <c r="B99" i="9"/>
  <c r="B163" i="9"/>
  <c r="B37" i="9"/>
  <c r="G807" i="6"/>
  <c r="B1396" i="2"/>
  <c r="B43" i="2"/>
  <c r="E43" i="2"/>
  <c r="G7" i="6"/>
  <c r="C7" i="6"/>
  <c r="B49" i="6" s="1"/>
  <c r="C6" i="6"/>
  <c r="B49" i="2"/>
  <c r="B45" i="9" s="1"/>
  <c r="B1646" i="2"/>
  <c r="E49" i="2"/>
  <c r="B200" i="9"/>
  <c r="B137" i="9"/>
  <c r="B68" i="9"/>
  <c r="B132" i="9"/>
  <c r="B209" i="9"/>
  <c r="B181" i="9"/>
  <c r="B69" i="9"/>
  <c r="B174" i="9"/>
  <c r="B150" i="9"/>
  <c r="B185" i="9"/>
  <c r="B134" i="9"/>
  <c r="B54" i="9"/>
  <c r="B207" i="9"/>
  <c r="B141" i="9"/>
  <c r="B154" i="9"/>
  <c r="B140" i="9"/>
  <c r="B46" i="2"/>
  <c r="B1546" i="2"/>
  <c r="E46" i="2"/>
  <c r="B29" i="9"/>
  <c r="B166" i="9"/>
  <c r="B196" i="9"/>
  <c r="B30" i="9"/>
  <c r="B120" i="9"/>
  <c r="B35" i="9"/>
  <c r="B85" i="9"/>
  <c r="B70" i="9"/>
  <c r="B33" i="9"/>
  <c r="B116" i="9"/>
  <c r="B162" i="9"/>
  <c r="B26" i="9"/>
  <c r="B157" i="9"/>
  <c r="B204" i="9"/>
  <c r="B60" i="9"/>
  <c r="B57" i="2"/>
  <c r="B53" i="9" s="1"/>
  <c r="B1996" i="2"/>
  <c r="E57" i="2"/>
  <c r="B117" i="9"/>
  <c r="B131" i="9"/>
  <c r="B175" i="9"/>
  <c r="B97" i="9"/>
  <c r="B151" i="9"/>
  <c r="B83" i="9"/>
  <c r="B191" i="9"/>
  <c r="B88" i="9"/>
  <c r="B2246" i="2"/>
  <c r="B63" i="2"/>
  <c r="E63" i="2"/>
  <c r="B48" i="2"/>
  <c r="B1596" i="2"/>
  <c r="E48" i="2"/>
  <c r="B54" i="2"/>
  <c r="B1846" i="2"/>
  <c r="E54" i="2"/>
  <c r="B2396" i="2"/>
  <c r="B67" i="2"/>
  <c r="B63" i="9" s="1"/>
  <c r="E67" i="2"/>
  <c r="B1896"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96"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446"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96" i="2"/>
  <c r="B60" i="2"/>
  <c r="B57" i="9" s="1"/>
  <c r="E60" i="2"/>
  <c r="B17" i="9"/>
  <c r="B78" i="9"/>
  <c r="B168" i="9"/>
  <c r="B126" i="9"/>
  <c r="B156" i="9"/>
  <c r="B34" i="9"/>
  <c r="B107" i="9"/>
  <c r="B52" i="2"/>
  <c r="B1746"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423" i="2"/>
  <c r="E42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B15007" i="6" s="1"/>
  <c r="C14957" i="6"/>
  <c r="B14999" i="6" s="1"/>
  <c r="A15049" i="6" l="1"/>
  <c r="B15057" i="6" s="1"/>
  <c r="B15006" i="6"/>
  <c r="C15006" i="6" s="1"/>
  <c r="C15007" i="6"/>
  <c r="B15049" i="6" s="1"/>
  <c r="G15007" i="6"/>
  <c r="F339" i="2"/>
  <c r="F343" i="2"/>
  <c r="F337" i="2"/>
  <c r="F333" i="2"/>
  <c r="F334" i="2"/>
  <c r="F332" i="2"/>
  <c r="F340" i="2"/>
  <c r="F336" i="2"/>
  <c r="F342" i="2"/>
  <c r="F338" i="2"/>
  <c r="F335" i="2"/>
  <c r="F341" i="2"/>
  <c r="F329" i="2"/>
  <c r="F330" i="2"/>
  <c r="F331" i="2"/>
  <c r="F327" i="2"/>
  <c r="F325" i="2"/>
  <c r="F322" i="2"/>
  <c r="F309" i="2"/>
  <c r="F321" i="2"/>
  <c r="F313" i="2"/>
  <c r="F311" i="2"/>
  <c r="F317" i="2"/>
  <c r="F310" i="2"/>
  <c r="F314" i="2"/>
  <c r="F326" i="2"/>
  <c r="F268" i="2"/>
  <c r="F239" i="2"/>
  <c r="F283" i="2"/>
  <c r="F301" i="2"/>
  <c r="F328" i="2"/>
  <c r="F235" i="2"/>
  <c r="F257" i="2"/>
  <c r="F265" i="2"/>
  <c r="F236" i="2"/>
  <c r="F320" i="2"/>
  <c r="F294" i="2"/>
  <c r="F290" i="2"/>
  <c r="F248" i="2"/>
  <c r="F237" i="2"/>
  <c r="F289" i="2"/>
  <c r="F217" i="2"/>
  <c r="F218" i="2"/>
  <c r="F280" i="2"/>
  <c r="F271" i="2"/>
  <c r="F287" i="2"/>
  <c r="F293" i="2"/>
  <c r="F244" i="2"/>
  <c r="F295" i="2"/>
  <c r="F282" i="2"/>
  <c r="F224" i="2"/>
  <c r="F250" i="2"/>
  <c r="F270" i="2"/>
  <c r="F249" i="2"/>
  <c r="F263" i="2"/>
  <c r="F264" i="2"/>
  <c r="F241" i="2"/>
  <c r="F251" i="2"/>
  <c r="F281" i="2"/>
  <c r="F260" i="2"/>
  <c r="F219" i="2"/>
  <c r="F222" i="2"/>
  <c r="F312" i="2"/>
  <c r="F299" i="2"/>
  <c r="F269" i="2"/>
  <c r="F245" i="2"/>
  <c r="F300" i="2"/>
  <c r="F306" i="2"/>
  <c r="F304" i="2"/>
  <c r="F223" i="2"/>
  <c r="F238" i="2"/>
  <c r="F233" i="2"/>
  <c r="F240" i="2"/>
  <c r="F277" i="2"/>
  <c r="F288" i="2"/>
  <c r="F286" i="2"/>
  <c r="F305" i="2"/>
  <c r="F298" i="2"/>
  <c r="F272" i="2"/>
  <c r="F256" i="2"/>
  <c r="F234" i="2"/>
  <c r="F19" i="2"/>
  <c r="F20" i="2"/>
  <c r="F47" i="2"/>
  <c r="F179" i="2"/>
  <c r="F72" i="2"/>
  <c r="F112" i="2"/>
  <c r="F128" i="2"/>
  <c r="F93" i="2"/>
  <c r="F51" i="2"/>
  <c r="F121" i="2"/>
  <c r="F145" i="2"/>
  <c r="F169" i="2"/>
  <c r="F136" i="2"/>
  <c r="F84" i="2"/>
  <c r="F198" i="2"/>
  <c r="F130" i="2"/>
  <c r="F178" i="2"/>
  <c r="F89" i="2"/>
  <c r="F137" i="2"/>
  <c r="F152" i="2"/>
  <c r="F22" i="2"/>
  <c r="F200" i="2"/>
  <c r="F140" i="2"/>
  <c r="F114" i="2"/>
  <c r="F40" i="2"/>
  <c r="F204" i="2"/>
  <c r="F85" i="2"/>
  <c r="F65" i="2"/>
  <c r="F149" i="2"/>
  <c r="F28" i="2"/>
  <c r="F205" i="2"/>
  <c r="F195" i="2"/>
  <c r="F102" i="2"/>
  <c r="F37" i="2"/>
  <c r="F106" i="2"/>
  <c r="F71" i="2"/>
  <c r="F181" i="2"/>
  <c r="F39" i="2"/>
  <c r="F81" i="2"/>
  <c r="F158" i="2"/>
  <c r="F61" i="2"/>
  <c r="F77" i="2"/>
  <c r="F126" i="2"/>
  <c r="F100" i="2"/>
  <c r="F58" i="2"/>
  <c r="F144" i="2"/>
  <c r="F108" i="2"/>
  <c r="F168" i="2"/>
  <c r="F76" i="2"/>
  <c r="F103" i="2"/>
  <c r="F185" i="2"/>
  <c r="F96" i="2"/>
  <c r="F142" i="2"/>
  <c r="F26" i="2"/>
  <c r="F98" i="2"/>
  <c r="F132" i="2"/>
  <c r="F156" i="2"/>
  <c r="F116" i="2"/>
  <c r="F203" i="2"/>
  <c r="F48" i="2"/>
  <c r="F53" i="2"/>
  <c r="F49" i="2"/>
  <c r="F143" i="2"/>
  <c r="F153" i="2"/>
  <c r="F94" i="2"/>
  <c r="F104" i="2"/>
  <c r="F139" i="2"/>
  <c r="F59" i="2"/>
  <c r="F113" i="2"/>
  <c r="F24" i="2"/>
  <c r="F74" i="2"/>
  <c r="F111" i="2"/>
  <c r="F150" i="2"/>
  <c r="F192" i="2"/>
  <c r="F163" i="2"/>
  <c r="F209" i="2"/>
  <c r="F138" i="2"/>
  <c r="F75" i="2"/>
  <c r="F196" i="2"/>
  <c r="F64" i="2"/>
  <c r="F62" i="2"/>
  <c r="F117" i="2"/>
  <c r="F79" i="2"/>
  <c r="F134" i="2"/>
  <c r="F146" i="2"/>
  <c r="F148" i="2"/>
  <c r="F135" i="2"/>
  <c r="F33" i="2"/>
  <c r="F78" i="2"/>
  <c r="F46" i="2"/>
  <c r="F115" i="2"/>
  <c r="F174" i="2"/>
  <c r="F176" i="2"/>
  <c r="F57" i="2"/>
  <c r="F141" i="2"/>
  <c r="F101" i="2"/>
  <c r="F186" i="2"/>
  <c r="F155" i="2"/>
  <c r="F213" i="2"/>
  <c r="F173" i="2"/>
  <c r="F127" i="2"/>
  <c r="F105" i="2"/>
  <c r="F125" i="2"/>
  <c r="F122" i="2"/>
  <c r="F165" i="2"/>
  <c r="F29" i="2"/>
  <c r="F188" i="2"/>
  <c r="F107" i="2"/>
  <c r="F167" i="2"/>
  <c r="F206" i="2"/>
  <c r="F25" i="2"/>
  <c r="F95" i="2"/>
  <c r="F35" i="2"/>
  <c r="F42" i="2"/>
  <c r="F175" i="2"/>
  <c r="F110" i="2"/>
  <c r="F70" i="2"/>
  <c r="F124" i="2"/>
  <c r="F147" i="2"/>
  <c r="F187" i="2"/>
  <c r="F56" i="2"/>
  <c r="F69" i="2"/>
  <c r="F54" i="2"/>
  <c r="F170" i="2"/>
  <c r="F131" i="2"/>
  <c r="F160" i="2"/>
  <c r="F120" i="2"/>
  <c r="F157" i="2"/>
  <c r="F36" i="2"/>
  <c r="F214" i="2"/>
  <c r="F133" i="2"/>
  <c r="F43" i="2"/>
  <c r="F123" i="2"/>
  <c r="F38" i="2"/>
  <c r="F83" i="2"/>
  <c r="F161" i="2"/>
  <c r="F88" i="2"/>
  <c r="F34" i="2"/>
  <c r="F99" i="2"/>
  <c r="F197" i="2"/>
  <c r="F97" i="2"/>
  <c r="F32" i="2"/>
  <c r="F159" i="2"/>
  <c r="F129" i="2"/>
  <c r="F199" i="2"/>
  <c r="F154" i="2"/>
  <c r="F180" i="2"/>
  <c r="F166" i="2"/>
  <c r="F68" i="2"/>
  <c r="F189" i="2"/>
  <c r="G114" i="2"/>
  <c r="G175" i="2"/>
  <c r="G214" i="2"/>
  <c r="G69" i="2"/>
  <c r="G219" i="2"/>
  <c r="G239" i="2"/>
  <c r="G313" i="2"/>
  <c r="G132" i="2"/>
  <c r="G88" i="2"/>
  <c r="G269" i="2"/>
  <c r="G137" i="2"/>
  <c r="G29" i="2"/>
  <c r="G342" i="2"/>
  <c r="G58" i="2"/>
  <c r="G288" i="2"/>
  <c r="G322" i="2"/>
  <c r="G140" i="2"/>
  <c r="G148" i="2"/>
  <c r="G286" i="2"/>
  <c r="G264" i="2"/>
  <c r="G168" i="2"/>
  <c r="G153" i="2"/>
  <c r="G223" i="2"/>
  <c r="G271" i="2"/>
  <c r="G337" i="2"/>
  <c r="G327" i="2"/>
  <c r="G174" i="2"/>
  <c r="G294" i="2"/>
  <c r="G145" i="2"/>
  <c r="G192" i="2"/>
  <c r="G236" i="2"/>
  <c r="G213" i="2"/>
  <c r="G325" i="2"/>
  <c r="G85" i="2"/>
  <c r="G110" i="2"/>
  <c r="G195" i="2"/>
  <c r="G128" i="2"/>
  <c r="G270" i="2"/>
  <c r="G74" i="2"/>
  <c r="G339" i="2"/>
  <c r="G25" i="2"/>
  <c r="G176" i="2"/>
  <c r="G111" i="2"/>
  <c r="G179" i="2"/>
  <c r="G155" i="2"/>
  <c r="G311" i="2"/>
  <c r="G196" i="2"/>
  <c r="G248" i="2"/>
  <c r="G277" i="2"/>
  <c r="G280" i="2"/>
  <c r="G251" i="2"/>
  <c r="G290" i="2"/>
  <c r="G203" i="2"/>
  <c r="G142" i="2"/>
  <c r="G99" i="2"/>
  <c r="G188" i="2"/>
  <c r="G224" i="2"/>
  <c r="G200" i="2"/>
  <c r="G205" i="2"/>
  <c r="G35" i="2"/>
  <c r="G37" i="2"/>
  <c r="G48" i="2"/>
  <c r="G189" i="2"/>
  <c r="G61" i="2"/>
  <c r="G234" i="2"/>
  <c r="G103" i="2"/>
  <c r="G26" i="2"/>
  <c r="G338" i="2"/>
  <c r="G129" i="2"/>
  <c r="G240" i="2"/>
  <c r="G76" i="2"/>
  <c r="G157" i="2"/>
  <c r="G106" i="2"/>
  <c r="G47" i="2"/>
  <c r="G46" i="2"/>
  <c r="G197" i="2"/>
  <c r="G299" i="2"/>
  <c r="G96" i="2"/>
  <c r="G206" i="2"/>
  <c r="G150" i="2"/>
  <c r="G263" i="2"/>
  <c r="G53" i="2"/>
  <c r="G97" i="2"/>
  <c r="G199" i="2"/>
  <c r="G343" i="2"/>
  <c r="G272" i="2"/>
  <c r="G102" i="2"/>
  <c r="G144" i="2"/>
  <c r="G163" i="2"/>
  <c r="G112" i="2"/>
  <c r="G78" i="2"/>
  <c r="G158" i="2"/>
  <c r="G336" i="2"/>
  <c r="G125" i="2"/>
  <c r="G245" i="2"/>
  <c r="G166" i="2"/>
  <c r="G167" i="2"/>
  <c r="G116" i="2"/>
  <c r="G289" i="2"/>
  <c r="G89" i="2"/>
  <c r="G120" i="2"/>
  <c r="G134" i="2"/>
  <c r="G256" i="2"/>
  <c r="G33" i="2"/>
  <c r="G268" i="2"/>
  <c r="G300" i="2"/>
  <c r="G130" i="2"/>
  <c r="G187" i="2"/>
  <c r="G131" i="2"/>
  <c r="G40" i="2"/>
  <c r="G330" i="2"/>
  <c r="G314" i="2"/>
  <c r="G22" i="2"/>
  <c r="G19" i="2"/>
  <c r="G133" i="2"/>
  <c r="G160" i="2"/>
  <c r="G124" i="2"/>
  <c r="G309" i="2"/>
  <c r="G331" i="2"/>
  <c r="G257" i="2"/>
  <c r="G64" i="2"/>
  <c r="G122" i="2"/>
  <c r="G333" i="2"/>
  <c r="G233" i="2"/>
  <c r="G222" i="2"/>
  <c r="G126" i="2"/>
  <c r="G39" i="2"/>
  <c r="G95" i="2"/>
  <c r="G332" i="2"/>
  <c r="G51" i="2"/>
  <c r="G198" i="2"/>
  <c r="G306" i="2"/>
  <c r="G317" i="2"/>
  <c r="G237" i="2"/>
  <c r="G34" i="2"/>
  <c r="G154" i="2"/>
  <c r="G65" i="2"/>
  <c r="G156" i="2"/>
  <c r="G147" i="2"/>
  <c r="G84" i="2"/>
  <c r="G169" i="2"/>
  <c r="G301" i="2"/>
  <c r="G107" i="2"/>
  <c r="G81" i="2"/>
  <c r="G143" i="2"/>
  <c r="G113" i="2"/>
  <c r="G77" i="2"/>
  <c r="G320" i="2"/>
  <c r="G38" i="2"/>
  <c r="G265" i="2"/>
  <c r="G335" i="2"/>
  <c r="G146" i="2"/>
  <c r="G127" i="2"/>
  <c r="G105" i="2"/>
  <c r="G204" i="2"/>
  <c r="G218" i="2"/>
  <c r="G43" i="2"/>
  <c r="G136" i="2"/>
  <c r="G149" i="2"/>
  <c r="G329" i="2"/>
  <c r="G28" i="2"/>
  <c r="G185" i="2"/>
  <c r="G312" i="2"/>
  <c r="G20" i="2"/>
  <c r="G328" i="2"/>
  <c r="G83" i="2"/>
  <c r="G68" i="2"/>
  <c r="G181" i="2"/>
  <c r="G100" i="2"/>
  <c r="G138" i="2"/>
  <c r="G135" i="2"/>
  <c r="G310" i="2"/>
  <c r="G56" i="2"/>
  <c r="G180" i="2"/>
  <c r="G70" i="2"/>
  <c r="G32" i="2"/>
  <c r="G79" i="2"/>
  <c r="G104" i="2"/>
  <c r="G93" i="2"/>
  <c r="G304" i="2"/>
  <c r="G139" i="2"/>
  <c r="G209" i="2"/>
  <c r="G295" i="2"/>
  <c r="G235" i="2"/>
  <c r="G186" i="2"/>
  <c r="G94" i="2"/>
  <c r="G244" i="2"/>
  <c r="G281" i="2"/>
  <c r="G341" i="2"/>
  <c r="G283" i="2"/>
  <c r="G282" i="2"/>
  <c r="G98" i="2"/>
  <c r="G72" i="2"/>
  <c r="G165" i="2"/>
  <c r="G36" i="2"/>
  <c r="G117" i="2"/>
  <c r="G340" i="2"/>
  <c r="G121" i="2"/>
  <c r="G238" i="2"/>
  <c r="G178" i="2"/>
  <c r="G305" i="2"/>
  <c r="G260" i="2"/>
  <c r="G321" i="2"/>
  <c r="G152" i="2"/>
  <c r="G71" i="2"/>
  <c r="G75" i="2"/>
  <c r="G293" i="2"/>
  <c r="G326" i="2"/>
  <c r="G161" i="2"/>
  <c r="G62" i="2"/>
  <c r="G108" i="2"/>
  <c r="G24" i="2"/>
  <c r="G334" i="2"/>
  <c r="G250" i="2"/>
  <c r="G249" i="2"/>
  <c r="G115" i="2"/>
  <c r="G101" i="2"/>
  <c r="G57" i="2"/>
  <c r="G42" i="2"/>
  <c r="G49" i="2"/>
  <c r="G287" i="2"/>
  <c r="G59" i="2"/>
  <c r="G123" i="2"/>
  <c r="G173" i="2"/>
  <c r="G170" i="2"/>
  <c r="G217" i="2"/>
  <c r="G54" i="2"/>
  <c r="G159" i="2"/>
  <c r="G298" i="2"/>
  <c r="G241" i="2"/>
  <c r="G141" i="2"/>
  <c r="A15099" i="6" l="1"/>
  <c r="B15056" i="6"/>
  <c r="C15056" i="6" s="1"/>
  <c r="C15057" i="6"/>
  <c r="B15099" i="6" s="1"/>
  <c r="G15057" i="6"/>
  <c r="H341" i="2"/>
  <c r="H333" i="2"/>
  <c r="H336" i="2"/>
  <c r="H335" i="2"/>
  <c r="H340" i="2"/>
  <c r="H338" i="2"/>
  <c r="H337" i="2"/>
  <c r="H342" i="2"/>
  <c r="H332" i="2"/>
  <c r="H343" i="2"/>
  <c r="H334" i="2"/>
  <c r="H339" i="2"/>
  <c r="H329" i="2"/>
  <c r="H331" i="2"/>
  <c r="H330" i="2"/>
  <c r="H234" i="2"/>
  <c r="H222" i="2"/>
  <c r="H270" i="2"/>
  <c r="H293" i="2"/>
  <c r="H217" i="2"/>
  <c r="H320" i="2"/>
  <c r="H283" i="2"/>
  <c r="H326" i="2"/>
  <c r="H256" i="2"/>
  <c r="H288" i="2"/>
  <c r="H304" i="2"/>
  <c r="H300" i="2"/>
  <c r="H287" i="2"/>
  <c r="H289" i="2"/>
  <c r="H236" i="2"/>
  <c r="H314" i="2"/>
  <c r="H309" i="2"/>
  <c r="H272" i="2"/>
  <c r="H219" i="2"/>
  <c r="H250" i="2"/>
  <c r="H265" i="2"/>
  <c r="H298" i="2"/>
  <c r="H233" i="2"/>
  <c r="H245" i="2"/>
  <c r="H224" i="2"/>
  <c r="H271" i="2"/>
  <c r="H239" i="2"/>
  <c r="H310" i="2"/>
  <c r="H322" i="2"/>
  <c r="H305" i="2"/>
  <c r="H238" i="2"/>
  <c r="H269" i="2"/>
  <c r="H260" i="2"/>
  <c r="H282" i="2"/>
  <c r="H237" i="2"/>
  <c r="H257" i="2"/>
  <c r="H317" i="2"/>
  <c r="H325" i="2"/>
  <c r="H277" i="2"/>
  <c r="H223" i="2"/>
  <c r="H306" i="2"/>
  <c r="H281" i="2"/>
  <c r="H264" i="2"/>
  <c r="H295" i="2"/>
  <c r="H280" i="2"/>
  <c r="H248" i="2"/>
  <c r="H235" i="2"/>
  <c r="H268" i="2"/>
  <c r="H311" i="2"/>
  <c r="H286" i="2"/>
  <c r="H299" i="2"/>
  <c r="H251" i="2"/>
  <c r="H263" i="2"/>
  <c r="H218" i="2"/>
  <c r="H290" i="2"/>
  <c r="H328" i="2"/>
  <c r="H313" i="2"/>
  <c r="H240" i="2"/>
  <c r="H312" i="2"/>
  <c r="H241" i="2"/>
  <c r="H249" i="2"/>
  <c r="H244" i="2"/>
  <c r="H294" i="2"/>
  <c r="H301" i="2"/>
  <c r="H321" i="2"/>
  <c r="H327" i="2"/>
  <c r="H97" i="2"/>
  <c r="H70" i="2"/>
  <c r="H188" i="2"/>
  <c r="H127" i="2"/>
  <c r="H155" i="2"/>
  <c r="H176" i="2"/>
  <c r="H46" i="2"/>
  <c r="H148" i="2"/>
  <c r="H117" i="2"/>
  <c r="H209" i="2"/>
  <c r="H113" i="2"/>
  <c r="H104" i="2"/>
  <c r="H49" i="2"/>
  <c r="H116" i="2"/>
  <c r="H26" i="2"/>
  <c r="H185" i="2"/>
  <c r="H76" i="2"/>
  <c r="H58" i="2"/>
  <c r="H77" i="2"/>
  <c r="H39" i="2"/>
  <c r="H37" i="2"/>
  <c r="H65" i="2"/>
  <c r="H40" i="2"/>
  <c r="H137" i="2"/>
  <c r="H130" i="2"/>
  <c r="H136" i="2"/>
  <c r="H121" i="2"/>
  <c r="H93" i="2"/>
  <c r="H47" i="2"/>
  <c r="H83" i="2"/>
  <c r="H69" i="2"/>
  <c r="H35" i="2"/>
  <c r="H206" i="2"/>
  <c r="H189" i="2"/>
  <c r="H129" i="2"/>
  <c r="H197" i="2"/>
  <c r="H88" i="2"/>
  <c r="H38" i="2"/>
  <c r="H133" i="2"/>
  <c r="H157" i="2"/>
  <c r="H131" i="2"/>
  <c r="H187" i="2"/>
  <c r="H110" i="2"/>
  <c r="H95" i="2"/>
  <c r="H167" i="2"/>
  <c r="H29" i="2"/>
  <c r="H122" i="2"/>
  <c r="H173" i="2"/>
  <c r="H141" i="2"/>
  <c r="H174" i="2"/>
  <c r="H78" i="2"/>
  <c r="H146" i="2"/>
  <c r="H62" i="2"/>
  <c r="H196" i="2"/>
  <c r="H163" i="2"/>
  <c r="H111" i="2"/>
  <c r="H59" i="2"/>
  <c r="H94" i="2"/>
  <c r="H53" i="2"/>
  <c r="H156" i="2"/>
  <c r="H142" i="2"/>
  <c r="H168" i="2"/>
  <c r="H61" i="2"/>
  <c r="H181" i="2"/>
  <c r="H102" i="2"/>
  <c r="H28" i="2"/>
  <c r="H204" i="2"/>
  <c r="H114" i="2"/>
  <c r="H22" i="2"/>
  <c r="H89" i="2"/>
  <c r="H198" i="2"/>
  <c r="H51" i="2"/>
  <c r="H128" i="2"/>
  <c r="H20" i="2"/>
  <c r="H180" i="2"/>
  <c r="H159" i="2"/>
  <c r="H161" i="2"/>
  <c r="H123" i="2"/>
  <c r="H120" i="2"/>
  <c r="H147" i="2"/>
  <c r="H175" i="2"/>
  <c r="H125" i="2"/>
  <c r="H186" i="2"/>
  <c r="H33" i="2"/>
  <c r="H134" i="2"/>
  <c r="H75" i="2"/>
  <c r="H192" i="2"/>
  <c r="H74" i="2"/>
  <c r="H153" i="2"/>
  <c r="H48" i="2"/>
  <c r="H132" i="2"/>
  <c r="H103" i="2"/>
  <c r="H108" i="2"/>
  <c r="H100" i="2"/>
  <c r="H158" i="2"/>
  <c r="H71" i="2"/>
  <c r="H195" i="2"/>
  <c r="H200" i="2"/>
  <c r="H178" i="2"/>
  <c r="H84" i="2"/>
  <c r="H169" i="2"/>
  <c r="H112" i="2"/>
  <c r="H199" i="2"/>
  <c r="H68" i="2"/>
  <c r="H154" i="2"/>
  <c r="H99" i="2"/>
  <c r="H214" i="2"/>
  <c r="H170" i="2"/>
  <c r="H166" i="2"/>
  <c r="H32" i="2"/>
  <c r="H34"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144" i="2"/>
  <c r="H126" i="2"/>
  <c r="H81" i="2"/>
  <c r="H106" i="2"/>
  <c r="H205" i="2"/>
  <c r="H149" i="2"/>
  <c r="H85" i="2"/>
  <c r="H140" i="2"/>
  <c r="H152" i="2"/>
  <c r="H145" i="2"/>
  <c r="H72" i="2"/>
  <c r="H179" i="2"/>
  <c r="H19" i="2"/>
  <c r="B15107" i="6" l="1"/>
  <c r="A15149" i="6" l="1"/>
  <c r="B15106" i="6"/>
  <c r="C15106" i="6" s="1"/>
  <c r="C15107" i="6"/>
  <c r="B15149" i="6" s="1"/>
  <c r="G15107" i="6"/>
  <c r="B15157" i="6" l="1"/>
  <c r="A15199" i="6" l="1"/>
  <c r="B15156" i="6"/>
  <c r="C15156" i="6" s="1"/>
  <c r="C15157" i="6"/>
  <c r="B15199" i="6" s="1"/>
  <c r="G15157" i="6"/>
  <c r="C9" i="19"/>
  <c r="C10" i="19"/>
  <c r="C11" i="19"/>
  <c r="B15207" i="6" l="1"/>
  <c r="A15249" i="6" l="1"/>
  <c r="B15206" i="6"/>
  <c r="C15206" i="6" s="1"/>
  <c r="C15207" i="6"/>
  <c r="B15249" i="6" s="1"/>
  <c r="G15207" i="6"/>
  <c r="B15257" i="6" l="1"/>
  <c r="A15299" i="6" l="1"/>
  <c r="B15256" i="6"/>
  <c r="C15256" i="6" s="1"/>
  <c r="C15257" i="6"/>
  <c r="B15299" i="6" s="1"/>
  <c r="G15257" i="6"/>
  <c r="B15307" i="6" l="1"/>
  <c r="A15349" i="6" l="1"/>
  <c r="B15357" i="6" s="1"/>
  <c r="B15306" i="6"/>
  <c r="C15306" i="6" s="1"/>
  <c r="C15307" i="6"/>
  <c r="B15349" i="6" s="1"/>
  <c r="G15307" i="6"/>
  <c r="A15399" i="6" l="1"/>
  <c r="B15407" i="6" s="1"/>
  <c r="B15356" i="6"/>
  <c r="C15356" i="6" s="1"/>
  <c r="C15357" i="6"/>
  <c r="B15399" i="6" s="1"/>
  <c r="G15357" i="6"/>
  <c r="A15449" i="6" l="1"/>
  <c r="B15457" i="6" s="1"/>
  <c r="B15406" i="6"/>
  <c r="C15406" i="6" s="1"/>
  <c r="C15407" i="6"/>
  <c r="B15449" i="6" s="1"/>
  <c r="G15407" i="6"/>
  <c r="A15499" i="6" l="1"/>
  <c r="B15507" i="6" s="1"/>
  <c r="B15456" i="6"/>
  <c r="C15456" i="6" s="1"/>
  <c r="C15457" i="6"/>
  <c r="B15499" i="6" s="1"/>
  <c r="G15457" i="6"/>
  <c r="A15549" i="6" l="1"/>
  <c r="B15557" i="6" s="1"/>
  <c r="B15506" i="6"/>
  <c r="C15506" i="6" s="1"/>
  <c r="C15507" i="6"/>
  <c r="B15549" i="6" s="1"/>
  <c r="G15507" i="6"/>
  <c r="A15599" i="6" l="1"/>
  <c r="B15607" i="6" s="1"/>
  <c r="B15556" i="6"/>
  <c r="C15556" i="6" s="1"/>
  <c r="C15557" i="6"/>
  <c r="B15599" i="6" s="1"/>
  <c r="G15557" i="6"/>
  <c r="A15649" i="6" l="1"/>
  <c r="B15657" i="6" s="1"/>
  <c r="B15606" i="6"/>
  <c r="C15606" i="6" s="1"/>
  <c r="C15607" i="6"/>
  <c r="B15649" i="6" s="1"/>
  <c r="G15607" i="6"/>
  <c r="A15699" i="6" l="1"/>
  <c r="B15707" i="6" s="1"/>
  <c r="B15656" i="6"/>
  <c r="C15656" i="6" s="1"/>
  <c r="C15657" i="6"/>
  <c r="B15699" i="6" s="1"/>
  <c r="G15657" i="6"/>
  <c r="A15749" i="6" l="1"/>
  <c r="B15757" i="6" s="1"/>
  <c r="G15707" i="6"/>
  <c r="B15706" i="6"/>
  <c r="C15706" i="6" s="1"/>
  <c r="C15707" i="6"/>
  <c r="B15749" i="6" s="1"/>
  <c r="A15799" i="6" l="1"/>
  <c r="B15807" i="6" s="1"/>
  <c r="B15756" i="6"/>
  <c r="C15756" i="6" s="1"/>
  <c r="C15757" i="6"/>
  <c r="B15799" i="6" s="1"/>
  <c r="G15757" i="6"/>
  <c r="A15849" i="6" l="1"/>
  <c r="B15857" i="6" s="1"/>
  <c r="G15807" i="6"/>
  <c r="B15806" i="6"/>
  <c r="C15806" i="6" s="1"/>
  <c r="C15807" i="6"/>
  <c r="B15849" i="6" s="1"/>
  <c r="A15899" i="6" l="1"/>
  <c r="B15907" i="6" s="1"/>
  <c r="B15856" i="6"/>
  <c r="C15856" i="6" s="1"/>
  <c r="C15857" i="6"/>
  <c r="B15899" i="6" s="1"/>
  <c r="G15857" i="6"/>
  <c r="A15949" i="6" l="1"/>
  <c r="B15957" i="6" s="1"/>
  <c r="B15906" i="6"/>
  <c r="C15906" i="6" s="1"/>
  <c r="C15907" i="6"/>
  <c r="B15949" i="6" s="1"/>
  <c r="G15907" i="6"/>
  <c r="A15999" i="6" l="1"/>
  <c r="B16007" i="6" s="1"/>
  <c r="B15956" i="6"/>
  <c r="C15956" i="6" s="1"/>
  <c r="G15957" i="6"/>
  <c r="C15957" i="6"/>
  <c r="B15999" i="6" s="1"/>
  <c r="A16049" i="6" l="1"/>
  <c r="B16057" i="6" s="1"/>
  <c r="B16006" i="6"/>
  <c r="C16006" i="6" s="1"/>
  <c r="C16007" i="6"/>
  <c r="B16049" i="6" s="1"/>
  <c r="G16007" i="6"/>
  <c r="A16099" i="6" l="1"/>
  <c r="B16107" i="6" s="1"/>
  <c r="B16056" i="6"/>
  <c r="C16056" i="6" s="1"/>
  <c r="C16057" i="6"/>
  <c r="B16099" i="6" s="1"/>
  <c r="G16057" i="6"/>
  <c r="A16149" i="6" l="1"/>
  <c r="B16157" i="6" s="1"/>
  <c r="B16106" i="6"/>
  <c r="C16106" i="6" s="1"/>
  <c r="C16107" i="6"/>
  <c r="B16149" i="6" s="1"/>
  <c r="G16107" i="6"/>
  <c r="A16199" i="6" l="1"/>
  <c r="B16207" i="6" s="1"/>
  <c r="B16156" i="6"/>
  <c r="C16156" i="6" s="1"/>
  <c r="C16157" i="6"/>
  <c r="B16199" i="6" s="1"/>
  <c r="G16157" i="6"/>
  <c r="A16249" i="6" l="1"/>
  <c r="B16257" i="6" s="1"/>
  <c r="B16206" i="6"/>
  <c r="C16206" i="6" s="1"/>
  <c r="C16207" i="6"/>
  <c r="B16249" i="6" s="1"/>
  <c r="G16207" i="6"/>
  <c r="A16299" i="6" l="1"/>
  <c r="B16256" i="6"/>
  <c r="C16256" i="6" s="1"/>
  <c r="C16257" i="6"/>
  <c r="B16299" i="6" s="1"/>
  <c r="G16257" i="6"/>
  <c r="F177" i="2" l="1"/>
  <c r="F227" i="2"/>
  <c r="F201" i="2"/>
  <c r="F225" i="2"/>
  <c r="F220" i="2"/>
  <c r="F215" i="2"/>
  <c r="F207" i="2"/>
  <c r="F242" i="2"/>
  <c r="F190" i="2"/>
  <c r="F307" i="2"/>
  <c r="F296" i="2"/>
  <c r="F291" i="2"/>
  <c r="F278" i="2"/>
  <c r="F273" i="2"/>
  <c r="F266" i="2"/>
  <c r="F210" i="2"/>
  <c r="F302" i="2"/>
  <c r="F323" i="2"/>
  <c r="F193" i="2"/>
  <c r="F284" i="2"/>
  <c r="F182" i="2"/>
  <c r="F252" i="2"/>
  <c r="F254" i="2"/>
  <c r="F318" i="2"/>
  <c r="F261" i="2"/>
  <c r="F246" i="2"/>
  <c r="F230" i="2"/>
  <c r="F258" i="2"/>
  <c r="F315" i="2"/>
  <c r="F400" i="2"/>
  <c r="F399" i="2"/>
  <c r="F401" i="2"/>
  <c r="F388" i="2"/>
  <c r="F404" i="2"/>
  <c r="F415" i="2"/>
  <c r="F417" i="2"/>
  <c r="F398" i="2"/>
  <c r="F405" i="2"/>
  <c r="F408" i="2"/>
  <c r="F406" i="2"/>
  <c r="F394" i="2"/>
  <c r="F409" i="2"/>
  <c r="F359" i="2"/>
  <c r="F414" i="2"/>
  <c r="F410" i="2"/>
  <c r="F350" i="2"/>
  <c r="F385" i="2"/>
  <c r="F349" i="2"/>
  <c r="F354" i="2"/>
  <c r="F390" i="2"/>
  <c r="F411" i="2"/>
  <c r="F373" i="2"/>
  <c r="F358" i="2"/>
  <c r="F367" i="2"/>
  <c r="F351" i="2"/>
  <c r="F353" i="2"/>
  <c r="F391" i="2"/>
  <c r="F395" i="2"/>
  <c r="F364" i="2"/>
  <c r="F381" i="2"/>
  <c r="F345" i="2"/>
  <c r="F366" i="2"/>
  <c r="F368" i="2"/>
  <c r="F378" i="2"/>
  <c r="F382" i="2"/>
  <c r="F363" i="2"/>
  <c r="F386" i="2"/>
  <c r="F379" i="2"/>
  <c r="F377" i="2"/>
  <c r="F387" i="2"/>
  <c r="F371" i="2"/>
  <c r="F375" i="2"/>
  <c r="F376" i="2"/>
  <c r="F357" i="2"/>
  <c r="F365" i="2"/>
  <c r="F347" i="2"/>
  <c r="F361" i="2"/>
  <c r="F393" i="2"/>
  <c r="F369" i="2"/>
  <c r="F402" i="2"/>
  <c r="F412" i="2"/>
  <c r="F344" i="2"/>
  <c r="F384" i="2"/>
  <c r="F346" i="2"/>
  <c r="F360" i="2"/>
  <c r="F396" i="2"/>
  <c r="F416" i="2"/>
  <c r="F348" i="2"/>
  <c r="F372" i="2"/>
  <c r="F355" i="2"/>
  <c r="F362" i="2"/>
  <c r="F397" i="2"/>
  <c r="F383" i="2"/>
  <c r="F392" i="2"/>
  <c r="F389" i="2"/>
  <c r="F352" i="2"/>
  <c r="F374" i="2"/>
  <c r="F370" i="2"/>
  <c r="F380" i="2"/>
  <c r="F403" i="2"/>
  <c r="F413" i="2"/>
  <c r="F356" i="2"/>
  <c r="F407" i="2"/>
  <c r="F60" i="2"/>
  <c r="F44" i="2"/>
  <c r="F151" i="2"/>
  <c r="F226" i="2"/>
  <c r="F66" i="2"/>
  <c r="F184" i="2"/>
  <c r="F229" i="2"/>
  <c r="F202" i="2"/>
  <c r="F90" i="2"/>
  <c r="F67" i="2"/>
  <c r="F316" i="2"/>
  <c r="F216" i="2"/>
  <c r="F274" i="2"/>
  <c r="F92" i="2"/>
  <c r="F119" i="2"/>
  <c r="F303" i="2"/>
  <c r="F164" i="2"/>
  <c r="F41" i="2"/>
  <c r="F191" i="2"/>
  <c r="F228" i="2"/>
  <c r="F259" i="2"/>
  <c r="F212" i="2"/>
  <c r="F221" i="2"/>
  <c r="F275" i="2"/>
  <c r="F172" i="2"/>
  <c r="F45" i="2"/>
  <c r="F63" i="2"/>
  <c r="F279" i="2"/>
  <c r="F232" i="2"/>
  <c r="F30" i="2"/>
  <c r="F267" i="2"/>
  <c r="F82" i="2"/>
  <c r="F162" i="2"/>
  <c r="F73" i="2"/>
  <c r="F87" i="2"/>
  <c r="F319" i="2"/>
  <c r="F31" i="2"/>
  <c r="F23" i="2"/>
  <c r="F297" i="2"/>
  <c r="F50" i="2"/>
  <c r="F231" i="2"/>
  <c r="F171" i="2"/>
  <c r="F262" i="2"/>
  <c r="F27" i="2"/>
  <c r="F86" i="2"/>
  <c r="F255" i="2"/>
  <c r="F21" i="2"/>
  <c r="F292" i="2"/>
  <c r="F324" i="2"/>
  <c r="F80" i="2"/>
  <c r="F18" i="2"/>
  <c r="F243" i="2"/>
  <c r="F91" i="2"/>
  <c r="F276" i="2"/>
  <c r="F308" i="2"/>
  <c r="F183" i="2"/>
  <c r="F208" i="2"/>
  <c r="F194" i="2"/>
  <c r="F109" i="2"/>
  <c r="F211" i="2"/>
  <c r="F247" i="2"/>
  <c r="F52" i="2"/>
  <c r="F253" i="2"/>
  <c r="F118" i="2"/>
  <c r="F55" i="2"/>
  <c r="F285" i="2"/>
  <c r="G177" i="2"/>
  <c r="G278" i="2"/>
  <c r="G261" i="2"/>
  <c r="G227" i="2"/>
  <c r="G273" i="2"/>
  <c r="G246" i="2"/>
  <c r="G201" i="2"/>
  <c r="G266" i="2"/>
  <c r="G230" i="2"/>
  <c r="G225" i="2"/>
  <c r="G210" i="2"/>
  <c r="G258" i="2"/>
  <c r="G220" i="2"/>
  <c r="G302" i="2"/>
  <c r="G315" i="2"/>
  <c r="G215" i="2"/>
  <c r="G323" i="2"/>
  <c r="G207" i="2"/>
  <c r="G193" i="2"/>
  <c r="G242" i="2"/>
  <c r="G284" i="2"/>
  <c r="G190" i="2"/>
  <c r="G182" i="2"/>
  <c r="G307" i="2"/>
  <c r="G252" i="2"/>
  <c r="G296" i="2"/>
  <c r="G254" i="2"/>
  <c r="G291" i="2"/>
  <c r="G318" i="2"/>
  <c r="G355" i="2"/>
  <c r="G362" i="2"/>
  <c r="G31" i="2"/>
  <c r="G23" i="2"/>
  <c r="G297" i="2"/>
  <c r="G279" i="2"/>
  <c r="G232" i="2"/>
  <c r="G41" i="2"/>
  <c r="G229" i="2"/>
  <c r="G202" i="2"/>
  <c r="G403" i="2"/>
  <c r="G372" i="2"/>
  <c r="G221" i="2"/>
  <c r="G401" i="2"/>
  <c r="G388" i="2"/>
  <c r="G404" i="2"/>
  <c r="G243" i="2"/>
  <c r="G73" i="2"/>
  <c r="G55" i="2"/>
  <c r="G276" i="2"/>
  <c r="G262" i="2"/>
  <c r="G27" i="2"/>
  <c r="G162" i="2"/>
  <c r="G400" i="2"/>
  <c r="G399" i="2"/>
  <c r="G402" i="2"/>
  <c r="G412" i="2"/>
  <c r="G344" i="2"/>
  <c r="G371" i="2"/>
  <c r="G375" i="2"/>
  <c r="G345" i="2"/>
  <c r="G390" i="2"/>
  <c r="G411" i="2"/>
  <c r="G406" i="2"/>
  <c r="G67" i="2"/>
  <c r="G356" i="2"/>
  <c r="G407" i="2"/>
  <c r="G324" i="2"/>
  <c r="G80" i="2"/>
  <c r="G18" i="2"/>
  <c r="G50" i="2"/>
  <c r="G231" i="2"/>
  <c r="G30" i="2"/>
  <c r="G191" i="2"/>
  <c r="G228" i="2"/>
  <c r="G90" i="2"/>
  <c r="G212" i="2"/>
  <c r="G316" i="2"/>
  <c r="G216" i="2"/>
  <c r="G247" i="2"/>
  <c r="G52" i="2"/>
  <c r="G253" i="2"/>
  <c r="G118" i="2"/>
  <c r="G91" i="2"/>
  <c r="G171" i="2"/>
  <c r="G267" i="2"/>
  <c r="G82" i="2"/>
  <c r="G259" i="2"/>
  <c r="G292" i="2"/>
  <c r="G87" i="2"/>
  <c r="G414" i="2"/>
  <c r="G410" i="2"/>
  <c r="G350" i="2"/>
  <c r="G415" i="2"/>
  <c r="G417" i="2"/>
  <c r="G319" i="2"/>
  <c r="G285" i="2"/>
  <c r="G308" i="2"/>
  <c r="G183" i="2"/>
  <c r="G86" i="2"/>
  <c r="G21" i="2"/>
  <c r="G353" i="2"/>
  <c r="G391" i="2"/>
  <c r="G395" i="2"/>
  <c r="G385" i="2"/>
  <c r="G349" i="2"/>
  <c r="G398" i="2"/>
  <c r="G109" i="2"/>
  <c r="G255" i="2"/>
  <c r="G413" i="2"/>
  <c r="G208" i="2"/>
  <c r="G211" i="2"/>
  <c r="G379" i="2"/>
  <c r="G377" i="2"/>
  <c r="G387" i="2"/>
  <c r="G364" i="2"/>
  <c r="G381" i="2"/>
  <c r="G354" i="2"/>
  <c r="G405" i="2"/>
  <c r="G408" i="2"/>
  <c r="G194" i="2"/>
  <c r="G361" i="2"/>
  <c r="G409" i="2"/>
  <c r="G359" i="2"/>
  <c r="G397" i="2"/>
  <c r="G383" i="2"/>
  <c r="G392" i="2"/>
  <c r="G384" i="2"/>
  <c r="G346" i="2"/>
  <c r="G376" i="2"/>
  <c r="G366" i="2"/>
  <c r="G368" i="2"/>
  <c r="G373" i="2"/>
  <c r="G275" i="2"/>
  <c r="G393" i="2"/>
  <c r="G369" i="2"/>
  <c r="G172" i="2"/>
  <c r="G45" i="2"/>
  <c r="G63" i="2"/>
  <c r="G303" i="2"/>
  <c r="G164" i="2"/>
  <c r="G184" i="2"/>
  <c r="G370" i="2"/>
  <c r="G380" i="2"/>
  <c r="G348" i="2"/>
  <c r="G382" i="2"/>
  <c r="G367" i="2"/>
  <c r="G351" i="2"/>
  <c r="G60" i="2"/>
  <c r="G44" i="2"/>
  <c r="G151" i="2"/>
  <c r="G389" i="2"/>
  <c r="G352" i="2"/>
  <c r="G360" i="2"/>
  <c r="G357" i="2"/>
  <c r="G365" i="2"/>
  <c r="G378" i="2"/>
  <c r="G394" i="2"/>
  <c r="G363" i="2"/>
  <c r="G386" i="2"/>
  <c r="G274" i="2"/>
  <c r="G92" i="2"/>
  <c r="G119" i="2"/>
  <c r="G226" i="2"/>
  <c r="G66" i="2"/>
  <c r="G374" i="2"/>
  <c r="G396" i="2"/>
  <c r="G416" i="2"/>
  <c r="G347" i="2"/>
  <c r="G358" i="2"/>
  <c r="H318" i="2" l="1"/>
  <c r="H291" i="2"/>
  <c r="H254" i="2"/>
  <c r="H296" i="2"/>
  <c r="H252" i="2"/>
  <c r="H307" i="2"/>
  <c r="H182" i="2"/>
  <c r="H190" i="2"/>
  <c r="H284" i="2"/>
  <c r="H242" i="2"/>
  <c r="H193" i="2"/>
  <c r="H207" i="2"/>
  <c r="H323" i="2"/>
  <c r="H215" i="2"/>
  <c r="H315" i="2"/>
  <c r="H302" i="2"/>
  <c r="H220" i="2"/>
  <c r="H258" i="2"/>
  <c r="H210" i="2"/>
  <c r="H225" i="2"/>
  <c r="H230" i="2"/>
  <c r="H266" i="2"/>
  <c r="H201" i="2"/>
  <c r="H246" i="2"/>
  <c r="H273" i="2"/>
  <c r="H227" i="2"/>
  <c r="H261" i="2"/>
  <c r="H278" i="2"/>
  <c r="H177" i="2"/>
  <c r="H292" i="2"/>
  <c r="H212" i="2"/>
  <c r="H372" i="2"/>
  <c r="H382" i="2"/>
  <c r="H358" i="2"/>
  <c r="H394" i="2"/>
  <c r="H275" i="2"/>
  <c r="H67" i="2"/>
  <c r="H361" i="2"/>
  <c r="H208" i="2"/>
  <c r="H86" i="2"/>
  <c r="H162" i="2"/>
  <c r="H259" i="2"/>
  <c r="H90" i="2"/>
  <c r="H403" i="2"/>
  <c r="H348" i="2"/>
  <c r="H347" i="2"/>
  <c r="H378" i="2"/>
  <c r="H373" i="2"/>
  <c r="H406" i="2"/>
  <c r="H194" i="2"/>
  <c r="H413" i="2"/>
  <c r="H183" i="2"/>
  <c r="H27" i="2"/>
  <c r="H82" i="2"/>
  <c r="H228" i="2"/>
  <c r="H202" i="2"/>
  <c r="H380" i="2"/>
  <c r="H416" i="2"/>
  <c r="H365" i="2"/>
  <c r="H368" i="2"/>
  <c r="H411" i="2"/>
  <c r="H408" i="2"/>
  <c r="H255" i="2"/>
  <c r="H308" i="2"/>
  <c r="H262" i="2"/>
  <c r="H267" i="2"/>
  <c r="H191" i="2"/>
  <c r="H229" i="2"/>
  <c r="H370" i="2"/>
  <c r="H396" i="2"/>
  <c r="H357" i="2"/>
  <c r="H366" i="2"/>
  <c r="H390" i="2"/>
  <c r="H405" i="2"/>
  <c r="H109" i="2"/>
  <c r="H285" i="2"/>
  <c r="H276" i="2"/>
  <c r="H171" i="2"/>
  <c r="H30" i="2"/>
  <c r="H41" i="2"/>
  <c r="H184" i="2"/>
  <c r="H374" i="2"/>
  <c r="H360" i="2"/>
  <c r="H376" i="2"/>
  <c r="H345" i="2"/>
  <c r="H354" i="2"/>
  <c r="H398" i="2"/>
  <c r="H319" i="2"/>
  <c r="H55" i="2"/>
  <c r="H91" i="2"/>
  <c r="H231" i="2"/>
  <c r="H232" i="2"/>
  <c r="H164" i="2"/>
  <c r="H66" i="2"/>
  <c r="H352" i="2"/>
  <c r="H346" i="2"/>
  <c r="H375" i="2"/>
  <c r="H381" i="2"/>
  <c r="H349" i="2"/>
  <c r="H417" i="2"/>
  <c r="H73" i="2"/>
  <c r="H118" i="2"/>
  <c r="H50" i="2"/>
  <c r="H279" i="2"/>
  <c r="H303" i="2"/>
  <c r="H226" i="2"/>
  <c r="H389" i="2"/>
  <c r="H384" i="2"/>
  <c r="H371" i="2"/>
  <c r="H364" i="2"/>
  <c r="H385" i="2"/>
  <c r="H415" i="2"/>
  <c r="H243" i="2"/>
  <c r="H253" i="2"/>
  <c r="H18" i="2"/>
  <c r="H297" i="2"/>
  <c r="H63" i="2"/>
  <c r="H119" i="2"/>
  <c r="H151" i="2"/>
  <c r="H392" i="2"/>
  <c r="H344" i="2"/>
  <c r="H387" i="2"/>
  <c r="H395" i="2"/>
  <c r="H350" i="2"/>
  <c r="H404" i="2"/>
  <c r="H52" i="2"/>
  <c r="H80" i="2"/>
  <c r="H23" i="2"/>
  <c r="H45" i="2"/>
  <c r="H92" i="2"/>
  <c r="H44" i="2"/>
  <c r="H383" i="2"/>
  <c r="H412" i="2"/>
  <c r="H377" i="2"/>
  <c r="H391" i="2"/>
  <c r="H410" i="2"/>
  <c r="H388" i="2"/>
  <c r="H247" i="2"/>
  <c r="H324" i="2"/>
  <c r="H31" i="2"/>
  <c r="H172" i="2"/>
  <c r="H274" i="2"/>
  <c r="H60" i="2"/>
  <c r="H397" i="2"/>
  <c r="H402" i="2"/>
  <c r="H379" i="2"/>
  <c r="H353" i="2"/>
  <c r="H414" i="2"/>
  <c r="H401" i="2"/>
  <c r="H216" i="2"/>
  <c r="H407" i="2"/>
  <c r="H362" i="2"/>
  <c r="H369" i="2"/>
  <c r="H386" i="2"/>
  <c r="H351" i="2"/>
  <c r="H359" i="2"/>
  <c r="H399" i="2"/>
  <c r="H211" i="2"/>
  <c r="H21" i="2"/>
  <c r="H87" i="2"/>
  <c r="H221" i="2"/>
  <c r="H316" i="2"/>
  <c r="H356" i="2"/>
  <c r="H355" i="2"/>
  <c r="H393" i="2"/>
  <c r="H363" i="2"/>
  <c r="H367" i="2"/>
  <c r="H409" i="2"/>
  <c r="H400" i="2"/>
  <c r="F418" i="2"/>
  <c r="H418" i="2" l="1"/>
  <c r="I391" i="2" s="1"/>
  <c r="D386" i="9" s="1"/>
  <c r="B431" i="2"/>
  <c r="I370" i="2" l="1"/>
  <c r="D365" i="9" s="1"/>
  <c r="I365" i="2"/>
  <c r="D360" i="9" s="1"/>
  <c r="I416" i="2"/>
  <c r="D411" i="9" s="1"/>
  <c r="I60" i="2"/>
  <c r="D55" i="9" s="1"/>
  <c r="I175" i="2"/>
  <c r="D170" i="9" s="1"/>
  <c r="I335" i="2"/>
  <c r="D330" i="9" s="1"/>
  <c r="I99" i="2"/>
  <c r="D94" i="9" s="1"/>
  <c r="I100" i="2"/>
  <c r="D95" i="9" s="1"/>
  <c r="I205" i="2"/>
  <c r="D200" i="9" s="1"/>
  <c r="I42" i="2"/>
  <c r="D37" i="9" s="1"/>
  <c r="I85" i="2"/>
  <c r="D80" i="9" s="1"/>
  <c r="I233" i="2"/>
  <c r="D228" i="9" s="1"/>
  <c r="I125" i="2"/>
  <c r="D120" i="9" s="1"/>
  <c r="I115" i="2"/>
  <c r="D110" i="9" s="1"/>
  <c r="I248" i="2"/>
  <c r="D243" i="9" s="1"/>
  <c r="I155" i="2"/>
  <c r="D150" i="9" s="1"/>
  <c r="I225" i="2"/>
  <c r="D220" i="9" s="1"/>
  <c r="I165" i="2"/>
  <c r="D160" i="9" s="1"/>
  <c r="I93" i="2"/>
  <c r="D88" i="9" s="1"/>
  <c r="I296" i="2"/>
  <c r="D291" i="9" s="1"/>
  <c r="I62" i="2"/>
  <c r="D57" i="9" s="1"/>
  <c r="I277" i="2"/>
  <c r="D272" i="9" s="1"/>
  <c r="I329" i="2"/>
  <c r="D324" i="9" s="1"/>
  <c r="I321" i="2"/>
  <c r="D316" i="9" s="1"/>
  <c r="I339" i="2"/>
  <c r="D334" i="9" s="1"/>
  <c r="I158" i="2"/>
  <c r="D153" i="9" s="1"/>
  <c r="I46" i="2"/>
  <c r="D41" i="9" s="1"/>
  <c r="I48" i="2"/>
  <c r="D43" i="9" s="1"/>
  <c r="I116" i="2"/>
  <c r="D111" i="9" s="1"/>
  <c r="I167" i="2"/>
  <c r="D162" i="9" s="1"/>
  <c r="I150" i="2"/>
  <c r="D145" i="9" s="1"/>
  <c r="I65" i="2"/>
  <c r="D60" i="9" s="1"/>
  <c r="I101" i="2"/>
  <c r="D96" i="9" s="1"/>
  <c r="I153" i="2"/>
  <c r="D148" i="9" s="1"/>
  <c r="I283" i="2"/>
  <c r="D278" i="9" s="1"/>
  <c r="I218" i="2"/>
  <c r="D213" i="9" s="1"/>
  <c r="I166" i="2"/>
  <c r="D161" i="9" s="1"/>
  <c r="I305" i="2"/>
  <c r="D300" i="9" s="1"/>
  <c r="I295" i="2"/>
  <c r="D290" i="9" s="1"/>
  <c r="I204" i="2"/>
  <c r="D199" i="9" s="1"/>
  <c r="I258" i="2"/>
  <c r="D253" i="9" s="1"/>
  <c r="I341" i="2"/>
  <c r="D336" i="9" s="1"/>
  <c r="I43" i="2"/>
  <c r="D38" i="9" s="1"/>
  <c r="I136" i="2"/>
  <c r="D131" i="9" s="1"/>
  <c r="I25" i="2"/>
  <c r="D20" i="9" s="1"/>
  <c r="I24" i="2"/>
  <c r="D19" i="9" s="1"/>
  <c r="I110" i="2"/>
  <c r="D105" i="9" s="1"/>
  <c r="I207" i="2"/>
  <c r="D202" i="9" s="1"/>
  <c r="I189" i="2"/>
  <c r="D184" i="9" s="1"/>
  <c r="I135" i="2"/>
  <c r="D130" i="9" s="1"/>
  <c r="I96" i="2"/>
  <c r="D91" i="9" s="1"/>
  <c r="I129" i="2"/>
  <c r="D124" i="9" s="1"/>
  <c r="I124" i="2"/>
  <c r="D119" i="9" s="1"/>
  <c r="I294" i="2"/>
  <c r="D289" i="9" s="1"/>
  <c r="I241" i="2"/>
  <c r="D236" i="9" s="1"/>
  <c r="I58" i="2"/>
  <c r="D53" i="9" s="1"/>
  <c r="I127" i="2"/>
  <c r="D122" i="9" s="1"/>
  <c r="I187" i="2"/>
  <c r="D182" i="9" s="1"/>
  <c r="I270" i="2"/>
  <c r="D265" i="9" s="1"/>
  <c r="I49" i="2"/>
  <c r="D44" i="9" s="1"/>
  <c r="I138" i="2"/>
  <c r="D133" i="9" s="1"/>
  <c r="I326" i="2"/>
  <c r="D321" i="9" s="1"/>
  <c r="I309" i="2"/>
  <c r="D304" i="9" s="1"/>
  <c r="I343" i="2"/>
  <c r="D338" i="9" s="1"/>
  <c r="I56" i="2"/>
  <c r="D51" i="9" s="1"/>
  <c r="I159" i="2"/>
  <c r="D154" i="9" s="1"/>
  <c r="I215" i="2"/>
  <c r="D210" i="9" s="1"/>
  <c r="I214" i="2"/>
  <c r="D209" i="9" s="1"/>
  <c r="I199" i="2"/>
  <c r="D194" i="9" s="1"/>
  <c r="I148" i="2"/>
  <c r="D143" i="9" s="1"/>
  <c r="I81" i="2"/>
  <c r="D76" i="9" s="1"/>
  <c r="I269" i="2"/>
  <c r="D264" i="9" s="1"/>
  <c r="I57" i="2"/>
  <c r="D52" i="9" s="1"/>
  <c r="I213" i="2"/>
  <c r="D208" i="9" s="1"/>
  <c r="I246" i="2"/>
  <c r="D241" i="9" s="1"/>
  <c r="I122" i="2"/>
  <c r="D117" i="9" s="1"/>
  <c r="I266" i="2"/>
  <c r="I230" i="2"/>
  <c r="D225" i="9" s="1"/>
  <c r="I298" i="2"/>
  <c r="D293" i="9" s="1"/>
  <c r="I240" i="2"/>
  <c r="D235" i="9" s="1"/>
  <c r="I254" i="2"/>
  <c r="D249" i="9" s="1"/>
  <c r="I323" i="2"/>
  <c r="D318" i="9" s="1"/>
  <c r="I322" i="2"/>
  <c r="D317" i="9" s="1"/>
  <c r="I26" i="2"/>
  <c r="D21" i="9" s="1"/>
  <c r="I222" i="2"/>
  <c r="D217" i="9" s="1"/>
  <c r="I22" i="2"/>
  <c r="D17" i="9" s="1"/>
  <c r="I75" i="2"/>
  <c r="D70" i="9" s="1"/>
  <c r="I51" i="2"/>
  <c r="D46" i="9" s="1"/>
  <c r="I340" i="2"/>
  <c r="D335" i="9" s="1"/>
  <c r="I102" i="2"/>
  <c r="D97" i="9" s="1"/>
  <c r="I94" i="2"/>
  <c r="D89" i="9" s="1"/>
  <c r="I152" i="2"/>
  <c r="D147" i="9" s="1"/>
  <c r="C11" i="2"/>
  <c r="C2" i="19" s="1"/>
  <c r="I186" i="2"/>
  <c r="D181" i="9" s="1"/>
  <c r="I53" i="2"/>
  <c r="D48" i="9" s="1"/>
  <c r="I117" i="2"/>
  <c r="D112" i="9" s="1"/>
  <c r="I77" i="2"/>
  <c r="D72" i="9" s="1"/>
  <c r="I123" i="2"/>
  <c r="D118" i="9" s="1"/>
  <c r="I206" i="2"/>
  <c r="D201" i="9" s="1"/>
  <c r="I137" i="2"/>
  <c r="D132" i="9" s="1"/>
  <c r="I47" i="2"/>
  <c r="D42" i="9" s="1"/>
  <c r="I234" i="2"/>
  <c r="D229" i="9" s="1"/>
  <c r="I196" i="2"/>
  <c r="D191" i="9" s="1"/>
  <c r="I286" i="2"/>
  <c r="D281" i="9" s="1"/>
  <c r="I59" i="2"/>
  <c r="D54" i="9" s="1"/>
  <c r="I278" i="2"/>
  <c r="D273" i="9" s="1"/>
  <c r="I161" i="2"/>
  <c r="D156" i="9" s="1"/>
  <c r="I130" i="2"/>
  <c r="D125" i="9" s="1"/>
  <c r="I39" i="2"/>
  <c r="D34" i="9" s="1"/>
  <c r="I147" i="2"/>
  <c r="D142" i="9" s="1"/>
  <c r="I271" i="2"/>
  <c r="D266" i="9" s="1"/>
  <c r="I281" i="2"/>
  <c r="D276" i="9" s="1"/>
  <c r="I342" i="2"/>
  <c r="D337" i="9" s="1"/>
  <c r="I146" i="2"/>
  <c r="D141" i="9" s="1"/>
  <c r="I160" i="2"/>
  <c r="D155" i="9" s="1"/>
  <c r="H429" i="2"/>
  <c r="H420" i="2" s="1"/>
  <c r="H421" i="2" s="1"/>
  <c r="H422" i="2" s="1"/>
  <c r="H423" i="2" s="1"/>
  <c r="H425" i="2" s="1"/>
  <c r="I35" i="2"/>
  <c r="D30" i="9" s="1"/>
  <c r="I54" i="2"/>
  <c r="D49" i="9" s="1"/>
  <c r="I190" i="2"/>
  <c r="D185" i="9" s="1"/>
  <c r="I198" i="2"/>
  <c r="D193" i="9" s="1"/>
  <c r="I178" i="2"/>
  <c r="D173" i="9" s="1"/>
  <c r="I244" i="2"/>
  <c r="D239" i="9" s="1"/>
  <c r="I112" i="2"/>
  <c r="D107" i="9" s="1"/>
  <c r="I261" i="2"/>
  <c r="D256" i="9" s="1"/>
  <c r="I141" i="2"/>
  <c r="D136" i="9" s="1"/>
  <c r="I68" i="2"/>
  <c r="D63" i="9" s="1"/>
  <c r="I111" i="2"/>
  <c r="D106" i="9" s="1"/>
  <c r="I239" i="2"/>
  <c r="D234" i="9" s="1"/>
  <c r="I114" i="2"/>
  <c r="D109" i="9" s="1"/>
  <c r="I289" i="2"/>
  <c r="D284" i="9" s="1"/>
  <c r="I314" i="2"/>
  <c r="D309" i="9" s="1"/>
  <c r="I236" i="2"/>
  <c r="D231" i="9" s="1"/>
  <c r="I237" i="2"/>
  <c r="D232" i="9" s="1"/>
  <c r="I330" i="2"/>
  <c r="D325" i="9" s="1"/>
  <c r="I332" i="2"/>
  <c r="D327" i="9" s="1"/>
  <c r="I139" i="2"/>
  <c r="D134" i="9" s="1"/>
  <c r="I19" i="2"/>
  <c r="D14" i="9" s="1"/>
  <c r="I195" i="2"/>
  <c r="D190" i="9" s="1"/>
  <c r="I242" i="2"/>
  <c r="D237" i="9" s="1"/>
  <c r="I307" i="2"/>
  <c r="D302" i="9" s="1"/>
  <c r="I333" i="2"/>
  <c r="D328" i="9" s="1"/>
  <c r="I70" i="2"/>
  <c r="D65" i="9" s="1"/>
  <c r="I105" i="2"/>
  <c r="D100" i="9" s="1"/>
  <c r="I201" i="2"/>
  <c r="D196" i="9" s="1"/>
  <c r="I249" i="2"/>
  <c r="D244" i="9" s="1"/>
  <c r="I245" i="2"/>
  <c r="D240" i="9" s="1"/>
  <c r="I328" i="2"/>
  <c r="D323" i="9" s="1"/>
  <c r="I36" i="2"/>
  <c r="D31" i="9" s="1"/>
  <c r="I180" i="2"/>
  <c r="D175" i="9" s="1"/>
  <c r="I256" i="2"/>
  <c r="D251" i="9" s="1"/>
  <c r="I76" i="2"/>
  <c r="D71" i="9" s="1"/>
  <c r="I20" i="2"/>
  <c r="D15" i="9" s="1"/>
  <c r="I220" i="2"/>
  <c r="D215" i="9" s="1"/>
  <c r="I120" i="2"/>
  <c r="D115" i="9" s="1"/>
  <c r="I263" i="2"/>
  <c r="D258" i="9" s="1"/>
  <c r="I304" i="2"/>
  <c r="D299" i="9" s="1"/>
  <c r="I334" i="2"/>
  <c r="D329" i="9" s="1"/>
  <c r="I72" i="2"/>
  <c r="D67" i="9" s="1"/>
  <c r="I38" i="2"/>
  <c r="D33" i="9" s="1"/>
  <c r="I182" i="2"/>
  <c r="D177" i="9" s="1"/>
  <c r="I89" i="2"/>
  <c r="D84" i="9" s="1"/>
  <c r="I140" i="2"/>
  <c r="D135" i="9" s="1"/>
  <c r="I69" i="2"/>
  <c r="D64" i="9" s="1"/>
  <c r="I169" i="2"/>
  <c r="D164" i="9" s="1"/>
  <c r="I33" i="2"/>
  <c r="D28" i="9" s="1"/>
  <c r="I179" i="2"/>
  <c r="D174" i="9" s="1"/>
  <c r="I144" i="2"/>
  <c r="D139" i="9" s="1"/>
  <c r="I280" i="2"/>
  <c r="D275" i="9" s="1"/>
  <c r="I320" i="2"/>
  <c r="D315" i="9" s="1"/>
  <c r="I174" i="2"/>
  <c r="D169" i="9" s="1"/>
  <c r="I83" i="2"/>
  <c r="D78" i="9" s="1"/>
  <c r="I107" i="2"/>
  <c r="D102" i="9" s="1"/>
  <c r="I284" i="2"/>
  <c r="D279" i="9" s="1"/>
  <c r="I157" i="2"/>
  <c r="D152" i="9" s="1"/>
  <c r="I293" i="2"/>
  <c r="D288" i="9" s="1"/>
  <c r="I264" i="2"/>
  <c r="I273" i="2"/>
  <c r="D268" i="9" s="1"/>
  <c r="I306" i="2"/>
  <c r="D301" i="9" s="1"/>
  <c r="I121" i="2"/>
  <c r="D116" i="9" s="1"/>
  <c r="I126" i="2"/>
  <c r="D121" i="9" s="1"/>
  <c r="I268" i="2"/>
  <c r="D263" i="9" s="1"/>
  <c r="I79" i="2"/>
  <c r="D74" i="9" s="1"/>
  <c r="I74" i="2"/>
  <c r="D69" i="9" s="1"/>
  <c r="I265" i="2"/>
  <c r="I252" i="2"/>
  <c r="D247" i="9" s="1"/>
  <c r="I98" i="2"/>
  <c r="D93" i="9" s="1"/>
  <c r="I131" i="2"/>
  <c r="D126" i="9" s="1"/>
  <c r="I97" i="2"/>
  <c r="D92" i="9" s="1"/>
  <c r="I143" i="2"/>
  <c r="D138" i="9" s="1"/>
  <c r="I301" i="2"/>
  <c r="D296" i="9" s="1"/>
  <c r="I315" i="2"/>
  <c r="D310" i="9" s="1"/>
  <c r="I310" i="2"/>
  <c r="D305" i="9" s="1"/>
  <c r="I84" i="2"/>
  <c r="D79" i="9" s="1"/>
  <c r="I219" i="2"/>
  <c r="D214" i="9" s="1"/>
  <c r="I154" i="2"/>
  <c r="D149" i="9" s="1"/>
  <c r="I300" i="2"/>
  <c r="D295" i="9" s="1"/>
  <c r="I260" i="2"/>
  <c r="D255" i="9" s="1"/>
  <c r="I311" i="2"/>
  <c r="D306" i="9" s="1"/>
  <c r="I149" i="2"/>
  <c r="D144" i="9" s="1"/>
  <c r="I272" i="2"/>
  <c r="D267" i="9" s="1"/>
  <c r="I78" i="2"/>
  <c r="D73" i="9" s="1"/>
  <c r="I163" i="2"/>
  <c r="D158" i="9" s="1"/>
  <c r="I200" i="2"/>
  <c r="D195" i="9" s="1"/>
  <c r="I185" i="2"/>
  <c r="D180" i="9" s="1"/>
  <c r="I134" i="2"/>
  <c r="D129" i="9" s="1"/>
  <c r="I177" i="2"/>
  <c r="D172" i="9" s="1"/>
  <c r="I128" i="2"/>
  <c r="D123" i="9" s="1"/>
  <c r="I29" i="2"/>
  <c r="D24" i="9" s="1"/>
  <c r="I40" i="2"/>
  <c r="D35" i="9" s="1"/>
  <c r="I302" i="2"/>
  <c r="D297" i="9" s="1"/>
  <c r="I287" i="2"/>
  <c r="D282" i="9" s="1"/>
  <c r="I156" i="2"/>
  <c r="D151" i="9" s="1"/>
  <c r="I34" i="2"/>
  <c r="D29" i="9" s="1"/>
  <c r="I176" i="2"/>
  <c r="D171" i="9" s="1"/>
  <c r="I251" i="2"/>
  <c r="D246" i="9" s="1"/>
  <c r="I317" i="2"/>
  <c r="D312" i="9" s="1"/>
  <c r="I336" i="2"/>
  <c r="D331" i="9" s="1"/>
  <c r="I257" i="2"/>
  <c r="D252" i="9" s="1"/>
  <c r="I282" i="2"/>
  <c r="D277" i="9" s="1"/>
  <c r="I32" i="2"/>
  <c r="D27" i="9" s="1"/>
  <c r="I88" i="2"/>
  <c r="D83" i="9" s="1"/>
  <c r="I113" i="2"/>
  <c r="D108" i="9" s="1"/>
  <c r="I104" i="2"/>
  <c r="D99" i="9" s="1"/>
  <c r="I224" i="2"/>
  <c r="D219" i="9" s="1"/>
  <c r="I192" i="2"/>
  <c r="D187" i="9" s="1"/>
  <c r="I61" i="2"/>
  <c r="D56" i="9" s="1"/>
  <c r="I238" i="2"/>
  <c r="D233" i="9" s="1"/>
  <c r="I203" i="2"/>
  <c r="D198" i="9" s="1"/>
  <c r="I28" i="2"/>
  <c r="D23" i="9" s="1"/>
  <c r="I290" i="2"/>
  <c r="D285" i="9" s="1"/>
  <c r="I235" i="2"/>
  <c r="D230" i="9" s="1"/>
  <c r="I64" i="2"/>
  <c r="D59" i="9" s="1"/>
  <c r="I291" i="2"/>
  <c r="D286" i="9" s="1"/>
  <c r="I327" i="2"/>
  <c r="D322" i="9" s="1"/>
  <c r="I37" i="2"/>
  <c r="D32" i="9" s="1"/>
  <c r="I173" i="2"/>
  <c r="D168" i="9" s="1"/>
  <c r="I188" i="2"/>
  <c r="D183" i="9" s="1"/>
  <c r="I181" i="2"/>
  <c r="D176" i="9" s="1"/>
  <c r="I197" i="2"/>
  <c r="D192" i="9" s="1"/>
  <c r="I103" i="2"/>
  <c r="D98" i="9" s="1"/>
  <c r="I223" i="2"/>
  <c r="D218" i="9" s="1"/>
  <c r="I318" i="2"/>
  <c r="D313" i="9" s="1"/>
  <c r="I337" i="2"/>
  <c r="D332" i="9" s="1"/>
  <c r="I168" i="2"/>
  <c r="D163" i="9" s="1"/>
  <c r="I145" i="2"/>
  <c r="D140" i="9" s="1"/>
  <c r="I312" i="2"/>
  <c r="D307" i="9" s="1"/>
  <c r="I227" i="2"/>
  <c r="D222" i="9" s="1"/>
  <c r="I108" i="2"/>
  <c r="D103" i="9" s="1"/>
  <c r="I250" i="2"/>
  <c r="D245" i="9" s="1"/>
  <c r="I299" i="2"/>
  <c r="D294" i="9" s="1"/>
  <c r="I338" i="2"/>
  <c r="D333" i="9" s="1"/>
  <c r="E418" i="9"/>
  <c r="E419" i="9" s="1"/>
  <c r="I132" i="2"/>
  <c r="D127" i="9" s="1"/>
  <c r="I288" i="2"/>
  <c r="D283" i="9" s="1"/>
  <c r="I331" i="2"/>
  <c r="D326" i="9" s="1"/>
  <c r="I133" i="2"/>
  <c r="D128" i="9" s="1"/>
  <c r="I71" i="2"/>
  <c r="D66" i="9" s="1"/>
  <c r="I193" i="2"/>
  <c r="D188" i="9" s="1"/>
  <c r="I313" i="2"/>
  <c r="D308" i="9" s="1"/>
  <c r="I210" i="2"/>
  <c r="D205" i="9" s="1"/>
  <c r="I106" i="2"/>
  <c r="D101" i="9" s="1"/>
  <c r="I95" i="2"/>
  <c r="D90" i="9" s="1"/>
  <c r="I170" i="2"/>
  <c r="D165" i="9" s="1"/>
  <c r="I217" i="2"/>
  <c r="D212" i="9" s="1"/>
  <c r="I209" i="2"/>
  <c r="D204" i="9" s="1"/>
  <c r="I142" i="2"/>
  <c r="D137" i="9" s="1"/>
  <c r="I325" i="2"/>
  <c r="D320" i="9" s="1"/>
  <c r="I387" i="2"/>
  <c r="D382" i="9" s="1"/>
  <c r="I410" i="2"/>
  <c r="D405" i="9" s="1"/>
  <c r="I401" i="2"/>
  <c r="D396" i="9" s="1"/>
  <c r="I344" i="2"/>
  <c r="D339" i="9" s="1"/>
  <c r="I276" i="2"/>
  <c r="D271" i="9" s="1"/>
  <c r="I396" i="2"/>
  <c r="D391" i="9" s="1"/>
  <c r="I171" i="2"/>
  <c r="D166" i="9" s="1"/>
  <c r="I55" i="2"/>
  <c r="D50" i="9" s="1"/>
  <c r="I356" i="2"/>
  <c r="D351" i="9" s="1"/>
  <c r="I406" i="2"/>
  <c r="D401" i="9" s="1"/>
  <c r="I366" i="2"/>
  <c r="D361" i="9" s="1"/>
  <c r="I274" i="2"/>
  <c r="D269" i="9" s="1"/>
  <c r="I255" i="2"/>
  <c r="D250" i="9" s="1"/>
  <c r="I221" i="2"/>
  <c r="D216" i="9" s="1"/>
  <c r="I41" i="2"/>
  <c r="D36" i="9" s="1"/>
  <c r="I109" i="2"/>
  <c r="D104" i="9" s="1"/>
  <c r="I379" i="2"/>
  <c r="D374" i="9" s="1"/>
  <c r="I292" i="2"/>
  <c r="D287" i="9" s="1"/>
  <c r="I386" i="2"/>
  <c r="D381" i="9" s="1"/>
  <c r="I392" i="2"/>
  <c r="D387" i="9" s="1"/>
  <c r="I31" i="2"/>
  <c r="D26" i="9" s="1"/>
  <c r="I357" i="2"/>
  <c r="D352" i="9" s="1"/>
  <c r="I82" i="2"/>
  <c r="D77" i="9" s="1"/>
  <c r="I345" i="2"/>
  <c r="D340" i="9" s="1"/>
  <c r="I398" i="2"/>
  <c r="D393" i="9" s="1"/>
  <c r="I279" i="2"/>
  <c r="D274" i="9" s="1"/>
  <c r="I211" i="2"/>
  <c r="D206" i="9" s="1"/>
  <c r="I162" i="2"/>
  <c r="D157" i="9" s="1"/>
  <c r="I267" i="2"/>
  <c r="D262" i="9" s="1"/>
  <c r="I21" i="2"/>
  <c r="D16" i="9" s="1"/>
  <c r="I90" i="2"/>
  <c r="D85" i="9" s="1"/>
  <c r="I360" i="2"/>
  <c r="D355" i="9" s="1"/>
  <c r="I80" i="2"/>
  <c r="D75" i="9" s="1"/>
  <c r="I408" i="2"/>
  <c r="D403" i="9" s="1"/>
  <c r="I164" i="2"/>
  <c r="D159" i="9" s="1"/>
  <c r="I368" i="2"/>
  <c r="D363" i="9" s="1"/>
  <c r="I92" i="2"/>
  <c r="D87" i="9" s="1"/>
  <c r="I413" i="2"/>
  <c r="D408" i="9" s="1"/>
  <c r="I403" i="2"/>
  <c r="D398" i="9" s="1"/>
  <c r="I411" i="2"/>
  <c r="D406" i="9" s="1"/>
  <c r="I407" i="2"/>
  <c r="D402" i="9" s="1"/>
  <c r="I414" i="2"/>
  <c r="D409" i="9" s="1"/>
  <c r="I346" i="2"/>
  <c r="D341" i="9" s="1"/>
  <c r="I394" i="2"/>
  <c r="D389" i="9" s="1"/>
  <c r="I390" i="2"/>
  <c r="D385" i="9" s="1"/>
  <c r="I372" i="2"/>
  <c r="D367" i="9" s="1"/>
  <c r="I87" i="2"/>
  <c r="D82" i="9" s="1"/>
  <c r="I382" i="2"/>
  <c r="D377" i="9" s="1"/>
  <c r="I348" i="2"/>
  <c r="D343" i="9" s="1"/>
  <c r="I363" i="2"/>
  <c r="D358" i="9" s="1"/>
  <c r="I397" i="2"/>
  <c r="D392" i="9" s="1"/>
  <c r="I358" i="2"/>
  <c r="D353" i="9" s="1"/>
  <c r="I352" i="2"/>
  <c r="D347" i="9" s="1"/>
  <c r="I253" i="2"/>
  <c r="D248" i="9" s="1"/>
  <c r="I375" i="2"/>
  <c r="D370" i="9" s="1"/>
  <c r="I349" i="2"/>
  <c r="D344" i="9" s="1"/>
  <c r="I355" i="2"/>
  <c r="D350" i="9" s="1"/>
  <c r="I86" i="2"/>
  <c r="D81" i="9" s="1"/>
  <c r="I27" i="2"/>
  <c r="D22" i="9" s="1"/>
  <c r="I118" i="2"/>
  <c r="D113" i="9" s="1"/>
  <c r="I194" i="2"/>
  <c r="D189" i="9" s="1"/>
  <c r="I184" i="2"/>
  <c r="D179" i="9" s="1"/>
  <c r="I367" i="2"/>
  <c r="D362" i="9" s="1"/>
  <c r="I285" i="2"/>
  <c r="D280" i="9" s="1"/>
  <c r="I172" i="2"/>
  <c r="D167" i="9" s="1"/>
  <c r="I359" i="2"/>
  <c r="D354" i="9" s="1"/>
  <c r="I369" i="2"/>
  <c r="D364" i="9" s="1"/>
  <c r="I385" i="2"/>
  <c r="D380" i="9" s="1"/>
  <c r="I377" i="2"/>
  <c r="D372" i="9" s="1"/>
  <c r="I393" i="2"/>
  <c r="D388" i="9" s="1"/>
  <c r="I353" i="2"/>
  <c r="D348" i="9" s="1"/>
  <c r="I380" i="2"/>
  <c r="D375" i="9" s="1"/>
  <c r="I378" i="2"/>
  <c r="D373" i="9" s="1"/>
  <c r="I409" i="2"/>
  <c r="D404" i="9" s="1"/>
  <c r="I347" i="2"/>
  <c r="D342" i="9" s="1"/>
  <c r="I151" i="2"/>
  <c r="D146" i="9" s="1"/>
  <c r="I212" i="2"/>
  <c r="D207" i="9" s="1"/>
  <c r="I371" i="2"/>
  <c r="D366" i="9" s="1"/>
  <c r="I395" i="2"/>
  <c r="D390" i="9" s="1"/>
  <c r="I361" i="2"/>
  <c r="D356" i="9" s="1"/>
  <c r="I183" i="2"/>
  <c r="D178" i="9" s="1"/>
  <c r="I262" i="2"/>
  <c r="D257" i="9" s="1"/>
  <c r="I216" i="2"/>
  <c r="D211" i="9" s="1"/>
  <c r="I30" i="2"/>
  <c r="D25" i="9" s="1"/>
  <c r="I308" i="2"/>
  <c r="D303" i="9" s="1"/>
  <c r="I259" i="2"/>
  <c r="D254" i="9" s="1"/>
  <c r="I412" i="2"/>
  <c r="D407" i="9" s="1"/>
  <c r="I231" i="2"/>
  <c r="D226" i="9" s="1"/>
  <c r="I389" i="2"/>
  <c r="D384" i="9" s="1"/>
  <c r="I91" i="2"/>
  <c r="D86" i="9" s="1"/>
  <c r="I374" i="2"/>
  <c r="D369" i="9" s="1"/>
  <c r="I373" i="2"/>
  <c r="D368" i="9" s="1"/>
  <c r="I202" i="2"/>
  <c r="D197" i="9" s="1"/>
  <c r="I402" i="2"/>
  <c r="D397" i="9" s="1"/>
  <c r="I52" i="2"/>
  <c r="D47" i="9" s="1"/>
  <c r="I405" i="2"/>
  <c r="D400" i="9" s="1"/>
  <c r="I319" i="2"/>
  <c r="D314" i="9" s="1"/>
  <c r="I73" i="2"/>
  <c r="D68" i="9" s="1"/>
  <c r="I324" i="2"/>
  <c r="D319" i="9" s="1"/>
  <c r="I303" i="2"/>
  <c r="D298" i="9" s="1"/>
  <c r="I44" i="2"/>
  <c r="D39" i="9" s="1"/>
  <c r="I247" i="2"/>
  <c r="D242" i="9" s="1"/>
  <c r="I66" i="2"/>
  <c r="D61" i="9" s="1"/>
  <c r="I376" i="2"/>
  <c r="D371" i="9" s="1"/>
  <c r="I232" i="2"/>
  <c r="D227" i="9" s="1"/>
  <c r="I399" i="2"/>
  <c r="D394" i="9" s="1"/>
  <c r="I316" i="2"/>
  <c r="D311" i="9" s="1"/>
  <c r="I354" i="2"/>
  <c r="D349" i="9" s="1"/>
  <c r="I417" i="2"/>
  <c r="D412" i="9" s="1"/>
  <c r="I243" i="2"/>
  <c r="D238" i="9" s="1"/>
  <c r="I229" i="2"/>
  <c r="D224" i="9" s="1"/>
  <c r="I63" i="2"/>
  <c r="D58" i="9" s="1"/>
  <c r="I351" i="2"/>
  <c r="D346" i="9" s="1"/>
  <c r="I228" i="2"/>
  <c r="D223" i="9" s="1"/>
  <c r="I226" i="2"/>
  <c r="D221" i="9" s="1"/>
  <c r="I384" i="2"/>
  <c r="D379" i="9" s="1"/>
  <c r="I23" i="2"/>
  <c r="D18" i="9" s="1"/>
  <c r="I400" i="2"/>
  <c r="D395" i="9" s="1"/>
  <c r="I191" i="2"/>
  <c r="D186" i="9" s="1"/>
  <c r="I381" i="2"/>
  <c r="D376" i="9" s="1"/>
  <c r="I415" i="2"/>
  <c r="D410" i="9" s="1"/>
  <c r="I404" i="2"/>
  <c r="D399" i="9" s="1"/>
  <c r="I297" i="2"/>
  <c r="D292" i="9" s="1"/>
  <c r="I45" i="2"/>
  <c r="D40" i="9" s="1"/>
  <c r="I275" i="2"/>
  <c r="D270" i="9" s="1"/>
  <c r="I50" i="2"/>
  <c r="D45" i="9" s="1"/>
  <c r="I119" i="2"/>
  <c r="D114" i="9" s="1"/>
  <c r="I383" i="2"/>
  <c r="D378" i="9" s="1"/>
  <c r="I67" i="2"/>
  <c r="D62" i="9" s="1"/>
  <c r="I208" i="2"/>
  <c r="D203" i="9" s="1"/>
  <c r="I18" i="2"/>
  <c r="I364" i="2"/>
  <c r="D359" i="9" s="1"/>
  <c r="I350" i="2"/>
  <c r="D345" i="9" s="1"/>
  <c r="I388" i="2"/>
  <c r="D383" i="9" s="1"/>
  <c r="I362" i="2"/>
  <c r="D357" i="9" s="1"/>
  <c r="D261" i="9" l="1"/>
  <c r="D260" i="9"/>
  <c r="D259" i="9"/>
  <c r="H426" i="2"/>
  <c r="H427" i="2"/>
  <c r="D13" i="9"/>
  <c r="I418" i="2"/>
  <c r="G415" i="9" l="1"/>
  <c r="G418" i="9" s="1"/>
  <c r="N415" i="9"/>
  <c r="N418" i="9" s="1"/>
  <c r="M415" i="9"/>
  <c r="M418" i="9" s="1"/>
  <c r="D413" i="9"/>
  <c r="Q415" i="9"/>
  <c r="Q418" i="9" s="1"/>
  <c r="I415" i="9"/>
  <c r="I418" i="9" s="1"/>
  <c r="H415" i="9"/>
  <c r="H418" i="9" s="1"/>
  <c r="P415" i="9"/>
  <c r="P418" i="9" s="1"/>
  <c r="K415" i="9"/>
  <c r="K418" i="9" s="1"/>
  <c r="O415" i="9"/>
  <c r="O418" i="9" s="1"/>
  <c r="L415" i="9"/>
  <c r="L418" i="9" s="1"/>
  <c r="F415" i="9"/>
  <c r="J415" i="9"/>
  <c r="J418" i="9" s="1"/>
  <c r="F416" i="9" l="1"/>
  <c r="G416" i="9" s="1"/>
  <c r="H416" i="9" s="1"/>
  <c r="I416" i="9" s="1"/>
  <c r="F418" i="9"/>
  <c r="F419" i="9" s="1"/>
  <c r="G419" i="9" s="1"/>
  <c r="H419" i="9" s="1"/>
  <c r="I419" i="9" s="1"/>
  <c r="J419" i="9" s="1"/>
  <c r="K419" i="9" s="1"/>
  <c r="L419" i="9" s="1"/>
  <c r="M419" i="9" s="1"/>
  <c r="N419" i="9" s="1"/>
  <c r="O419" i="9" s="1"/>
  <c r="P419" i="9" s="1"/>
  <c r="Q419" i="9" s="1"/>
  <c r="J416" i="9" l="1"/>
  <c r="K416" i="9" s="1"/>
  <c r="L416" i="9" s="1"/>
  <c r="M416" i="9" s="1"/>
  <c r="N416" i="9" s="1"/>
  <c r="O416" i="9" s="1"/>
  <c r="P416" i="9" s="1"/>
  <c r="Q416"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<sst xmlns="http://schemas.openxmlformats.org/spreadsheetml/2006/main" count="11244" uniqueCount="1937">
  <si>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</si>
  <si>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</si>
  <si>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</si>
  <si>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</si>
  <si>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</si>
  <si>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</si>
  <si>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</si>
  <si>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</si>
  <si>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</si>
  <si>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</si>
  <si>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</si>
  <si>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</si>
  <si>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</si>
  <si>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</si>
  <si>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</si>
  <si>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</si>
  <si>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</si>
  <si>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</si>
  <si>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</si>
  <si>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</si>
  <si>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</si>
  <si>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</si>
  <si>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</si>
  <si>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</si>
  <si>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</si>
  <si>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</si>
  <si>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</si>
  <si>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</si>
  <si>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</si>
  <si>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</si>
  <si>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</si>
  <si>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</si>
  <si>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</si>
  <si>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</si>
  <si>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</si>
  <si>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</si>
  <si>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</si>
  <si>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</si>
  <si>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</si>
  <si>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</si>
  <si>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</si>
  <si>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</si>
  <si>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</si>
  <si>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</si>
  <si>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</si>
  <si>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</si>
  <si>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</si>
  <si>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</si>
  <si>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</si>
  <si>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</si>
  <si>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</si>
  <si>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</si>
  <si>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</si>
  <si>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</si>
  <si>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</si>
  <si>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</si>
  <si>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</si>
  <si>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</si>
  <si>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</si>
  <si>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</si>
  <si>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</si>
  <si>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</si>
  <si>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</si>
  <si>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</si>
  <si>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</si>
  <si>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</si>
  <si>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</si>
  <si>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</si>
  <si>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</si>
  <si>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</si>
  <si>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</si>
  <si>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</si>
  <si>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</si>
  <si>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</si>
  <si>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</si>
  <si>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</si>
  <si>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</si>
  <si>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</si>
  <si>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</si>
  <si>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</si>
  <si>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</si>
  <si>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</si>
  <si>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</si>
  <si>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</si>
  <si>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</si>
  <si>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</si>
  <si>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</si>
  <si>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</si>
  <si>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</si>
  <si>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</si>
  <si>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</si>
  <si>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</si>
  <si>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</si>
  <si>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</si>
  <si>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</si>
  <si>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</si>
  <si>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</si>
  <si>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</si>
  <si>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</si>
  <si>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</si>
  <si>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</si>
  <si>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</si>
  <si>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</si>
  <si>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</si>
  <si>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</si>
  <si>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</si>
  <si>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</si>
  <si>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</si>
  <si>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</si>
  <si>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</si>
  <si>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</si>
  <si>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</si>
  <si>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</si>
  <si>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</si>
  <si>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</si>
  <si>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</si>
  <si>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</si>
  <si>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</si>
  <si>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</si>
  <si>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</si>
  <si>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</si>
  <si>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</si>
  <si>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</si>
  <si>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</si>
  <si>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</si>
  <si>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</si>
  <si>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</si>
  <si>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</si>
  <si>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</si>
  <si>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</si>
  <si>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</si>
  <si>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</si>
  <si>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</si>
  <si>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</si>
  <si>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</si>
  <si>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</si>
  <si>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</si>
  <si>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</si>
  <si>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</si>
  <si>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</si>
  <si>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</si>
  <si>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</si>
  <si>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</si>
  <si>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</si>
  <si>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</si>
  <si>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</si>
  <si>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</si>
  <si>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</si>
  <si>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</si>
  <si>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</si>
  <si>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</si>
  <si>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</si>
  <si>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</si>
  <si>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</si>
  <si>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</si>
  <si>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</si>
  <si>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</si>
  <si>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</si>
  <si>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</si>
  <si>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</si>
  <si>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</si>
  <si>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</si>
  <si>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</si>
  <si>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</si>
  <si>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</si>
  <si>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</si>
  <si>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</si>
  <si>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</si>
  <si>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</si>
  <si>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</si>
  <si>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</si>
  <si>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</si>
  <si>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</si>
  <si>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</si>
  <si>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</si>
  <si>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</si>
  <si>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</si>
  <si>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</si>
  <si>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</si>
  <si>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</si>
  <si>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</si>
  <si>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</si>
  <si>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</si>
  <si>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</si>
  <si>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</si>
  <si>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</si>
  <si>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</si>
  <si>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</si>
  <si>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</si>
  <si>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</si>
  <si>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</si>
  <si>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</si>
  <si>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</si>
  <si>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</si>
  <si>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</si>
  <si>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</si>
  <si>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</si>
  <si>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</si>
  <si>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</si>
  <si>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</si>
  <si>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</si>
  <si>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</si>
  <si>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</si>
  <si>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</si>
  <si>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</si>
  <si>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</si>
  <si>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</si>
  <si>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</si>
  <si>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</si>
  <si>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</si>
  <si>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</si>
  <si>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</si>
  <si>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</si>
  <si>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</si>
  <si>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</si>
  <si>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</si>
  <si>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</si>
  <si>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</si>
  <si>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</si>
  <si>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</si>
  <si>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</si>
  <si>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</si>
  <si>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</si>
  <si>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</si>
  <si>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</si>
  <si>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</si>
  <si>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</si>
  <si>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</si>
  <si>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</si>
  <si>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</si>
  <si>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</si>
  <si>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</si>
  <si>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</si>
  <si>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</si>
  <si>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</si>
  <si>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</si>
  <si>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</si>
  <si>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</si>
  <si>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</si>
  <si>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</si>
  <si>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</si>
  <si>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</si>
  <si>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</si>
  <si>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</si>
  <si>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</si>
  <si>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</si>
  <si>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</si>
  <si>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</si>
  <si>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</si>
  <si>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</si>
  <si>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</si>
  <si>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</si>
  <si>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</si>
  <si>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</si>
  <si>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</si>
  <si>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</si>
  <si>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</si>
  <si>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</si>
  <si>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</si>
  <si>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</si>
  <si>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</si>
  <si>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</si>
  <si>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</si>
  <si>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</si>
  <si>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</si>
  <si>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</si>
  <si>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</si>
  <si>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</si>
  <si>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</si>
  <si>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</si>
  <si>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</si>
  <si>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</si>
  <si>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</si>
  <si>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</si>
  <si>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</si>
  <si>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</si>
  <si>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</si>
  <si>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</si>
  <si>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</si>
  <si>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</si>
  <si>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</si>
  <si>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</si>
  <si>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</si>
  <si>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</si>
  <si>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</si>
  <si>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</si>
  <si>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</si>
  <si>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</si>
  <si>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</si>
  <si>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</si>
  <si>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</si>
  <si>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</si>
  <si>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</si>
  <si>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</si>
  <si>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</si>
  <si>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</si>
  <si>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</si>
  <si>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</si>
  <si>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</si>
  <si>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</si>
  <si>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</si>
  <si>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</si>
  <si>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</si>
  <si>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</si>
  <si>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</si>
  <si>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</si>
  <si>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</si>
  <si>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</si>
  <si>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</si>
  <si>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</si>
  <si>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</si>
  <si>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</si>
  <si>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</si>
  <si>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</si>
  <si>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</si>
  <si>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</si>
  <si>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</si>
  <si>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</si>
  <si>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</si>
  <si>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</si>
  <si>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</si>
  <si>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</si>
  <si>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</si>
  <si>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</si>
  <si>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</si>
  <si>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</si>
  <si>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</si>
  <si>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</si>
  <si>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</si>
  <si>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</si>
  <si>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</si>
  <si>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</si>
  <si>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</si>
  <si>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</si>
  <si>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</si>
  <si>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</si>
  <si>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</si>
  <si>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</si>
  <si>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</si>
  <si>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</si>
  <si>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</si>
  <si>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</si>
  <si>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</si>
  <si>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</si>
  <si>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</si>
  <si>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</si>
  <si>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</si>
  <si>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</si>
  <si>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</si>
  <si>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</si>
  <si>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</si>
  <si>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</si>
  <si>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</si>
  <si>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</si>
  <si>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</si>
  <si>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</si>
  <si>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</si>
  <si>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</si>
  <si>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</si>
  <si>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</si>
  <si>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</si>
  <si>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</si>
  <si>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</si>
  <si>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</si>
  <si>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</si>
  <si>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</si>
  <si>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</si>
  <si>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</si>
  <si>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</si>
  <si>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</si>
  <si>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</si>
  <si>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</si>
  <si>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</si>
  <si>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</si>
  <si>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</si>
  <si>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</si>
  <si>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</si>
  <si>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</si>
  <si>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</si>
  <si>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</si>
  <si>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</si>
  <si>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</si>
  <si>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</si>
  <si>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</si>
  <si>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</si>
  <si>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</si>
  <si>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</si>
  <si>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</si>
  <si>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</si>
  <si>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</si>
  <si>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</si>
  <si>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</si>
  <si>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</si>
  <si>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</si>
  <si>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</si>
  <si>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</si>
  <si>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</si>
  <si>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</si>
  <si>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</si>
  <si>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</si>
  <si>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</si>
  <si>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</si>
  <si>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</si>
  <si>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</si>
  <si>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</si>
  <si>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</si>
  <si>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</si>
  <si>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</si>
  <si>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</si>
  <si>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</si>
  <si>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</si>
  <si>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</si>
  <si>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</si>
  <si>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</si>
  <si>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</si>
  <si>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</si>
  <si>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</si>
  <si>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</si>
  <si>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</si>
  <si>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</si>
  <si>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</si>
  <si>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</si>
  <si>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</si>
  <si>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</si>
  <si>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</si>
  <si>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</si>
  <si>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</si>
  <si>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</si>
  <si>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</si>
  <si>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</si>
  <si>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</si>
  <si>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</si>
  <si>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</si>
  <si>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</si>
  <si>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</si>
  <si>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</si>
  <si>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</si>
  <si>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</si>
  <si>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</si>
  <si>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</si>
  <si>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</si>
  <si>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</si>
  <si>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</si>
  <si>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</si>
  <si>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</si>
  <si>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</si>
  <si>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</si>
  <si>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</si>
  <si>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</si>
  <si>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</si>
  <si>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</si>
  <si>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</si>
  <si>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</si>
  <si>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</si>
  <si>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</si>
  <si>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</si>
  <si>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</si>
  <si>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</si>
  <si>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</si>
  <si>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</si>
  <si>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</si>
  <si>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</si>
  <si>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</si>
  <si>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</si>
  <si>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</si>
  <si>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</si>
  <si>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</si>
  <si>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</si>
  <si>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</si>
  <si>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</si>
  <si>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</si>
  <si>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</si>
  <si>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</si>
  <si>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</si>
  <si>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</si>
  <si>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</si>
  <si>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</si>
  <si>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</si>
  <si>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</si>
  <si>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</si>
  <si>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</si>
  <si>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</si>
  <si>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</si>
  <si>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</si>
  <si>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</si>
  <si>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</si>
  <si>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</si>
  <si>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</si>
  <si>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</si>
  <si>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</si>
  <si>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</si>
  <si>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</si>
  <si>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</si>
  <si>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</si>
  <si>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</si>
  <si>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</si>
  <si>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</si>
  <si>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</si>
  <si>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</si>
  <si>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</si>
  <si>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</si>
  <si>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</si>
  <si>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</si>
  <si>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</si>
  <si>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</si>
  <si>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</si>
  <si>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</si>
  <si>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</si>
  <si>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</si>
  <si>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</si>
  <si>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</si>
  <si>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</si>
  <si>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</si>
  <si>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</si>
  <si>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</si>
  <si>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</si>
  <si>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</si>
  <si>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</si>
  <si>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</si>
  <si>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</si>
  <si>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</si>
  <si>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</si>
  <si>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</si>
  <si>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</si>
  <si>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</si>
  <si>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</si>
  <si>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</si>
  <si>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</si>
  <si>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</si>
  <si>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</si>
  <si>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</si>
  <si>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</si>
  <si>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</si>
  <si>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</si>
  <si>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</si>
  <si>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</si>
  <si>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</si>
  <si>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</si>
  <si>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</si>
  <si>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</si>
  <si>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</si>
  <si>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</si>
  <si>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</si>
  <si>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</si>
  <si>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</si>
  <si>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</si>
  <si>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</si>
  <si>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</si>
  <si>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</si>
  <si>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</si>
  <si>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</si>
  <si>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</si>
  <si>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</si>
  <si>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</si>
  <si>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</si>
  <si>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</si>
  <si>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</si>
  <si>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</si>
  <si>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</si>
  <si>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</si>
  <si>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</si>
  <si>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</si>
  <si>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</si>
  <si>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</si>
  <si>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</si>
  <si>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</si>
  <si>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</si>
  <si>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</si>
  <si>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</si>
  <si>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</si>
  <si>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</si>
  <si>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</si>
  <si>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</si>
  <si>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</si>
  <si>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</si>
  <si>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</si>
  <si>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</si>
  <si>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</si>
  <si>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</si>
  <si>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</si>
  <si>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</si>
  <si>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</si>
  <si>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</si>
  <si>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</si>
  <si>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</si>
  <si>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</si>
  <si>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</si>
  <si>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</si>
  <si>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</si>
  <si>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</si>
  <si>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</si>
  <si>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</si>
  <si>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</si>
  <si>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</si>
  <si>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</si>
  <si>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</si>
  <si>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</si>
  <si>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</si>
  <si>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</si>
  <si>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</si>
  <si>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</si>
  <si>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</si>
  <si>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</si>
  <si>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</si>
  <si>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</si>
  <si>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</si>
  <si>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</si>
  <si>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</si>
  <si>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</si>
  <si>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</si>
  <si>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</si>
  <si>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</si>
  <si>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</si>
  <si>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</si>
  <si>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</si>
  <si>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</si>
  <si>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</si>
  <si>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</si>
  <si>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</si>
  <si>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</si>
  <si>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</si>
  <si>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</si>
  <si>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</si>
  <si>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</si>
  <si>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</si>
  <si>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</si>
  <si>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</si>
  <si>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</si>
  <si>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</si>
  <si>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</si>
  <si>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</si>
  <si>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</si>
  <si>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</si>
  <si>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</si>
  <si>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</si>
  <si>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</si>
  <si>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</si>
  <si>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</si>
  <si>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</si>
  <si>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</si>
  <si>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</si>
  <si>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</si>
  <si>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</si>
  <si>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</si>
  <si>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</si>
  <si>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</si>
  <si>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</si>
  <si>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</si>
  <si>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</si>
  <si>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</si>
  <si>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</si>
  <si>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</si>
  <si>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</si>
  <si>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</si>
  <si>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</si>
  <si>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</si>
  <si>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</si>
  <si>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</si>
  <si>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</si>
  <si>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</si>
  <si>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</si>
  <si>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</si>
  <si>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</si>
  <si>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</si>
  <si>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</si>
  <si>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</si>
  <si>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</si>
  <si>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</si>
  <si>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</si>
  <si>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</si>
  <si>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</si>
  <si>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</si>
  <si>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</si>
  <si>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</si>
  <si>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</si>
  <si>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</si>
  <si>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</si>
  <si>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</si>
  <si>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</si>
  <si>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</si>
  <si>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</si>
  <si>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</si>
  <si>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</si>
  <si>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</si>
  <si>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</si>
  <si>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</si>
  <si>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</si>
  <si>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</si>
  <si>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</si>
  <si>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</si>
  <si>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</si>
  <si>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</si>
  <si>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</si>
  <si>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</si>
  <si>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</si>
  <si>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</si>
  <si>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</si>
  <si>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</si>
  <si>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</si>
  <si>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</si>
  <si>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</si>
  <si>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</si>
  <si>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</si>
  <si>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</si>
  <si>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</si>
  <si>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</si>
  <si>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</si>
  <si>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</si>
  <si>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</si>
  <si>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</si>
  <si>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</si>
  <si>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</si>
  <si>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</si>
  <si>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</si>
  <si>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</si>
  <si>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</si>
  <si>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</si>
  <si>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</si>
  <si>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</si>
  <si>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</si>
  <si>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</si>
  <si>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</si>
  <si>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</si>
  <si>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</si>
  <si>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</si>
  <si>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</si>
  <si>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</si>
  <si>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</si>
  <si>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</si>
  <si>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</si>
  <si>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</si>
  <si>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</si>
  <si>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</si>
  <si>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</si>
  <si>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</si>
  <si>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</si>
  <si>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</si>
  <si>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</si>
  <si>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</si>
  <si>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</si>
  <si>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</si>
  <si>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</si>
  <si>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</si>
  <si>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</si>
  <si>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</si>
  <si>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</si>
  <si>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</si>
  <si>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</si>
  <si>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</si>
  <si>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</si>
  <si>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</si>
  <si>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</si>
  <si>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</si>
  <si>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</si>
  <si>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</si>
  <si>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</si>
  <si>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</si>
  <si>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</si>
  <si>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</si>
  <si>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</si>
  <si>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</si>
  <si>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</si>
  <si>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</si>
  <si>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</si>
  <si>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</si>
  <si>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</si>
  <si>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</si>
  <si>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</si>
  <si>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</si>
  <si>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</si>
  <si>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</si>
  <si>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</si>
  <si>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</si>
  <si>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</si>
  <si>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</si>
  <si>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</si>
  <si>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</si>
  <si>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</si>
  <si>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</si>
  <si>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</si>
  <si>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</si>
  <si>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</si>
  <si>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</si>
  <si>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</si>
  <si>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</si>
  <si>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</si>
  <si>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</si>
  <si>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</si>
  <si>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</si>
  <si>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</si>
  <si>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</si>
  <si>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</si>
  <si>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</si>
  <si>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</si>
  <si>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</si>
  <si>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</si>
  <si>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</si>
  <si>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</si>
  <si>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</si>
  <si>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</si>
  <si>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</si>
  <si>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</si>
  <si>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</si>
  <si>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</si>
  <si>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</si>
  <si>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</si>
  <si>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</si>
  <si>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</si>
  <si>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</si>
  <si>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</si>
  <si>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</si>
  <si>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</si>
  <si>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</si>
  <si>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</si>
  <si>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</si>
  <si>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</si>
  <si>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</si>
  <si>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</si>
  <si>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</si>
  <si>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</si>
  <si>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</si>
  <si>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</si>
  <si>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</si>
  <si>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</si>
  <si>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</si>
  <si>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</si>
  <si>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</si>
  <si>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</si>
  <si>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</si>
  <si>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</si>
  <si>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</si>
  <si>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</si>
  <si>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</si>
  <si>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</si>
  <si>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</si>
  <si>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</si>
  <si>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</si>
  <si>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</si>
  <si>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</si>
  <si>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</si>
  <si>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</si>
  <si>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</si>
  <si>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</si>
  <si>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</si>
  <si>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</si>
  <si>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</si>
  <si>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</si>
  <si>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</si>
  <si>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</si>
  <si>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</si>
  <si>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</si>
  <si>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</si>
  <si>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</si>
  <si>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</si>
  <si>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</si>
  <si>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</si>
  <si>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</si>
  <si>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</si>
  <si>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</si>
  <si>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</si>
  <si>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</si>
  <si>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</si>
  <si>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</si>
  <si>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</si>
  <si>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</si>
  <si>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</si>
  <si>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</si>
  <si>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</si>
  <si>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</si>
  <si>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</si>
  <si>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</si>
  <si>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</si>
  <si>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</si>
  <si>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</si>
  <si>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</si>
  <si>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</si>
  <si>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</si>
  <si>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</si>
  <si>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</si>
  <si>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</si>
  <si>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</si>
  <si>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</si>
  <si>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</si>
  <si>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</si>
  <si>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</si>
  <si>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</si>
  <si>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</si>
  <si>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</si>
  <si>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</si>
  <si>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</si>
  <si>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</si>
  <si>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</si>
  <si>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</si>
  <si>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</si>
  <si>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</si>
  <si>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</si>
  <si>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</si>
  <si>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</si>
  <si>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</si>
  <si>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</si>
  <si>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</si>
  <si>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</si>
  <si>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</si>
  <si>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</si>
  <si>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</si>
  <si>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</si>
  <si>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</si>
  <si>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</si>
  <si>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</si>
  <si>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</si>
  <si>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</si>
  <si>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</si>
  <si>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</si>
  <si>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</si>
  <si>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</si>
  <si>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</si>
  <si>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</si>
  <si>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</si>
  <si>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</si>
  <si>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</si>
  <si>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</si>
  <si>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</si>
  <si>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</si>
  <si>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</si>
  <si>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</si>
  <si>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</si>
  <si>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</si>
  <si>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</si>
  <si>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</si>
  <si>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</si>
  <si>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</si>
  <si>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</si>
  <si>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</si>
  <si>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</si>
  <si>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</si>
  <si>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</si>
  <si>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</si>
  <si>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</si>
  <si>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</si>
  <si>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</si>
  <si>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</si>
  <si>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</si>
  <si>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</si>
  <si>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</si>
  <si>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</si>
  <si>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</si>
  <si>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</si>
  <si>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</si>
  <si>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</si>
  <si>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</si>
  <si>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</si>
  <si>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</si>
  <si>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</si>
  <si>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</si>
  <si>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</si>
  <si>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</si>
  <si>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</si>
  <si>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</si>
  <si>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</si>
  <si>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</si>
  <si>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</si>
  <si>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</si>
  <si>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</si>
  <si>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</si>
  <si>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</si>
  <si>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</si>
  <si>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</si>
  <si>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</si>
  <si>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</si>
  <si>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</si>
  <si>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</si>
  <si>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</si>
  <si>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</si>
  <si>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</si>
  <si>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</si>
  <si>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</si>
  <si>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</si>
  <si>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</si>
  <si>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</si>
  <si>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</si>
  <si>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</si>
  <si>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</si>
  <si>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</si>
  <si>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</si>
  <si>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</si>
  <si>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</si>
  <si>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</si>
  <si>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</si>
  <si>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</si>
  <si>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</si>
  <si>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</si>
  <si>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</si>
  <si>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</si>
  <si>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</si>
  <si>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</si>
  <si>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</si>
  <si>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</si>
  <si>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</si>
  <si>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</si>
  <si>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</si>
  <si>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</si>
  <si>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</si>
  <si>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</si>
  <si>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</si>
  <si>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</si>
  <si>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</si>
  <si>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</si>
  <si>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</si>
  <si>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</si>
  <si>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</si>
  <si>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</si>
  <si>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</si>
  <si>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</si>
  <si>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</si>
  <si>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</si>
  <si>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</si>
  <si>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</si>
  <si>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</si>
  <si>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</si>
  <si>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</si>
  <si>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</si>
  <si>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</si>
  <si>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</si>
  <si>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</si>
  <si>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</si>
  <si>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</si>
  <si>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</si>
  <si>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</si>
  <si>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</si>
  <si>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</si>
  <si>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</si>
  <si>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</si>
  <si>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</si>
  <si>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</si>
  <si>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</si>
  <si>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</si>
  <si>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</si>
  <si>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</si>
  <si>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</si>
  <si>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</si>
  <si>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</si>
  <si>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</si>
  <si>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</si>
  <si>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</si>
  <si>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</si>
  <si>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</si>
  <si>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</si>
  <si>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</si>
  <si>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</si>
  <si>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</si>
  <si>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</si>
  <si>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</si>
  <si>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</si>
  <si>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</si>
  <si>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</si>
  <si>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</si>
  <si>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</si>
  <si>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</si>
  <si>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</si>
  <si>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</si>
  <si>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</si>
  <si>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</si>
  <si>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</si>
  <si>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</si>
  <si>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</si>
  <si>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</si>
  <si>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</si>
  <si>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</si>
  <si>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</si>
  <si>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</si>
  <si>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</si>
  <si>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</si>
  <si>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</si>
  <si>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</si>
  <si>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</si>
  <si>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</si>
  <si>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</si>
  <si>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</si>
  <si>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</si>
  <si>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</si>
  <si>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</si>
  <si>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</si>
  <si>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</si>
  <si>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</si>
  <si>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</si>
  <si>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</si>
  <si>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</si>
  <si>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</si>
  <si>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</si>
  <si>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</si>
  <si>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</si>
  <si>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</si>
  <si>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</si>
  <si>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</si>
  <si>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</si>
  <si>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</si>
  <si>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</si>
  <si>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</si>
  <si>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</si>
  <si>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</si>
  <si>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</si>
  <si>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</si>
  <si>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</si>
  <si>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</si>
  <si>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</si>
  <si>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</si>
  <si>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</si>
  <si>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</si>
  <si>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</si>
  <si>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</si>
  <si>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</si>
  <si>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</si>
  <si>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</si>
  <si>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</si>
  <si>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</si>
  <si>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</si>
  <si>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</si>
  <si>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</si>
  <si>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</si>
  <si>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</si>
  <si>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</si>
  <si>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</si>
  <si>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</si>
  <si>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</si>
  <si>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</si>
  <si>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</si>
  <si>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</si>
  <si>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</si>
  <si>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</si>
  <si>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</si>
  <si>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</si>
  <si>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</si>
  <si>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</si>
  <si>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</si>
  <si>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</si>
  <si>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</si>
  <si>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</si>
  <si>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</si>
  <si>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</si>
  <si>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</si>
  <si>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</si>
  <si>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</si>
  <si>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</si>
  <si>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</si>
  <si>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</si>
  <si>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</si>
  <si>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</si>
  <si>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</si>
  <si>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</si>
  <si>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</si>
  <si>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</si>
  <si>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</si>
  <si>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</si>
  <si>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</si>
  <si>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</si>
  <si>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</si>
  <si>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</si>
  <si>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</si>
  <si>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</si>
  <si>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</si>
  <si>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</si>
  <si>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</si>
  <si>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</si>
  <si>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</si>
  <si>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</si>
  <si>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</si>
  <si>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</si>
  <si>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</si>
  <si>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</si>
  <si>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</si>
  <si>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</si>
  <si>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</si>
  <si>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</si>
  <si>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</si>
  <si>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</si>
  <si>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</si>
  <si>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</si>
  <si>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</si>
  <si>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</si>
  <si>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</si>
  <si>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</si>
  <si>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</si>
  <si>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</si>
  <si>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</si>
  <si>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</si>
  <si>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</si>
  <si>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</si>
  <si>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</si>
  <si>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</si>
  <si>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</si>
  <si>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</si>
  <si>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</si>
  <si>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</si>
  <si>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</si>
  <si>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</si>
  <si>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</si>
  <si>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</si>
  <si>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</si>
  <si>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</si>
  <si>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</si>
  <si>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</si>
  <si>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</si>
  <si>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</si>
  <si>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</si>
  <si>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</si>
  <si>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</si>
  <si>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</si>
  <si>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</si>
  <si>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</si>
  <si>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</si>
  <si>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</si>
  <si>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</si>
  <si>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</si>
  <si>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</si>
  <si>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</si>
  <si>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</si>
  <si>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</si>
  <si>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</si>
  <si>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</si>
  <si>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</si>
  <si>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</si>
  <si>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1.4</t>
  </si>
  <si>
    <t>1.4.1</t>
  </si>
  <si>
    <t>1.4.2</t>
  </si>
  <si>
    <t>1.4.3</t>
  </si>
  <si>
    <t>2.1</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</si>
  <si>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</si>
  <si>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</si>
  <si>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</si>
  <si>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</si>
  <si>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</si>
  <si>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</si>
  <si>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</si>
  <si>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</si>
  <si>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</si>
  <si>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</si>
  <si>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</si>
  <si>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</si>
  <si>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</si>
  <si>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</si>
  <si>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</si>
  <si>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</si>
  <si>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</si>
  <si>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</si>
  <si>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</si>
  <si>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</si>
  <si>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</si>
  <si>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</si>
  <si>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</si>
  <si>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</si>
  <si>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</si>
  <si>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</si>
  <si>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</si>
  <si>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</si>
  <si>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</si>
  <si>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</si>
  <si>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</si>
  <si>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</si>
  <si>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</si>
  <si>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</si>
  <si>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</si>
  <si>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10.2</t>
  </si>
  <si>
    <t>10.4</t>
  </si>
  <si>
    <t>11.2</t>
  </si>
  <si>
    <t>11.3</t>
  </si>
  <si>
    <t>11.4</t>
  </si>
  <si>
    <t>11.4.1</t>
  </si>
  <si>
    <t>11.4.2</t>
  </si>
  <si>
    <t>11.4.3</t>
  </si>
  <si>
    <t>11.4.4</t>
  </si>
  <si>
    <t>11.4.5</t>
  </si>
  <si>
    <t>12.1</t>
  </si>
  <si>
    <t>12.1.1</t>
  </si>
  <si>
    <t>12.1.2</t>
  </si>
  <si>
    <t>12.1.3</t>
  </si>
  <si>
    <t>12.1.4</t>
  </si>
  <si>
    <t>12.1.5</t>
  </si>
  <si>
    <t>12.3</t>
  </si>
  <si>
    <t>12.3.6</t>
  </si>
  <si>
    <t>12.6</t>
  </si>
  <si>
    <t>12.6.1</t>
  </si>
  <si>
    <t>12.6.2</t>
  </si>
  <si>
    <t>12.7</t>
  </si>
  <si>
    <t>12.7.1</t>
  </si>
  <si>
    <t>12.7.2</t>
  </si>
  <si>
    <t>12.8</t>
  </si>
  <si>
    <t>12.8.1</t>
  </si>
  <si>
    <t>16.1</t>
  </si>
  <si>
    <t>17.1</t>
  </si>
  <si>
    <t>17.1.3</t>
  </si>
  <si>
    <t>17.1.5</t>
  </si>
  <si>
    <t>17.2</t>
  </si>
  <si>
    <t>17.3</t>
  </si>
  <si>
    <t>19</t>
  </si>
  <si>
    <t>19.1</t>
  </si>
  <si>
    <t>19.3</t>
  </si>
  <si>
    <t>20</t>
  </si>
  <si>
    <t>20.1</t>
  </si>
  <si>
    <t>21</t>
  </si>
  <si>
    <t>21.1</t>
  </si>
  <si>
    <t>23.1</t>
  </si>
  <si>
    <t>23.2</t>
  </si>
  <si>
    <t>24.1</t>
  </si>
  <si>
    <t>24.2</t>
  </si>
  <si>
    <t xml:space="preserve"> TRABAJOS PREPARATORIOS</t>
  </si>
  <si>
    <t>Preparación y limpieza de los terrenos.</t>
  </si>
  <si>
    <t>Cumplimiento Plan de Gestión Ambiental y Social. Condiciones de Higiene y Seguridad</t>
  </si>
  <si>
    <t>Plan de Manejo Ambiental</t>
  </si>
  <si>
    <t>Permiso Ambiental</t>
  </si>
  <si>
    <t>Seguimiento Pmas</t>
  </si>
  <si>
    <t>MOVIMIENTO DE SUELOS</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</si>
  <si>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</si>
  <si>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</si>
  <si>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</si>
  <si>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</si>
  <si>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</si>
  <si>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</si>
  <si>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</si>
  <si>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</si>
  <si>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</si>
  <si>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</si>
  <si>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 xml:space="preserve"> ALBAÑILERÍA</t>
  </si>
  <si>
    <t>Muros</t>
  </si>
  <si>
    <t>Mamposterías  de ladrillón de 0,20 m</t>
  </si>
  <si>
    <t>Aislaciones</t>
  </si>
  <si>
    <t>Capa Aisladora Horizontal y Vertical</t>
  </si>
  <si>
    <t>Revoques</t>
  </si>
  <si>
    <t>Jaharro a la cal  interior y exterior</t>
  </si>
  <si>
    <t>Enlucidos</t>
  </si>
  <si>
    <t>Contrapisos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</si>
  <si>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</si>
  <si>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</si>
  <si>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</si>
  <si>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</si>
  <si>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</si>
  <si>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</si>
  <si>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</si>
  <si>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</si>
  <si>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</si>
  <si>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</si>
  <si>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</si>
  <si>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</si>
  <si>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</si>
  <si>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</si>
  <si>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</si>
  <si>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V1</t>
  </si>
  <si>
    <t>V2</t>
  </si>
  <si>
    <t>V3</t>
  </si>
  <si>
    <t>V4</t>
  </si>
  <si>
    <t>V5</t>
  </si>
  <si>
    <t>P3</t>
  </si>
  <si>
    <t>P4</t>
  </si>
  <si>
    <t>P5</t>
  </si>
  <si>
    <t>Muebles fijos</t>
  </si>
  <si>
    <t xml:space="preserve"> INSTALACIÓN ELÉCTRICA</t>
  </si>
  <si>
    <t>Fuerza motriz</t>
  </si>
  <si>
    <t>Media tensión</t>
  </si>
  <si>
    <t>Baja tensión</t>
  </si>
  <si>
    <t>Artefactos</t>
  </si>
  <si>
    <t>Instalación base de cloacas, caños, cámaras</t>
  </si>
  <si>
    <t>Artefactos sanitarios y griferia</t>
  </si>
  <si>
    <t xml:space="preserve"> INSTALACIÓN DE AIRE ACONDICIONADO</t>
  </si>
  <si>
    <t>Instalación de aire acondicionado frio - calor</t>
  </si>
  <si>
    <t xml:space="preserve"> INSTALACIÓN DE SEGURIDAD</t>
  </si>
  <si>
    <t>Contra Incendio</t>
  </si>
  <si>
    <t>Alarmas técnicas</t>
  </si>
  <si>
    <t>Pararrayos</t>
  </si>
  <si>
    <t>Vidrios</t>
  </si>
  <si>
    <t>Policarbonatos</t>
  </si>
  <si>
    <t xml:space="preserve"> PINTURAS</t>
  </si>
  <si>
    <t>Pintura al látex en muros interiores</t>
  </si>
  <si>
    <t>Pintura al látex en cielorrasos</t>
  </si>
  <si>
    <t>Pintura esmalte sintético en carpintería</t>
  </si>
  <si>
    <t>Pinturas varias</t>
  </si>
  <si>
    <t xml:space="preserve"> SEÑALETICA</t>
  </si>
  <si>
    <t>Señalización</t>
  </si>
  <si>
    <t xml:space="preserve"> OBRAS EXTERIORES</t>
  </si>
  <si>
    <t>Parquizacion y riego</t>
  </si>
  <si>
    <t xml:space="preserve"> LIMPIEZA DE OBRA</t>
  </si>
  <si>
    <t>Limpieza de obra periódica</t>
  </si>
  <si>
    <t xml:space="preserve"> VARIOS</t>
  </si>
  <si>
    <t>Otros</t>
  </si>
  <si>
    <t>Planos aprobados</t>
  </si>
  <si>
    <t>mes</t>
  </si>
  <si>
    <t>P6</t>
  </si>
  <si>
    <t>P7</t>
  </si>
  <si>
    <t>P8</t>
  </si>
  <si>
    <t>P9</t>
  </si>
  <si>
    <t>P10</t>
  </si>
  <si>
    <t>P11</t>
  </si>
  <si>
    <t>10.1.1.1</t>
  </si>
  <si>
    <t>10.1.1.2</t>
  </si>
  <si>
    <t>10.1.1.3</t>
  </si>
  <si>
    <t>10.1.1.4</t>
  </si>
  <si>
    <t>10.1.1.5</t>
  </si>
  <si>
    <t>10.1.1.6</t>
  </si>
  <si>
    <t>10.1.1.7</t>
  </si>
  <si>
    <t>10.1.1.8</t>
  </si>
  <si>
    <t>10.1.1.9</t>
  </si>
  <si>
    <t>10.1.1.10</t>
  </si>
  <si>
    <t>10.1.1.11</t>
  </si>
  <si>
    <t>10.1.1.12</t>
  </si>
  <si>
    <t>10.1.1.13</t>
  </si>
  <si>
    <t>10.1.1.14</t>
  </si>
  <si>
    <t>10.1.1.15</t>
  </si>
  <si>
    <t>10.2.1</t>
  </si>
  <si>
    <t>10.2.2</t>
  </si>
  <si>
    <t>10.2.3</t>
  </si>
  <si>
    <t>10.2.4</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</si>
  <si>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</si>
  <si>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</si>
  <si>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</si>
  <si>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</si>
  <si>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</si>
  <si>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</si>
  <si>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</si>
  <si>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</si>
  <si>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</si>
  <si>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</si>
  <si>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</si>
  <si>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</si>
  <si>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</si>
  <si>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</si>
  <si>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</si>
  <si>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</si>
  <si>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</si>
  <si>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</si>
  <si>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</si>
  <si>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</si>
  <si>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</si>
  <si>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</si>
  <si>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</si>
  <si>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</si>
  <si>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</si>
  <si>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</si>
  <si>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</si>
  <si>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</si>
  <si>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</si>
  <si>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</si>
  <si>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</si>
  <si>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</si>
  <si>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</si>
  <si>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</si>
  <si>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</si>
  <si>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</si>
  <si>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12.6.2.1</t>
  </si>
  <si>
    <t>12.6.2.2</t>
  </si>
  <si>
    <t>12.6.2.3</t>
  </si>
  <si>
    <t>12.6.2.4</t>
  </si>
  <si>
    <t xml:space="preserve">Griferia FV para Lavatorio </t>
  </si>
  <si>
    <t>Varios, Accesorios para fijacion, adhesicos, etc.</t>
  </si>
  <si>
    <t>4.2</t>
  </si>
  <si>
    <t>Tabiques</t>
  </si>
  <si>
    <t>6.2.2</t>
  </si>
  <si>
    <t>11.2.36</t>
  </si>
  <si>
    <t>11.2.37</t>
  </si>
  <si>
    <t>11.2.38</t>
  </si>
  <si>
    <t>11.2.39</t>
  </si>
  <si>
    <t>11.2.40</t>
  </si>
  <si>
    <t>11.2.41</t>
  </si>
  <si>
    <t>11.2.42</t>
  </si>
  <si>
    <t>INDEC-CM - 37440-11</t>
  </si>
  <si>
    <t>INDEC-DCTO - Inciso p)</t>
  </si>
  <si>
    <t>INDEC-DCTO - Inciso r)</t>
  </si>
  <si>
    <t>INDEC-DCTO - Inciso g)</t>
  </si>
  <si>
    <t>INDEC-CM - 41242-11</t>
  </si>
  <si>
    <t>INDEC-DCTO - Inciso d)</t>
  </si>
  <si>
    <t>INDEC-CM - 37540-11</t>
  </si>
  <si>
    <t>P1</t>
  </si>
  <si>
    <t>P2</t>
  </si>
  <si>
    <t>P12</t>
  </si>
  <si>
    <t>V6</t>
  </si>
  <si>
    <t>10.2.5</t>
  </si>
  <si>
    <t>10.2.6</t>
  </si>
  <si>
    <t>10.2.7</t>
  </si>
  <si>
    <t>360 dias</t>
  </si>
  <si>
    <t>3.1.2</t>
  </si>
  <si>
    <t>3.1.3</t>
  </si>
  <si>
    <t>5.2</t>
  </si>
  <si>
    <t>6.1.4</t>
  </si>
  <si>
    <t>6.1.10</t>
  </si>
  <si>
    <t>De hormigón sin armar</t>
  </si>
  <si>
    <t>9.1.2</t>
  </si>
  <si>
    <t>Al yeso</t>
  </si>
  <si>
    <t>Llave 1 pto. Jeluz</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</si>
  <si>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</si>
  <si>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</si>
  <si>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</si>
  <si>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</si>
  <si>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</si>
  <si>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</si>
  <si>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</si>
  <si>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</si>
  <si>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</si>
  <si>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</si>
  <si>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</si>
  <si>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</si>
  <si>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</si>
  <si>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24/30 módulos</t>
  </si>
  <si>
    <t xml:space="preserve">Jabalinas 19x3000 tipo Cooperwel         </t>
  </si>
  <si>
    <t>Prensa cable p/jabalina</t>
  </si>
  <si>
    <t>Caja de Inspección Hierro fundido</t>
  </si>
  <si>
    <t>Cable Cu antillama 1,5 mm2  Pirelli</t>
  </si>
  <si>
    <t>Cable Cu antillama 2,5 mm2 pirelli</t>
  </si>
  <si>
    <t>Cable Cu antillama 4 mm2  Pirelli</t>
  </si>
  <si>
    <t>Interrupt. difer. 4 x 16 Amp. 30 mA.</t>
  </si>
  <si>
    <t>Interrupt. difer. 4 x 25 Amp. 30 mA.</t>
  </si>
  <si>
    <t>Contactor p 10 KA</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</si>
  <si>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</si>
  <si>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</si>
  <si>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</si>
  <si>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</si>
  <si>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</si>
  <si>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</si>
  <si>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</si>
  <si>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</si>
  <si>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Caño PVC Ø 160</t>
  </si>
  <si>
    <t>Bocas de Inspección</t>
  </si>
  <si>
    <t>Flexibles para conexión de artefactos</t>
  </si>
  <si>
    <t>Boca DESAGÜE PLUVIAL</t>
  </si>
  <si>
    <t>16.1.1</t>
  </si>
  <si>
    <t>Matafuegos CO2 de 5 kg</t>
  </si>
  <si>
    <t>Matafuegos ABC de 5 kg</t>
  </si>
  <si>
    <t>Matafuegos Clase K 5Kg</t>
  </si>
  <si>
    <t>Cartel de Salida con Iluminación Autónoma Minimo 6 hs</t>
  </si>
  <si>
    <t>Cartel de Salida de PVC</t>
  </si>
  <si>
    <t xml:space="preserve">Botiquin Primeros Auxilios </t>
  </si>
  <si>
    <t>Detector de gas</t>
  </si>
  <si>
    <t>18</t>
  </si>
  <si>
    <t>18.1</t>
  </si>
  <si>
    <t>18.2</t>
  </si>
  <si>
    <t>18.3</t>
  </si>
  <si>
    <t>19.4</t>
  </si>
  <si>
    <t>19.5</t>
  </si>
  <si>
    <t>Fichas complementarias y otros</t>
  </si>
  <si>
    <t>SUBSECRETARIA DE ARQUITECTURA</t>
  </si>
  <si>
    <t>ESCUELA CASA DEL NINÑO</t>
  </si>
  <si>
    <t>VALLE FERTIL - SAN JUAN</t>
  </si>
  <si>
    <t>Replanteo y Otros.</t>
  </si>
  <si>
    <t>Actividades complementarias.</t>
  </si>
  <si>
    <t>Comodidades para la inspección.</t>
  </si>
  <si>
    <t xml:space="preserve">Terraplenamientos  </t>
  </si>
  <si>
    <t>Excavaciones para fundaciones</t>
  </si>
  <si>
    <t>Hormigones de limpieza y no estructurales</t>
  </si>
  <si>
    <t>Hormigones para sobrecimientos y cimientos</t>
  </si>
  <si>
    <t>Columnas, Vigas y correas</t>
  </si>
  <si>
    <t>Estructura metálica de Torre de Tanque</t>
  </si>
  <si>
    <t>Mamposterías  de 0,30 m</t>
  </si>
  <si>
    <t>Mamposterías  de ladrillón de 0,10 m</t>
  </si>
  <si>
    <t xml:space="preserve">Mamposterías a la vista </t>
  </si>
  <si>
    <t>Tabiques de  Hº Aº</t>
  </si>
  <si>
    <t>Contra el salitre</t>
  </si>
  <si>
    <t>Revoque  impermeable</t>
  </si>
  <si>
    <t>Jaharro bajo revestimientos</t>
  </si>
  <si>
    <t>De hormigón  sin armar</t>
  </si>
  <si>
    <t xml:space="preserve">De hormigón </t>
  </si>
  <si>
    <t>Pisos de mosaico granítico 30 x 30</t>
  </si>
  <si>
    <t>Pisos de mosaico granítico 15 x 15</t>
  </si>
  <si>
    <t>Zócalos graníticos</t>
  </si>
  <si>
    <t>Piso consolidado de grancilla + fillet</t>
  </si>
  <si>
    <t>De hormigón armado llaneado tipo industrial c/ endurecedor y color</t>
  </si>
  <si>
    <t>Piso vereda municipal</t>
  </si>
  <si>
    <t>Zócalo exterior rehundido</t>
  </si>
  <si>
    <t>Cubiertas de techo sobre losa de hormigón armado</t>
  </si>
  <si>
    <t>Cubiertas metálicas ( incluidas aislaciones )</t>
  </si>
  <si>
    <t>Cubiertas mixtas</t>
  </si>
  <si>
    <t xml:space="preserve"> CARPINTERÍA </t>
  </si>
  <si>
    <t>Chapa doblada y herrería</t>
  </si>
  <si>
    <t>P 3 a</t>
  </si>
  <si>
    <t>P4a</t>
  </si>
  <si>
    <t>P6d</t>
  </si>
  <si>
    <t>P8a</t>
  </si>
  <si>
    <t>Pr</t>
  </si>
  <si>
    <t>Carpintería de aluminio</t>
  </si>
  <si>
    <t>V4a</t>
  </si>
  <si>
    <t>V6a</t>
  </si>
  <si>
    <t>Toma 20A</t>
  </si>
  <si>
    <t>u</t>
  </si>
  <si>
    <t>Toma Doble</t>
  </si>
  <si>
    <t>Gabinete metálico de embutir 20 módulos</t>
  </si>
  <si>
    <t>Gabinete metálico de embutir 36/48 módulos</t>
  </si>
  <si>
    <t>Cable Cu verde y amarillo 4 mm2</t>
  </si>
  <si>
    <t>m</t>
  </si>
  <si>
    <t>Interrupt. difer. 4 x 40 Amp. 30 mA.</t>
  </si>
  <si>
    <t>Llaves termomagneticas 2 x 10A - schneider</t>
  </si>
  <si>
    <t>Llaves termomagneticas 4 x 16 A - schneider</t>
  </si>
  <si>
    <t>Llaves termomagneticas 4 x 25 A - schneider</t>
  </si>
  <si>
    <t>Llaves termomagneticas 4 x 32 A - schneider</t>
  </si>
  <si>
    <t>Llaves termomagneticas 4 x 40 A - schneider</t>
  </si>
  <si>
    <t>Llaves termomagneticas 4 x 80 A - schneider</t>
  </si>
  <si>
    <t>Central Telefónica</t>
  </si>
  <si>
    <t>Precintos</t>
  </si>
  <si>
    <t xml:space="preserve">Alarma c/incendio y robo c/ 10 sensores mov, 4 humo y control </t>
  </si>
  <si>
    <t>Luminaria Tipo Novalucce Terra T8 Doble Parab C / Lámpara LED 2x36W</t>
  </si>
  <si>
    <t>Tubos LED .36w Luz Dia</t>
  </si>
  <si>
    <t xml:space="preserve">Ventiladores de pared 20" Tipo Díaz Patron                  </t>
  </si>
  <si>
    <t>Luz emergencia Salida autonomo Atomlux 3w LED</t>
  </si>
  <si>
    <t xml:space="preserve">Aplique exterior IP60 </t>
  </si>
  <si>
    <t>Termotanque 50 lts</t>
  </si>
  <si>
    <t xml:space="preserve"> INSTALACIÓN SANITARIA</t>
  </si>
  <si>
    <t>Caño PVC Ø 160 perforado</t>
  </si>
  <si>
    <t>Codo PVC Ø 160</t>
  </si>
  <si>
    <t>Cupla PVC Ø 110</t>
  </si>
  <si>
    <t>Codo 90º PVC Ø 110</t>
  </si>
  <si>
    <t>Camaras de Inspeccion Nuevas Modulos h=0,40</t>
  </si>
  <si>
    <t>Spray siliconado, Adhesivos, Grampas fijacion, etc.</t>
  </si>
  <si>
    <t>Dispositivos de Tratamiento y Otros</t>
  </si>
  <si>
    <t>Camara septica</t>
  </si>
  <si>
    <t>Mamposteria 0,2m</t>
  </si>
  <si>
    <t>Revoque impermeable</t>
  </si>
  <si>
    <t>Estucado</t>
  </si>
  <si>
    <t>Contrapiso hormigon armado</t>
  </si>
  <si>
    <t>Piso Hormigon tipo industrial</t>
  </si>
  <si>
    <t>Hormigon para Losa</t>
  </si>
  <si>
    <t>Lecho nitrificante</t>
  </si>
  <si>
    <t xml:space="preserve">Excavaciones </t>
  </si>
  <si>
    <t>Relleno con material de aporte</t>
  </si>
  <si>
    <t>Cámara de pileta de desborde y tanque de almacenamiento excedente</t>
  </si>
  <si>
    <t>Tanques de 2500lts</t>
  </si>
  <si>
    <t>Cañeria de distribucion de agua fria y caliente</t>
  </si>
  <si>
    <t>Caño Fusion Ø 75mm- P/colector (incluye accesorios e instalacion)</t>
  </si>
  <si>
    <t>Caño  Fusion Ø 50mm (incluye accesorios e instalacion)</t>
  </si>
  <si>
    <t>Caño Fusion Ø40mm (incluye accesorios e instalacion)</t>
  </si>
  <si>
    <t>Caño  Fusion Ø 19mm (incluye accesorios e instalacion)</t>
  </si>
  <si>
    <t>Caño Ø 13mm (incluye accesorios e instalacion)</t>
  </si>
  <si>
    <t>Tanque de reserva y bombeo</t>
  </si>
  <si>
    <t>Tanque  5600 ltrs (incluye instalacion)</t>
  </si>
  <si>
    <t xml:space="preserve">Accesorios para conexión </t>
  </si>
  <si>
    <t xml:space="preserve">Artefactos </t>
  </si>
  <si>
    <t>Inodoro Tipo Ferrum (incluye instalacion)</t>
  </si>
  <si>
    <t>Inodoro Tipo Ferrum discapasitado c/depósito mochila + lavatorio + barral. Tipo ferrum</t>
  </si>
  <si>
    <t>Bacha oval  tipo sanitarios tipo  Johnson</t>
  </si>
  <si>
    <t>Griferia</t>
  </si>
  <si>
    <t>Griferia Baño Para Discapacitados Pressmatic. Tipo Fv</t>
  </si>
  <si>
    <t>Cañería desagüe pluvial.</t>
  </si>
  <si>
    <t xml:space="preserve">Caño PVC Ø 110 </t>
  </si>
  <si>
    <t>Gargola Hº Aº (incluye instalacion)</t>
  </si>
  <si>
    <t>Embudo PVCº  (incluye instalacion)</t>
  </si>
  <si>
    <t>Rejillas  (incluye instalacion)</t>
  </si>
  <si>
    <t>Conecxion a redes externas</t>
  </si>
  <si>
    <t>Existente</t>
  </si>
  <si>
    <t>Instalación de aire acondicionado frio - calor 7500fr</t>
  </si>
  <si>
    <t>Artefacto de Iluminación de Emergencia con Autonomía Minima de 6 hs.</t>
  </si>
  <si>
    <t>Gabinete Antivàndalo para Hidrantes Completo Manguera 45mm largo 25mtrs</t>
  </si>
  <si>
    <t>Caño galvanizado reforzado (enterrado) 3" 1/2"</t>
  </si>
  <si>
    <t>Caño galvanizado reforzado (enterrado) 3"</t>
  </si>
  <si>
    <t>Luz estroboscopica</t>
  </si>
  <si>
    <t xml:space="preserve"> VIDRIOS, POLICARBONATOS Y ESPEJOS </t>
  </si>
  <si>
    <t xml:space="preserve">Pinturas al látex en muros  exteriores </t>
  </si>
  <si>
    <t>Cercos</t>
  </si>
  <si>
    <t>Puentes, rampas, escalones, barandas y otros</t>
  </si>
  <si>
    <t>Limpieza final de la obra y del obrador</t>
  </si>
  <si>
    <t>Construccion de mastil y otros</t>
  </si>
  <si>
    <t>Equipamiento mobiliario</t>
  </si>
  <si>
    <t xml:space="preserve">SILLAS SM-1 </t>
  </si>
  <si>
    <t>Mesas MC-3</t>
  </si>
  <si>
    <t>Escritorio A-00 y 01.</t>
  </si>
  <si>
    <t>Armario metalico A-00 y A-01</t>
  </si>
  <si>
    <t>Mesones  AP01</t>
  </si>
  <si>
    <t>Cucheta + 2 colchones alta densidad</t>
  </si>
  <si>
    <t>1.3.4</t>
  </si>
  <si>
    <t>4.1.3</t>
  </si>
  <si>
    <t>4.1.5</t>
  </si>
  <si>
    <t>4.2.2</t>
  </si>
  <si>
    <t>4.4.2</t>
  </si>
  <si>
    <t>4.5.2</t>
  </si>
  <si>
    <t>4.6.1</t>
  </si>
  <si>
    <t>6.1.1</t>
  </si>
  <si>
    <t>6.1.3</t>
  </si>
  <si>
    <t>6.2.3</t>
  </si>
  <si>
    <t>6.2.4</t>
  </si>
  <si>
    <t>6.2.5</t>
  </si>
  <si>
    <t>6.2.8</t>
  </si>
  <si>
    <t>8.3</t>
  </si>
  <si>
    <t>10.1.4</t>
  </si>
  <si>
    <t>12.3.3</t>
  </si>
  <si>
    <t>12.3.7</t>
  </si>
  <si>
    <t>12.4</t>
  </si>
  <si>
    <t>12.5</t>
  </si>
  <si>
    <t>19.2</t>
  </si>
  <si>
    <t>24.5</t>
  </si>
  <si>
    <t>24.6</t>
  </si>
  <si>
    <t>REPARACIONES, REFACCIONES Y REFUNCIONALIZACIONES</t>
  </si>
  <si>
    <t>Carpintería en Edificio Existente</t>
  </si>
  <si>
    <t>Reemplazo carpinteria</t>
  </si>
  <si>
    <t>Cambio apertura carpinteria</t>
  </si>
  <si>
    <t>P4b</t>
  </si>
  <si>
    <t>Reparación de sanitarios.</t>
  </si>
  <si>
    <t>Demolicon piso + contrapiso</t>
  </si>
  <si>
    <t>Demolicion ceramicos</t>
  </si>
  <si>
    <t>Contrapiso de hormigón armado</t>
  </si>
  <si>
    <t>Bidet</t>
  </si>
  <si>
    <t>Lavatorio de pie</t>
  </si>
  <si>
    <t xml:space="preserve">Griferia  para Lavatorio tipo FV </t>
  </si>
  <si>
    <t xml:space="preserve">Griferia  para bidet tipo FV </t>
  </si>
  <si>
    <t>Cuadro de ducha tipo FV</t>
  </si>
  <si>
    <t>Reparación de Lavandería.</t>
  </si>
  <si>
    <t>Ceramicos</t>
  </si>
  <si>
    <t>Demolicion piso + carpeta</t>
  </si>
  <si>
    <t>Reparación Casa del Director.</t>
  </si>
  <si>
    <t>Demolicion de tabiques, piso, contrapiso.</t>
  </si>
  <si>
    <t>Zocalo granitico</t>
  </si>
  <si>
    <t>Umbrales</t>
  </si>
  <si>
    <t>Revoques bajo revestimiento</t>
  </si>
  <si>
    <t>Ceramico</t>
  </si>
  <si>
    <t>Instalación Sanitaria- desagüe cloacal</t>
  </si>
  <si>
    <t>Conexiones a edificio existente</t>
  </si>
  <si>
    <t>Cegado de galerias</t>
  </si>
  <si>
    <t>Pintura en edificio existente</t>
  </si>
  <si>
    <t>Trabajos de albañilería en edifico existente</t>
  </si>
  <si>
    <t>Instalación contra incendio en edificio existente</t>
  </si>
  <si>
    <t>Central de Incendios Inteligente Expandible (Detecciòn, Aviso y Alarma)</t>
  </si>
  <si>
    <t>Detector de monoxido</t>
  </si>
  <si>
    <t>Alarma Incendio 90 d BA con luz estroboscòpica</t>
  </si>
  <si>
    <t>Luz Estrombòtica</t>
  </si>
  <si>
    <t>Toma de Incendio para Bomberos en Vereda</t>
  </si>
  <si>
    <t>Tanque de Agua Exclusivo para Extincion de Incendio 5600litros</t>
  </si>
  <si>
    <t>Sistema de Bombeo Incendio: (1) Motobomba, (1) Electrobomba - (1) Jockey. 7,5Hp Tipo PEDROLLO</t>
  </si>
  <si>
    <t>Grupo Electrògeno para la alimentacion Sistema de Bombeo para Agua de Incendio.</t>
  </si>
  <si>
    <t>Hidrantes Completo Manguera 45mm largo 25mtrs</t>
  </si>
  <si>
    <t>Caño galvanizado reforzado (enterrado) 5"</t>
  </si>
  <si>
    <t>Instalación eléctrica en edificio existente</t>
  </si>
  <si>
    <t xml:space="preserve">Bomba Centrifuga 2,5 Hp. Tipo Czerweny </t>
  </si>
  <si>
    <t>Llave 1 pto. y toma</t>
  </si>
  <si>
    <t>Toma simple</t>
  </si>
  <si>
    <t>Caja conexión P=7 25 x 30</t>
  </si>
  <si>
    <t>Cable Cu desnudo 50 mm2</t>
  </si>
  <si>
    <t>Llaves termomagneticas 4 x 63 A - schneider</t>
  </si>
  <si>
    <t>LLave Selectora p transferencia GE tetrapolar</t>
  </si>
  <si>
    <t xml:space="preserve">Luminaria caudrada Lámpara LED 2x26W </t>
  </si>
  <si>
    <t>Luminaria exterior IP50  LED  20W</t>
  </si>
  <si>
    <t>Proyector LED 100W Completo</t>
  </si>
  <si>
    <t>Ventiladores de pared 30" Tipo Díaz Patron</t>
  </si>
  <si>
    <t>Luminaria tipo campana 150w</t>
  </si>
  <si>
    <t>Instalación de aire acondicionado en edificio existente (incluye instalacion)</t>
  </si>
  <si>
    <t>Aire acondicionado frio/calor 2800fr</t>
  </si>
  <si>
    <t>Aire acondicionado frio/calor 3800fr</t>
  </si>
  <si>
    <t>Aire acondicionado frio/calor 5700fr</t>
  </si>
  <si>
    <t>Aire acondicionado frio/calor 6000fr</t>
  </si>
  <si>
    <t>Aire acondicionado frio/calor 20000fr</t>
  </si>
  <si>
    <t>Reemplazo de Cubierta de Techo (comedor)</t>
  </si>
  <si>
    <t>Desmonte estructura</t>
  </si>
  <si>
    <t>Cubierta metalica</t>
  </si>
  <si>
    <t>Estructura metálica tendedero</t>
  </si>
  <si>
    <t>Estructura metálica + cubierta</t>
  </si>
  <si>
    <t>25.1</t>
  </si>
  <si>
    <t>25.2</t>
  </si>
  <si>
    <t>25.3</t>
  </si>
  <si>
    <t>25.4</t>
  </si>
  <si>
    <t>25.5</t>
  </si>
  <si>
    <t>25.6</t>
  </si>
  <si>
    <t>25.7</t>
  </si>
  <si>
    <t>25.8</t>
  </si>
  <si>
    <t>25.9</t>
  </si>
  <si>
    <t>25.10</t>
  </si>
  <si>
    <t>25.11</t>
  </si>
  <si>
    <t>25.11.1</t>
  </si>
  <si>
    <t>25.11.2</t>
  </si>
  <si>
    <t>25.12</t>
  </si>
  <si>
    <t>12.4.1</t>
  </si>
  <si>
    <t>11.4.6</t>
  </si>
  <si>
    <t>12.1.6</t>
  </si>
  <si>
    <t>12.1.7</t>
  </si>
  <si>
    <t>12.1.8</t>
  </si>
  <si>
    <t>12.1.9</t>
  </si>
  <si>
    <t>12.3.3.1</t>
  </si>
  <si>
    <t>12.3.3.2</t>
  </si>
  <si>
    <t>12.3.3.3</t>
  </si>
  <si>
    <t>12.3.3.4</t>
  </si>
  <si>
    <t>12.3.3.5</t>
  </si>
  <si>
    <t>12.3.3.6</t>
  </si>
  <si>
    <t>12.3.6.1</t>
  </si>
  <si>
    <t>12.3.6.2</t>
  </si>
  <si>
    <t>12.3.7.1</t>
  </si>
  <si>
    <t>12.3.7.2</t>
  </si>
  <si>
    <t>12.3.7.3</t>
  </si>
  <si>
    <t>12.3.7.4</t>
  </si>
  <si>
    <t>12.3.7.5</t>
  </si>
  <si>
    <t>12.3.7.6</t>
  </si>
  <si>
    <t>12.3.7.7</t>
  </si>
  <si>
    <t>12.4.2</t>
  </si>
  <si>
    <t>12.4.3</t>
  </si>
  <si>
    <t>12.4.4</t>
  </si>
  <si>
    <t>12.4.5</t>
  </si>
  <si>
    <t>12.5.1</t>
  </si>
  <si>
    <t>12.5.2</t>
  </si>
  <si>
    <t>12.6.1.1</t>
  </si>
  <si>
    <t>12.6.1.2</t>
  </si>
  <si>
    <t>12.6.1.3</t>
  </si>
  <si>
    <t>12.7.3</t>
  </si>
  <si>
    <t>12.7.4</t>
  </si>
  <si>
    <t>17.1.1</t>
  </si>
  <si>
    <t>17.1.2</t>
  </si>
  <si>
    <t>17.1.4</t>
  </si>
  <si>
    <t>17.1.6</t>
  </si>
  <si>
    <t>17.1.7</t>
  </si>
  <si>
    <t>17.1.8</t>
  </si>
  <si>
    <t>24.6.1</t>
  </si>
  <si>
    <t>24.6.2</t>
  </si>
  <si>
    <t>24.6.3</t>
  </si>
  <si>
    <t>24.6.4</t>
  </si>
  <si>
    <t>24.6.5</t>
  </si>
  <si>
    <t>24.6.6</t>
  </si>
  <si>
    <t>25.1.1</t>
  </si>
  <si>
    <t>25.1.1.1</t>
  </si>
  <si>
    <t>25.1.1.2</t>
  </si>
  <si>
    <t>25.1.2</t>
  </si>
  <si>
    <t>25.1.2.1</t>
  </si>
  <si>
    <t>25.1.2.2</t>
  </si>
  <si>
    <t>25.1.2.3</t>
  </si>
  <si>
    <t>25.1.2.4</t>
  </si>
  <si>
    <t>25.1.2.5</t>
  </si>
  <si>
    <t>25.2.1</t>
  </si>
  <si>
    <t>25.2.2</t>
  </si>
  <si>
    <t>25.2.3</t>
  </si>
  <si>
    <t>25.2.4</t>
  </si>
  <si>
    <t>25.2.5</t>
  </si>
  <si>
    <t>25.2.6</t>
  </si>
  <si>
    <t>25.2.7</t>
  </si>
  <si>
    <t>25.2.8</t>
  </si>
  <si>
    <t>25.2.7.1</t>
  </si>
  <si>
    <t>25.2.7.2</t>
  </si>
  <si>
    <t>25.2.7.3</t>
  </si>
  <si>
    <t>25.2.7.4</t>
  </si>
  <si>
    <t>25.2.8.1</t>
  </si>
  <si>
    <t>25.2.8.2</t>
  </si>
  <si>
    <t>25.2.8.3</t>
  </si>
  <si>
    <t>25.2.8.4</t>
  </si>
  <si>
    <t>25.2.8.5</t>
  </si>
  <si>
    <t>25.3.1</t>
  </si>
  <si>
    <t>25.3.2</t>
  </si>
  <si>
    <t>25.3.3</t>
  </si>
  <si>
    <t>25.3.4</t>
  </si>
  <si>
    <t>25.4.1</t>
  </si>
  <si>
    <t>25.4.2</t>
  </si>
  <si>
    <t>25.4.3</t>
  </si>
  <si>
    <t>25.4.4</t>
  </si>
  <si>
    <t>25.4.5</t>
  </si>
  <si>
    <t>25.4.6</t>
  </si>
  <si>
    <t>25.4.7</t>
  </si>
  <si>
    <t>25.5.1</t>
  </si>
  <si>
    <t>25.5.2</t>
  </si>
  <si>
    <t>25.6.1</t>
  </si>
  <si>
    <t>25.6.2</t>
  </si>
  <si>
    <t>25.6.3</t>
  </si>
  <si>
    <t>25.8.1</t>
  </si>
  <si>
    <t>25.8.2</t>
  </si>
  <si>
    <t>25.8.3</t>
  </si>
  <si>
    <t>25.8.4</t>
  </si>
  <si>
    <t>25.8.5</t>
  </si>
  <si>
    <t>25.8.6</t>
  </si>
  <si>
    <t>25.8.7</t>
  </si>
  <si>
    <t>25.8.8</t>
  </si>
  <si>
    <t>25.8.9</t>
  </si>
  <si>
    <t>25.8.10</t>
  </si>
  <si>
    <t>25.8.11</t>
  </si>
  <si>
    <t>25.8.12</t>
  </si>
  <si>
    <t>25.8.13</t>
  </si>
  <si>
    <t>25.8.14</t>
  </si>
  <si>
    <t>25.8.15</t>
  </si>
  <si>
    <t>25.8.16</t>
  </si>
  <si>
    <t>25.8.17</t>
  </si>
  <si>
    <t>25.8.18</t>
  </si>
  <si>
    <t>25.8.19</t>
  </si>
  <si>
    <t>25.8.20</t>
  </si>
  <si>
    <t>25.9.1</t>
  </si>
  <si>
    <t>25.9.1.1</t>
  </si>
  <si>
    <t>25.9.2</t>
  </si>
  <si>
    <t>25.9.3</t>
  </si>
  <si>
    <t>25.9.4</t>
  </si>
  <si>
    <t>25.9.2.1</t>
  </si>
  <si>
    <t>25.9.2.18</t>
  </si>
  <si>
    <t>25.9.2.2</t>
  </si>
  <si>
    <t>25.9.2.3</t>
  </si>
  <si>
    <t>25.9.2.4</t>
  </si>
  <si>
    <t>25.9.2.5</t>
  </si>
  <si>
    <t>25.9.2.6</t>
  </si>
  <si>
    <t>25.9.2.7</t>
  </si>
  <si>
    <t>25.9.2.8</t>
  </si>
  <si>
    <t>25.9.2.9</t>
  </si>
  <si>
    <t>25.9.2.10</t>
  </si>
  <si>
    <t>25.9.2.11</t>
  </si>
  <si>
    <t>25.9.2.12</t>
  </si>
  <si>
    <t>25.9.2.13</t>
  </si>
  <si>
    <t>25.9.2.14</t>
  </si>
  <si>
    <t>25.9.2.15</t>
  </si>
  <si>
    <t>25.9.2.16</t>
  </si>
  <si>
    <t>25.9.2.17</t>
  </si>
  <si>
    <t>25.9.2.19</t>
  </si>
  <si>
    <t>25.9.2.20</t>
  </si>
  <si>
    <t>25.9.2.21</t>
  </si>
  <si>
    <t>25.9.2.22</t>
  </si>
  <si>
    <t>25.9.2.23</t>
  </si>
  <si>
    <t>25.9.2.24</t>
  </si>
  <si>
    <t>25.9.2.25</t>
  </si>
  <si>
    <t>25.9.2.26</t>
  </si>
  <si>
    <t>25.9.2.27</t>
  </si>
  <si>
    <t>25.9.2.28</t>
  </si>
  <si>
    <t>25.9.2.29</t>
  </si>
  <si>
    <t>25.9.2.30</t>
  </si>
  <si>
    <t>25.9.2.31</t>
  </si>
  <si>
    <t>25.9.2.32</t>
  </si>
  <si>
    <t>25.9.2.33</t>
  </si>
  <si>
    <t>25.9.2.34</t>
  </si>
  <si>
    <t>25.9.2.35</t>
  </si>
  <si>
    <t>25.9.2.36</t>
  </si>
  <si>
    <t>25.9.2.37</t>
  </si>
  <si>
    <t>25.9.3.1</t>
  </si>
  <si>
    <t>25.9.3.2</t>
  </si>
  <si>
    <t>25.9.3.3</t>
  </si>
  <si>
    <t>25.9.3.4</t>
  </si>
  <si>
    <t>25.9.3.5</t>
  </si>
  <si>
    <t>25.9.3.6</t>
  </si>
  <si>
    <t>25.9.3.7</t>
  </si>
  <si>
    <t>25.9.3.8</t>
  </si>
  <si>
    <t>25.9.3.9</t>
  </si>
  <si>
    <t>25.9.3.10</t>
  </si>
  <si>
    <t>25.9.4.1</t>
  </si>
  <si>
    <t>25.9.4.2</t>
  </si>
  <si>
    <t>25.9.4.3</t>
  </si>
  <si>
    <t>25.9.4.4</t>
  </si>
  <si>
    <t>25.9.4.5</t>
  </si>
  <si>
    <t>25.9.4.6</t>
  </si>
  <si>
    <t>25.9.4.7</t>
  </si>
  <si>
    <t>25.9.4.8</t>
  </si>
  <si>
    <t>25.9.4.9</t>
  </si>
  <si>
    <t>25.10.1</t>
  </si>
  <si>
    <t>25.10.2</t>
  </si>
  <si>
    <t>25.10.3</t>
  </si>
  <si>
    <t>25.10.4</t>
  </si>
  <si>
    <t>25.10.5</t>
  </si>
  <si>
    <t>25.12.1</t>
  </si>
  <si>
    <t>21.3</t>
  </si>
  <si>
    <t>21.4</t>
  </si>
  <si>
    <t>24.3</t>
  </si>
  <si>
    <t>24.4</t>
  </si>
  <si>
    <t>Pérgolas sobre piso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</si>
</sst>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11"/>
      <color rgb="FFFF0000"/>
      <name val="Arial"/>
      <family val="2"/>
    </font>
    <font>
      <sz val="8"/>
      <name val="Arial"/>
    </font>
    <font>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97">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80" fontId="8" fillId="0" borderId="20" xfId="0" applyNumberFormat="1" applyFont="1" applyBorder="1" applyAlignment="1">
      <alignment horizontal="center" vertical="center"/>
    </xf>
    <xf numFmtId="0" fontId="7" fillId="0" borderId="23" xfId="0" applyFont="1" applyBorder="1" applyAlignment="1">
      <alignment vertical="center"/>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2" fontId="42" fillId="5" borderId="9" xfId="0" applyNumberFormat="1"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1" fillId="5" borderId="9" xfId="0" applyNumberFormat="1" applyFont="1" applyFill="1" applyBorder="1"/>
    <xf numFmtId="2" fontId="42" fillId="5" borderId="9" xfId="0" applyNumberFormat="1" applyFont="1" applyFill="1" applyBorder="1" applyAlignment="1">
      <alignment vertical="center"/>
    </xf>
    <xf numFmtId="0" fontId="41" fillId="5" borderId="9" xfId="0" applyFont="1" applyFill="1" applyBorder="1"/>
    <xf numFmtId="2" fontId="42" fillId="5" borderId="9" xfId="0" applyNumberFormat="1" applyFont="1" applyFill="1" applyBorder="1"/>
    <xf numFmtId="0" fontId="7" fillId="5" borderId="9" xfId="20" applyFont="1" applyFill="1" applyBorder="1" applyAlignment="1">
      <alignment vertical="center"/>
    </xf>
    <xf numFmtId="0" fontId="7" fillId="0" borderId="9" xfId="20" applyFont="1" applyBorder="1" applyAlignment="1">
      <alignment vertical="center"/>
    </xf>
    <xf numFmtId="0" fontId="26" fillId="0" borderId="9" xfId="63" applyFont="1" applyBorder="1"/>
    <xf numFmtId="0" fontId="42" fillId="5" borderId="9" xfId="0" applyFont="1" applyFill="1" applyBorder="1"/>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2" fontId="42" fillId="0" borderId="9" xfId="0" applyNumberFormat="1" applyFont="1" applyBorder="1"/>
    <xf numFmtId="2" fontId="41" fillId="0" borderId="9" xfId="0" quotePrefix="1" applyNumberFormat="1" applyFont="1" applyBorder="1" applyAlignment="1">
      <alignment horizontal="left"/>
    </xf>
    <xf numFmtId="2" fontId="41" fillId="5" borderId="9" xfId="0" applyNumberFormat="1" applyFont="1" applyFill="1" applyBorder="1" applyAlignment="1">
      <alignment vertical="center"/>
    </xf>
    <xf numFmtId="0" fontId="7" fillId="0" borderId="0" xfId="7" applyFont="1" applyAlignment="1">
      <alignment horizontal="center" vertical="center"/>
    </xf>
    <xf numFmtId="0" fontId="7" fillId="0" borderId="9" xfId="0" applyFont="1" applyBorder="1" applyAlignment="1">
      <alignment horizontal="center" vertical="center" wrapText="1"/>
    </xf>
    <xf numFmtId="0" fontId="41" fillId="5" borderId="9" xfId="0" applyFont="1" applyFill="1" applyBorder="1" applyAlignment="1">
      <alignment horizontal="left" vertical="center"/>
    </xf>
    <xf numFmtId="0" fontId="7" fillId="5" borderId="14" xfId="0" applyFont="1" applyFill="1" applyBorder="1" applyAlignment="1">
      <alignment horizontal="left" vertical="center"/>
    </xf>
    <xf numFmtId="49" fontId="42" fillId="0" borderId="9" xfId="0" applyNumberFormat="1" applyFont="1" applyBorder="1" applyAlignment="1">
      <alignment horizont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42" fillId="5" borderId="9" xfId="83" applyFont="1" applyFill="1" applyBorder="1" applyAlignment="1">
      <alignment horizontal="center" vertical="center"/>
    </xf>
    <xf numFmtId="0" fontId="43" fillId="0" borderId="9" xfId="0" applyFont="1" applyBorder="1" applyAlignment="1">
      <alignment horizontal="center"/>
    </xf>
    <xf numFmtId="0" fontId="43" fillId="5" borderId="9" xfId="0" applyFont="1" applyFill="1" applyBorder="1" applyAlignment="1">
      <alignment horizontal="center"/>
    </xf>
    <xf numFmtId="0" fontId="45" fillId="5" borderId="9" xfId="0" applyFont="1" applyFill="1" applyBorder="1" applyAlignment="1">
      <alignment horizontal="left" vertical="center"/>
    </xf>
    <xf numFmtId="0" fontId="45" fillId="5" borderId="9" xfId="0" applyFont="1" applyFill="1" applyBorder="1" applyAlignment="1">
      <alignment horizontal="center" vertical="center"/>
    </xf>
    <xf numFmtId="0" fontId="7" fillId="0" borderId="0" xfId="7" applyFont="1" applyAlignment="1">
      <alignment vertical="center"/>
    </xf>
    <xf numFmtId="0" fontId="7" fillId="0" borderId="18" xfId="0" applyFont="1" applyBorder="1" applyAlignment="1">
      <alignment horizontal="center" vertical="center"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7"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PTyCI!$E$415:$Q$415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PTyCI!$E$416:$Q$416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PTyCI!$E$418:$Q$418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PTyCI!$E$419:$Q$419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488</v>
      </c>
      <c r="D1" s="215"/>
    </row>
    <row r="3" spans="1:5" ht="15" customHeight="1" x14ac:dyDescent="0.2">
      <c r="A3" s="345" t="s">
        <v>317</v>
      </c>
      <c r="B3" s="217" t="s">
        <v>47</v>
      </c>
      <c r="C3" s="218"/>
      <c r="D3" s="218"/>
      <c r="E3" s="345" t="s">
        <v>48</v>
      </c>
    </row>
    <row r="4" spans="1:5" ht="15" customHeight="1" x14ac:dyDescent="0.2">
      <c r="A4" s="345"/>
      <c r="B4" s="217" t="s">
        <v>49</v>
      </c>
      <c r="C4" s="218"/>
      <c r="D4" s="218"/>
      <c r="E4" s="345"/>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1" t="s">
        <v>50</v>
      </c>
      <c r="D6" s="217">
        <v>51</v>
      </c>
      <c r="E6" s="216" t="s">
        <v>51</v>
      </c>
    </row>
    <row r="7" spans="1:5" ht="15" customHeight="1" x14ac:dyDescent="0.2">
      <c r="A7" s="217" t="str">
        <f t="shared" si="0"/>
        <v>INDEC-CM - 37210-52</v>
      </c>
      <c r="B7" s="217">
        <v>37210</v>
      </c>
      <c r="C7" s="91" t="s">
        <v>50</v>
      </c>
      <c r="D7" s="217">
        <v>52</v>
      </c>
      <c r="E7" s="216" t="s">
        <v>52</v>
      </c>
    </row>
    <row r="8" spans="1:5" ht="15" customHeight="1" x14ac:dyDescent="0.2">
      <c r="A8" s="217" t="str">
        <f t="shared" si="0"/>
        <v>INDEC-CM - 42911-81</v>
      </c>
      <c r="B8" s="217">
        <v>42911</v>
      </c>
      <c r="C8" s="91" t="s">
        <v>50</v>
      </c>
      <c r="D8" s="217">
        <v>81</v>
      </c>
      <c r="E8" s="219" t="s">
        <v>53</v>
      </c>
    </row>
    <row r="9" spans="1:5" ht="15" customHeight="1" x14ac:dyDescent="0.2">
      <c r="A9" s="217" t="str">
        <f t="shared" si="0"/>
        <v>INDEC-CM - 41242-11</v>
      </c>
      <c r="B9" s="217">
        <v>41242</v>
      </c>
      <c r="C9" s="91" t="s">
        <v>50</v>
      </c>
      <c r="D9" s="217">
        <v>11</v>
      </c>
      <c r="E9" s="219" t="s">
        <v>54</v>
      </c>
    </row>
    <row r="10" spans="1:5" ht="15" customHeight="1" x14ac:dyDescent="0.2">
      <c r="A10" s="217" t="str">
        <f t="shared" si="0"/>
        <v>INDEC-CM - 37440-21</v>
      </c>
      <c r="B10" s="217">
        <v>37440</v>
      </c>
      <c r="C10" s="91" t="s">
        <v>50</v>
      </c>
      <c r="D10" s="217">
        <v>21</v>
      </c>
      <c r="E10" s="216" t="s">
        <v>55</v>
      </c>
    </row>
    <row r="11" spans="1:5" ht="15" customHeight="1" x14ac:dyDescent="0.2">
      <c r="A11" s="217" t="str">
        <f t="shared" si="0"/>
        <v>INDEC-CM - 38130-13</v>
      </c>
      <c r="B11" s="217">
        <v>38130</v>
      </c>
      <c r="C11" s="91" t="s">
        <v>50</v>
      </c>
      <c r="D11" s="217">
        <v>13</v>
      </c>
      <c r="E11" s="219" t="s">
        <v>56</v>
      </c>
    </row>
    <row r="12" spans="1:5" ht="15" customHeight="1" x14ac:dyDescent="0.2">
      <c r="A12" s="217" t="str">
        <f t="shared" si="0"/>
        <v>INDEC-CM - 38130-12</v>
      </c>
      <c r="B12" s="217">
        <v>38130</v>
      </c>
      <c r="C12" s="91" t="s">
        <v>50</v>
      </c>
      <c r="D12" s="217">
        <v>12</v>
      </c>
      <c r="E12" s="219" t="s">
        <v>57</v>
      </c>
    </row>
    <row r="13" spans="1:5" ht="15" customHeight="1" x14ac:dyDescent="0.2">
      <c r="A13" s="217" t="str">
        <f t="shared" si="0"/>
        <v>INDEC-CM - 38130-11</v>
      </c>
      <c r="B13" s="217">
        <v>38130</v>
      </c>
      <c r="C13" s="91" t="s">
        <v>50</v>
      </c>
      <c r="D13" s="217">
        <v>11</v>
      </c>
      <c r="E13" s="219" t="s">
        <v>58</v>
      </c>
    </row>
    <row r="14" spans="1:5" ht="15" customHeight="1" x14ac:dyDescent="0.2">
      <c r="A14" s="217" t="str">
        <f t="shared" si="0"/>
        <v>INDEC-CM - 27230-11</v>
      </c>
      <c r="B14" s="217">
        <v>27230</v>
      </c>
      <c r="C14" s="91" t="s">
        <v>50</v>
      </c>
      <c r="D14" s="217">
        <v>11</v>
      </c>
      <c r="E14" s="219" t="s">
        <v>59</v>
      </c>
    </row>
    <row r="15" spans="1:5" ht="15" customHeight="1" x14ac:dyDescent="0.2">
      <c r="A15" s="217" t="str">
        <f t="shared" si="0"/>
        <v>INDEC-CM - 44821-11</v>
      </c>
      <c r="B15" s="217">
        <v>44821</v>
      </c>
      <c r="C15" s="91" t="s">
        <v>50</v>
      </c>
      <c r="D15" s="217">
        <v>11</v>
      </c>
      <c r="E15" s="216" t="s">
        <v>60</v>
      </c>
    </row>
    <row r="16" spans="1:5" ht="15" customHeight="1" x14ac:dyDescent="0.2">
      <c r="A16" s="217" t="str">
        <f t="shared" si="0"/>
        <v>INDEC-CM - 37560-11</v>
      </c>
      <c r="B16" s="217">
        <v>37560</v>
      </c>
      <c r="C16" s="91" t="s">
        <v>50</v>
      </c>
      <c r="D16" s="217">
        <v>11</v>
      </c>
      <c r="E16" s="219" t="s">
        <v>61</v>
      </c>
    </row>
    <row r="17" spans="1:496" ht="15" customHeight="1" x14ac:dyDescent="0.2">
      <c r="A17" s="217" t="str">
        <f t="shared" si="0"/>
        <v>INDEC-CM - 15400-11</v>
      </c>
      <c r="B17" s="217">
        <v>15400</v>
      </c>
      <c r="C17" s="91" t="s">
        <v>50</v>
      </c>
      <c r="D17" s="217">
        <v>11</v>
      </c>
      <c r="E17" s="219" t="s">
        <v>62</v>
      </c>
    </row>
    <row r="18" spans="1:496" ht="15" customHeight="1" x14ac:dyDescent="0.2">
      <c r="A18" s="217" t="str">
        <f t="shared" si="0"/>
        <v>INDEC-CM - 15310-11</v>
      </c>
      <c r="B18" s="217">
        <v>15310</v>
      </c>
      <c r="C18" s="91" t="s">
        <v>50</v>
      </c>
      <c r="D18" s="217">
        <v>11</v>
      </c>
      <c r="E18" s="216" t="s">
        <v>63</v>
      </c>
    </row>
    <row r="19" spans="1:496" ht="15" customHeight="1" x14ac:dyDescent="0.2">
      <c r="A19" s="217" t="str">
        <f t="shared" si="0"/>
        <v>INDEC-CM - 46531-11</v>
      </c>
      <c r="B19" s="217">
        <v>46531</v>
      </c>
      <c r="C19" s="91" t="s">
        <v>50</v>
      </c>
      <c r="D19" s="217">
        <v>11</v>
      </c>
      <c r="E19" s="219" t="s">
        <v>64</v>
      </c>
    </row>
    <row r="20" spans="1:496" ht="15" customHeight="1" x14ac:dyDescent="0.2">
      <c r="A20" s="217" t="str">
        <f t="shared" si="0"/>
        <v>INDEC-CM - 43540-11</v>
      </c>
      <c r="B20" s="217">
        <v>43540</v>
      </c>
      <c r="C20" s="91" t="s">
        <v>50</v>
      </c>
      <c r="D20" s="217">
        <v>11</v>
      </c>
      <c r="E20" s="216" t="s">
        <v>65</v>
      </c>
    </row>
    <row r="21" spans="1:496" ht="15" customHeight="1" x14ac:dyDescent="0.2">
      <c r="A21" s="217" t="str">
        <f t="shared" si="0"/>
        <v>INDEC-CM - 43540-12</v>
      </c>
      <c r="B21" s="217">
        <v>43540</v>
      </c>
      <c r="C21" s="91" t="s">
        <v>50</v>
      </c>
      <c r="D21" s="217">
        <v>12</v>
      </c>
      <c r="E21" s="216" t="s">
        <v>66</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1" t="s">
        <v>50</v>
      </c>
      <c r="D25" s="217">
        <v>11</v>
      </c>
      <c r="E25" s="216" t="s">
        <v>67</v>
      </c>
    </row>
    <row r="26" spans="1:496" ht="15" customHeight="1" x14ac:dyDescent="0.2">
      <c r="A26" s="217" t="str">
        <f t="shared" si="0"/>
        <v>INDEC-CM - 42911-11</v>
      </c>
      <c r="B26" s="217">
        <v>42911</v>
      </c>
      <c r="C26" s="91" t="s">
        <v>50</v>
      </c>
      <c r="D26" s="217">
        <v>11</v>
      </c>
      <c r="E26" s="216" t="s">
        <v>68</v>
      </c>
    </row>
    <row r="27" spans="1:496" ht="15" customHeight="1" x14ac:dyDescent="0.2">
      <c r="A27" s="217" t="str">
        <f t="shared" si="0"/>
        <v>INDEC-CM - 37129-11</v>
      </c>
      <c r="B27" s="217">
        <v>37129</v>
      </c>
      <c r="C27" s="91" t="s">
        <v>50</v>
      </c>
      <c r="D27" s="217">
        <v>11</v>
      </c>
      <c r="E27" s="216" t="s">
        <v>69</v>
      </c>
    </row>
    <row r="28" spans="1:496" ht="15" customHeight="1" x14ac:dyDescent="0.2">
      <c r="A28" s="217" t="str">
        <f t="shared" si="0"/>
        <v>INDEC-CM - 35110-41</v>
      </c>
      <c r="B28" s="217">
        <v>35110</v>
      </c>
      <c r="C28" s="91" t="s">
        <v>50</v>
      </c>
      <c r="D28" s="217">
        <v>41</v>
      </c>
      <c r="E28" s="216" t="s">
        <v>70</v>
      </c>
    </row>
    <row r="29" spans="1:496" ht="15" customHeight="1" x14ac:dyDescent="0.2">
      <c r="A29" s="217" t="str">
        <f t="shared" si="0"/>
        <v>INDEC-CM - 37210-23</v>
      </c>
      <c r="B29" s="217">
        <v>37210</v>
      </c>
      <c r="C29" s="91" t="s">
        <v>50</v>
      </c>
      <c r="D29" s="217">
        <v>23</v>
      </c>
      <c r="E29" s="216" t="s">
        <v>71</v>
      </c>
    </row>
    <row r="30" spans="1:496" ht="15" customHeight="1" x14ac:dyDescent="0.2">
      <c r="A30" s="217" t="str">
        <f t="shared" si="0"/>
        <v>INDEC-CM - 37210-22</v>
      </c>
      <c r="B30" s="217">
        <v>37210</v>
      </c>
      <c r="C30" s="91" t="s">
        <v>50</v>
      </c>
      <c r="D30" s="217">
        <v>22</v>
      </c>
      <c r="E30" s="216" t="s">
        <v>72</v>
      </c>
    </row>
    <row r="31" spans="1:496" ht="15" customHeight="1" x14ac:dyDescent="0.2">
      <c r="A31" s="217" t="str">
        <f t="shared" si="0"/>
        <v>INDEC-CM - 37210-21</v>
      </c>
      <c r="B31" s="217">
        <v>37210</v>
      </c>
      <c r="C31" s="91" t="s">
        <v>50</v>
      </c>
      <c r="D31" s="217">
        <v>21</v>
      </c>
      <c r="E31" s="216" t="s">
        <v>73</v>
      </c>
    </row>
    <row r="32" spans="1:496" ht="15" customHeight="1" x14ac:dyDescent="0.2">
      <c r="A32" s="217" t="str">
        <f t="shared" si="0"/>
        <v>INDEC-CM - 41543-21</v>
      </c>
      <c r="B32" s="217">
        <v>41543</v>
      </c>
      <c r="C32" s="91" t="s">
        <v>50</v>
      </c>
      <c r="D32" s="217">
        <v>21</v>
      </c>
      <c r="E32" s="216" t="s">
        <v>74</v>
      </c>
    </row>
    <row r="33" spans="1:496" ht="15" customHeight="1" x14ac:dyDescent="0.2">
      <c r="A33" s="217" t="str">
        <f t="shared" si="0"/>
        <v>INDEC-CM - 46340-31</v>
      </c>
      <c r="B33" s="217">
        <v>46340</v>
      </c>
      <c r="C33" s="91" t="s">
        <v>50</v>
      </c>
      <c r="D33" s="217">
        <v>31</v>
      </c>
      <c r="E33" s="216" t="s">
        <v>75</v>
      </c>
    </row>
    <row r="34" spans="1:496" ht="15" customHeight="1" x14ac:dyDescent="0.2">
      <c r="A34" s="217" t="str">
        <f t="shared" si="0"/>
        <v>INDEC-CM - 46320-11</v>
      </c>
      <c r="B34" s="217">
        <v>46320</v>
      </c>
      <c r="C34" s="91" t="s">
        <v>50</v>
      </c>
      <c r="D34" s="217">
        <v>11</v>
      </c>
      <c r="E34" s="216" t="s">
        <v>76</v>
      </c>
    </row>
    <row r="35" spans="1:496" ht="15" customHeight="1" x14ac:dyDescent="0.2">
      <c r="A35" s="217" t="str">
        <f t="shared" si="0"/>
        <v>INDEC-CM - 46340-11</v>
      </c>
      <c r="B35" s="217">
        <v>46340</v>
      </c>
      <c r="C35" s="91" t="s">
        <v>50</v>
      </c>
      <c r="D35" s="217">
        <v>11</v>
      </c>
      <c r="E35" s="216" t="s">
        <v>77</v>
      </c>
    </row>
    <row r="36" spans="1:496" ht="15" customHeight="1" x14ac:dyDescent="0.2">
      <c r="A36" s="217" t="str">
        <f t="shared" si="0"/>
        <v>INDEC-CM - 46340-12</v>
      </c>
      <c r="B36" s="217">
        <v>46340</v>
      </c>
      <c r="C36" s="91" t="s">
        <v>50</v>
      </c>
      <c r="D36" s="217">
        <v>12</v>
      </c>
      <c r="E36" s="216" t="s">
        <v>78</v>
      </c>
    </row>
    <row r="37" spans="1:496" ht="15" customHeight="1" x14ac:dyDescent="0.2">
      <c r="A37" s="217" t="str">
        <f t="shared" si="0"/>
        <v>INDEC-CM - 46340-21</v>
      </c>
      <c r="B37" s="217">
        <v>46340</v>
      </c>
      <c r="C37" s="91" t="s">
        <v>50</v>
      </c>
      <c r="D37" s="217">
        <v>21</v>
      </c>
      <c r="E37" s="216" t="s">
        <v>79</v>
      </c>
    </row>
    <row r="38" spans="1:496" ht="15" customHeight="1" x14ac:dyDescent="0.2">
      <c r="A38" s="217" t="str">
        <f t="shared" si="0"/>
        <v>INDEC-CM - 46212-21</v>
      </c>
      <c r="B38" s="217">
        <v>46212</v>
      </c>
      <c r="C38" s="91" t="s">
        <v>50</v>
      </c>
      <c r="D38" s="217">
        <v>21</v>
      </c>
      <c r="E38" s="216" t="s">
        <v>80</v>
      </c>
    </row>
    <row r="39" spans="1:496" ht="15" customHeight="1" x14ac:dyDescent="0.2">
      <c r="A39" s="217" t="str">
        <f t="shared" si="0"/>
        <v>INDEC-CM - 42999-23</v>
      </c>
      <c r="B39" s="217">
        <v>42999</v>
      </c>
      <c r="C39" s="91" t="s">
        <v>50</v>
      </c>
      <c r="D39" s="217">
        <v>23</v>
      </c>
      <c r="E39" s="216" t="s">
        <v>81</v>
      </c>
    </row>
    <row r="40" spans="1:496" ht="15" customHeight="1" x14ac:dyDescent="0.2">
      <c r="A40" s="217" t="str">
        <f t="shared" si="0"/>
        <v>INDEC-CM - 42999-21</v>
      </c>
      <c r="B40" s="217">
        <v>42999</v>
      </c>
      <c r="C40" s="91" t="s">
        <v>50</v>
      </c>
      <c r="D40" s="217">
        <v>21</v>
      </c>
      <c r="E40" s="216" t="s">
        <v>82</v>
      </c>
    </row>
    <row r="41" spans="1:496" ht="15" customHeight="1" x14ac:dyDescent="0.2">
      <c r="A41" s="217" t="str">
        <f t="shared" si="0"/>
        <v>INDEC-CM - 42999-31</v>
      </c>
      <c r="B41" s="217">
        <v>42999</v>
      </c>
      <c r="C41" s="91" t="s">
        <v>50</v>
      </c>
      <c r="D41" s="217">
        <v>31</v>
      </c>
      <c r="E41" s="216" t="s">
        <v>83</v>
      </c>
    </row>
    <row r="42" spans="1:496" ht="15" customHeight="1" x14ac:dyDescent="0.2">
      <c r="A42" s="217" t="str">
        <f t="shared" si="0"/>
        <v>INDEC-CM - 42999-22</v>
      </c>
      <c r="B42" s="217">
        <v>42999</v>
      </c>
      <c r="C42" s="91" t="s">
        <v>50</v>
      </c>
      <c r="D42" s="217">
        <v>22</v>
      </c>
      <c r="E42" s="216" t="s">
        <v>84</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1" t="s">
        <v>50</v>
      </c>
      <c r="D46" s="217">
        <v>11</v>
      </c>
      <c r="E46" s="216" t="s">
        <v>85</v>
      </c>
    </row>
    <row r="47" spans="1:496" ht="15" customHeight="1" x14ac:dyDescent="0.2">
      <c r="A47" s="217" t="str">
        <f t="shared" si="0"/>
        <v>INDEC-CM - 37420-12</v>
      </c>
      <c r="B47" s="217">
        <v>37420</v>
      </c>
      <c r="C47" s="91" t="s">
        <v>50</v>
      </c>
      <c r="D47" s="217">
        <v>12</v>
      </c>
      <c r="E47" s="216" t="s">
        <v>86</v>
      </c>
    </row>
    <row r="48" spans="1:496" ht="15" customHeight="1" x14ac:dyDescent="0.2">
      <c r="A48" s="217" t="str">
        <f t="shared" si="0"/>
        <v>INDEC-CM - 44822-11</v>
      </c>
      <c r="B48" s="217">
        <v>44822</v>
      </c>
      <c r="C48" s="91" t="s">
        <v>50</v>
      </c>
      <c r="D48" s="217">
        <v>11</v>
      </c>
      <c r="E48" s="216" t="s">
        <v>87</v>
      </c>
    </row>
    <row r="49" spans="1:5" ht="15" customHeight="1" x14ac:dyDescent="0.2">
      <c r="A49" s="217" t="str">
        <f t="shared" si="0"/>
        <v>INDEC-CM - 44826-11</v>
      </c>
      <c r="B49" s="217">
        <v>44826</v>
      </c>
      <c r="C49" s="91" t="s">
        <v>50</v>
      </c>
      <c r="D49" s="217">
        <v>11</v>
      </c>
      <c r="E49" s="216" t="s">
        <v>88</v>
      </c>
    </row>
    <row r="50" spans="1:5" ht="15" customHeight="1" x14ac:dyDescent="0.2">
      <c r="A50" s="217" t="str">
        <f t="shared" si="0"/>
        <v>INDEC-CM - 44826-12</v>
      </c>
      <c r="B50" s="217">
        <v>44826</v>
      </c>
      <c r="C50" s="91" t="s">
        <v>50</v>
      </c>
      <c r="D50" s="217">
        <v>12</v>
      </c>
      <c r="E50" s="216" t="s">
        <v>89</v>
      </c>
    </row>
    <row r="51" spans="1:5" ht="15" customHeight="1" x14ac:dyDescent="0.2">
      <c r="A51" s="217" t="str">
        <f t="shared" si="0"/>
        <v>INDEC-CM - 42911-21</v>
      </c>
      <c r="B51" s="217">
        <v>42911</v>
      </c>
      <c r="C51" s="91" t="s">
        <v>50</v>
      </c>
      <c r="D51" s="217">
        <v>21</v>
      </c>
      <c r="E51" s="216" t="s">
        <v>90</v>
      </c>
    </row>
    <row r="52" spans="1:5" ht="15" customHeight="1" x14ac:dyDescent="0.2">
      <c r="A52" s="217" t="str">
        <f t="shared" si="0"/>
        <v>INDEC-CM - 41277-21</v>
      </c>
      <c r="B52" s="217">
        <v>41277</v>
      </c>
      <c r="C52" s="91" t="s">
        <v>50</v>
      </c>
      <c r="D52" s="217">
        <v>21</v>
      </c>
      <c r="E52" s="216" t="s">
        <v>91</v>
      </c>
    </row>
    <row r="53" spans="1:5" ht="15" customHeight="1" x14ac:dyDescent="0.2">
      <c r="A53" s="217" t="str">
        <f t="shared" si="0"/>
        <v>INDEC-CM - 41277-11</v>
      </c>
      <c r="B53" s="217">
        <v>41277</v>
      </c>
      <c r="C53" s="91" t="s">
        <v>50</v>
      </c>
      <c r="D53" s="217">
        <v>11</v>
      </c>
      <c r="E53" s="216" t="s">
        <v>92</v>
      </c>
    </row>
    <row r="54" spans="1:5" ht="15" customHeight="1" x14ac:dyDescent="0.2">
      <c r="A54" s="217" t="str">
        <f t="shared" si="0"/>
        <v>INDEC-CM - 41516-11</v>
      </c>
      <c r="B54" s="217">
        <v>41516</v>
      </c>
      <c r="C54" s="91" t="s">
        <v>50</v>
      </c>
      <c r="D54" s="217">
        <v>11</v>
      </c>
      <c r="E54" s="216" t="s">
        <v>93</v>
      </c>
    </row>
    <row r="55" spans="1:5" ht="15" customHeight="1" x14ac:dyDescent="0.2">
      <c r="A55" s="217" t="str">
        <f t="shared" si="0"/>
        <v>INDEC-CM - 41516-12</v>
      </c>
      <c r="B55" s="217">
        <v>41516</v>
      </c>
      <c r="C55" s="91" t="s">
        <v>50</v>
      </c>
      <c r="D55" s="217">
        <v>12</v>
      </c>
      <c r="E55" s="216" t="s">
        <v>94</v>
      </c>
    </row>
    <row r="56" spans="1:5" ht="15" customHeight="1" x14ac:dyDescent="0.2">
      <c r="A56" s="217" t="str">
        <f t="shared" si="0"/>
        <v>INDEC-CM - 41273-11</v>
      </c>
      <c r="B56" s="217">
        <v>41273</v>
      </c>
      <c r="C56" s="91" t="s">
        <v>50</v>
      </c>
      <c r="D56" s="217">
        <v>11</v>
      </c>
      <c r="E56" s="216" t="s">
        <v>95</v>
      </c>
    </row>
    <row r="57" spans="1:5" ht="15" customHeight="1" x14ac:dyDescent="0.2">
      <c r="A57" s="217" t="str">
        <f t="shared" si="0"/>
        <v>INDEC-CM - 41273-12</v>
      </c>
      <c r="B57" s="217">
        <v>41273</v>
      </c>
      <c r="C57" s="91" t="s">
        <v>50</v>
      </c>
      <c r="D57" s="217">
        <v>12</v>
      </c>
      <c r="E57" s="216" t="s">
        <v>96</v>
      </c>
    </row>
    <row r="58" spans="1:5" ht="15" customHeight="1" x14ac:dyDescent="0.2">
      <c r="A58" s="217" t="str">
        <f t="shared" si="0"/>
        <v>INDEC-CM - 41277-41</v>
      </c>
      <c r="B58" s="217">
        <v>41277</v>
      </c>
      <c r="C58" s="91" t="s">
        <v>50</v>
      </c>
      <c r="D58" s="217">
        <v>41</v>
      </c>
      <c r="E58" s="216" t="s">
        <v>97</v>
      </c>
    </row>
    <row r="59" spans="1:5" ht="15" customHeight="1" x14ac:dyDescent="0.2">
      <c r="A59" s="217" t="str">
        <f t="shared" si="0"/>
        <v>INDEC-CM - 41277-31</v>
      </c>
      <c r="B59" s="217">
        <v>41277</v>
      </c>
      <c r="C59" s="91" t="s">
        <v>50</v>
      </c>
      <c r="D59" s="217">
        <v>31</v>
      </c>
      <c r="E59" s="216" t="s">
        <v>98</v>
      </c>
    </row>
    <row r="60" spans="1:5" ht="15" customHeight="1" x14ac:dyDescent="0.2">
      <c r="A60" s="217" t="str">
        <f t="shared" si="0"/>
        <v>INDEC-CM - 41543-11</v>
      </c>
      <c r="B60" s="217">
        <v>41543</v>
      </c>
      <c r="C60" s="91" t="s">
        <v>50</v>
      </c>
      <c r="D60" s="217">
        <v>11</v>
      </c>
      <c r="E60" s="216" t="s">
        <v>99</v>
      </c>
    </row>
    <row r="61" spans="1:5" ht="15" customHeight="1" x14ac:dyDescent="0.2">
      <c r="A61" s="217" t="str">
        <f t="shared" si="0"/>
        <v>INDEC-CM - 36320-21</v>
      </c>
      <c r="B61" s="217">
        <v>36320</v>
      </c>
      <c r="C61" s="91" t="s">
        <v>50</v>
      </c>
      <c r="D61" s="217">
        <v>21</v>
      </c>
      <c r="E61" s="216" t="s">
        <v>100</v>
      </c>
    </row>
    <row r="62" spans="1:5" ht="15" customHeight="1" x14ac:dyDescent="0.2">
      <c r="A62" s="217" t="str">
        <f t="shared" si="0"/>
        <v>INDEC-CM - 36320-22</v>
      </c>
      <c r="B62" s="217">
        <v>36320</v>
      </c>
      <c r="C62" s="91" t="s">
        <v>50</v>
      </c>
      <c r="D62" s="217">
        <v>22</v>
      </c>
      <c r="E62" s="216" t="s">
        <v>101</v>
      </c>
    </row>
    <row r="63" spans="1:5" ht="15" customHeight="1" x14ac:dyDescent="0.2">
      <c r="A63" s="217" t="str">
        <f t="shared" si="0"/>
        <v>INDEC-CM - 36320-11</v>
      </c>
      <c r="B63" s="217">
        <v>36320</v>
      </c>
      <c r="C63" s="91" t="s">
        <v>50</v>
      </c>
      <c r="D63" s="217">
        <v>11</v>
      </c>
      <c r="E63" s="216" t="s">
        <v>102</v>
      </c>
    </row>
    <row r="64" spans="1:5" ht="15" customHeight="1" x14ac:dyDescent="0.2">
      <c r="A64" s="217" t="str">
        <f t="shared" si="0"/>
        <v>INDEC-CM - 36320-12</v>
      </c>
      <c r="B64" s="217">
        <v>36320</v>
      </c>
      <c r="C64" s="91" t="s">
        <v>50</v>
      </c>
      <c r="D64" s="217">
        <v>12</v>
      </c>
      <c r="E64" s="216" t="s">
        <v>103</v>
      </c>
    </row>
    <row r="65" spans="1:496" ht="15" customHeight="1" x14ac:dyDescent="0.2">
      <c r="A65" s="217" t="str">
        <f t="shared" si="0"/>
        <v>INDEC-CM - 15320-11</v>
      </c>
      <c r="B65" s="217">
        <v>15320</v>
      </c>
      <c r="C65" s="91" t="s">
        <v>50</v>
      </c>
      <c r="D65" s="217">
        <v>11</v>
      </c>
      <c r="E65" s="216" t="s">
        <v>104</v>
      </c>
    </row>
    <row r="66" spans="1:496" ht="15" customHeight="1" x14ac:dyDescent="0.2">
      <c r="A66" s="217" t="str">
        <f t="shared" si="0"/>
        <v>INDEC-CM - 37350-61</v>
      </c>
      <c r="B66" s="217">
        <v>37350</v>
      </c>
      <c r="C66" s="91" t="s">
        <v>50</v>
      </c>
      <c r="D66" s="217">
        <v>61</v>
      </c>
      <c r="E66" s="219" t="s">
        <v>105</v>
      </c>
    </row>
    <row r="67" spans="1:496" ht="15" customHeight="1" x14ac:dyDescent="0.2">
      <c r="A67" s="217" t="str">
        <f t="shared" si="0"/>
        <v>INDEC-CM - 37440-31</v>
      </c>
      <c r="B67" s="217">
        <v>37440</v>
      </c>
      <c r="C67" s="91" t="s">
        <v>50</v>
      </c>
      <c r="D67" s="217">
        <v>31</v>
      </c>
      <c r="E67" s="216" t="s">
        <v>106</v>
      </c>
    </row>
    <row r="68" spans="1:496" ht="15" customHeight="1" x14ac:dyDescent="0.2">
      <c r="A68" s="217" t="str">
        <f t="shared" si="0"/>
        <v>INDEC-CM - 37440-11</v>
      </c>
      <c r="B68" s="217">
        <v>37440</v>
      </c>
      <c r="C68" s="91" t="s">
        <v>50</v>
      </c>
      <c r="D68" s="217">
        <v>11</v>
      </c>
      <c r="E68" s="216" t="s">
        <v>107</v>
      </c>
    </row>
    <row r="69" spans="1:496" ht="15" customHeight="1" x14ac:dyDescent="0.2">
      <c r="A69" s="217" t="str">
        <f t="shared" si="0"/>
        <v>INDEC-CM - 44821-21</v>
      </c>
      <c r="B69" s="217">
        <v>44821</v>
      </c>
      <c r="C69" s="91" t="s">
        <v>50</v>
      </c>
      <c r="D69" s="217">
        <v>21</v>
      </c>
      <c r="E69" s="216" t="s">
        <v>108</v>
      </c>
    </row>
    <row r="70" spans="1:496" ht="15" customHeight="1" x14ac:dyDescent="0.2">
      <c r="A70" s="217" t="str">
        <f t="shared" ref="A70:A133" si="1">CONCATENATE("INDEC-CM - ",B70,C70,D70)</f>
        <v>INDEC-CM - 36320-31</v>
      </c>
      <c r="B70" s="217">
        <v>36320</v>
      </c>
      <c r="C70" s="91" t="s">
        <v>50</v>
      </c>
      <c r="D70" s="217">
        <v>31</v>
      </c>
      <c r="E70" s="216" t="s">
        <v>109</v>
      </c>
    </row>
    <row r="71" spans="1:496" ht="15" customHeight="1" x14ac:dyDescent="0.2">
      <c r="A71" s="217" t="str">
        <f t="shared" si="1"/>
        <v>INDEC-CM - 41278-12</v>
      </c>
      <c r="B71" s="217">
        <v>41278</v>
      </c>
      <c r="C71" s="91" t="s">
        <v>50</v>
      </c>
      <c r="D71" s="217">
        <v>12</v>
      </c>
      <c r="E71" s="219" t="s">
        <v>110</v>
      </c>
    </row>
    <row r="72" spans="1:496" ht="15" customHeight="1" x14ac:dyDescent="0.2">
      <c r="A72" s="217" t="str">
        <f t="shared" si="1"/>
        <v>INDEC-CM - 41278-11</v>
      </c>
      <c r="B72" s="217">
        <v>41278</v>
      </c>
      <c r="C72" s="91" t="s">
        <v>50</v>
      </c>
      <c r="D72" s="217">
        <v>11</v>
      </c>
      <c r="E72" s="219" t="s">
        <v>111</v>
      </c>
    </row>
    <row r="73" spans="1:496" ht="15" customHeight="1" x14ac:dyDescent="0.2">
      <c r="A73" s="217" t="str">
        <f t="shared" si="1"/>
        <v>INDEC-CM - 36320-41</v>
      </c>
      <c r="B73" s="217">
        <v>36320</v>
      </c>
      <c r="C73" s="91" t="s">
        <v>50</v>
      </c>
      <c r="D73" s="217">
        <v>41</v>
      </c>
      <c r="E73" s="216" t="s">
        <v>112</v>
      </c>
    </row>
    <row r="74" spans="1:496" ht="15" customHeight="1" x14ac:dyDescent="0.2">
      <c r="A74" s="217" t="str">
        <f t="shared" si="1"/>
        <v>INDEC-CM - 41516-21</v>
      </c>
      <c r="B74" s="217">
        <v>41516</v>
      </c>
      <c r="C74" s="91" t="s">
        <v>50</v>
      </c>
      <c r="D74" s="217">
        <v>21</v>
      </c>
      <c r="E74" s="216" t="s">
        <v>113</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1" t="s">
        <v>50</v>
      </c>
      <c r="D76" s="217">
        <v>11</v>
      </c>
      <c r="E76" s="216" t="s">
        <v>114</v>
      </c>
    </row>
    <row r="77" spans="1:496" ht="15" customHeight="1" x14ac:dyDescent="0.2">
      <c r="A77" s="217" t="str">
        <f t="shared" si="1"/>
        <v>INDEC-CM - 41278-41</v>
      </c>
      <c r="B77" s="217">
        <v>41278</v>
      </c>
      <c r="C77" s="91" t="s">
        <v>50</v>
      </c>
      <c r="D77" s="217">
        <v>41</v>
      </c>
      <c r="E77" s="219" t="s">
        <v>115</v>
      </c>
    </row>
    <row r="78" spans="1:496" ht="15" customHeight="1" x14ac:dyDescent="0.2">
      <c r="A78" s="217" t="str">
        <f t="shared" si="1"/>
        <v>INDEC-CM - 42999-11</v>
      </c>
      <c r="B78" s="217">
        <v>42999</v>
      </c>
      <c r="C78" s="91" t="s">
        <v>50</v>
      </c>
      <c r="D78" s="217">
        <v>11</v>
      </c>
      <c r="E78" s="216" t="s">
        <v>116</v>
      </c>
    </row>
    <row r="79" spans="1:496" ht="15" customHeight="1" x14ac:dyDescent="0.2">
      <c r="A79" s="217" t="str">
        <f t="shared" si="1"/>
        <v>INDEC-CM - 36320-51</v>
      </c>
      <c r="B79" s="217">
        <v>36320</v>
      </c>
      <c r="C79" s="91" t="s">
        <v>50</v>
      </c>
      <c r="D79" s="217">
        <v>51</v>
      </c>
      <c r="E79" s="216" t="s">
        <v>117</v>
      </c>
    </row>
    <row r="80" spans="1:496" ht="15" customHeight="1" x14ac:dyDescent="0.2">
      <c r="A80" s="217" t="str">
        <f t="shared" si="1"/>
        <v>INDEC-CM - 31600-12</v>
      </c>
      <c r="B80" s="217">
        <v>31600</v>
      </c>
      <c r="C80" s="91" t="s">
        <v>50</v>
      </c>
      <c r="D80" s="217">
        <v>12</v>
      </c>
      <c r="E80" s="216" t="s">
        <v>118</v>
      </c>
    </row>
    <row r="81" spans="1:496" ht="15" customHeight="1" x14ac:dyDescent="0.2">
      <c r="A81" s="217" t="str">
        <f t="shared" si="1"/>
        <v>INDEC-CM - 36950-11</v>
      </c>
      <c r="B81" s="217">
        <v>36950</v>
      </c>
      <c r="C81" s="91" t="s">
        <v>50</v>
      </c>
      <c r="D81" s="217">
        <v>11</v>
      </c>
      <c r="E81" s="216" t="s">
        <v>119</v>
      </c>
    </row>
    <row r="82" spans="1:496" ht="15" customHeight="1" x14ac:dyDescent="0.2">
      <c r="A82" s="217" t="str">
        <f t="shared" si="1"/>
        <v>INDEC-CM - 31600-11</v>
      </c>
      <c r="B82" s="217">
        <v>31600</v>
      </c>
      <c r="C82" s="91" t="s">
        <v>50</v>
      </c>
      <c r="D82" s="217">
        <v>11</v>
      </c>
      <c r="E82" s="216" t="s">
        <v>120</v>
      </c>
    </row>
    <row r="83" spans="1:496" ht="15" customHeight="1" x14ac:dyDescent="0.2">
      <c r="A83" s="217" t="str">
        <f t="shared" si="1"/>
        <v>INDEC-CM - 37112-11</v>
      </c>
      <c r="B83" s="217">
        <v>37112</v>
      </c>
      <c r="C83" s="91" t="s">
        <v>50</v>
      </c>
      <c r="D83" s="217">
        <v>11</v>
      </c>
      <c r="E83" s="216" t="s">
        <v>121</v>
      </c>
    </row>
    <row r="84" spans="1:496" ht="15" customHeight="1" x14ac:dyDescent="0.2">
      <c r="A84" s="217" t="str">
        <f t="shared" si="1"/>
        <v>INDEC-CM - 41278-31</v>
      </c>
      <c r="B84" s="217">
        <v>41278</v>
      </c>
      <c r="C84" s="91" t="s">
        <v>50</v>
      </c>
      <c r="D84" s="217">
        <v>31</v>
      </c>
      <c r="E84" s="219" t="s">
        <v>122</v>
      </c>
    </row>
    <row r="85" spans="1:496" ht="15" customHeight="1" x14ac:dyDescent="0.2">
      <c r="A85" s="217" t="str">
        <f t="shared" si="1"/>
        <v>INDEC-CM - 41278-13</v>
      </c>
      <c r="B85" s="217">
        <v>41278</v>
      </c>
      <c r="C85" s="91" t="s">
        <v>50</v>
      </c>
      <c r="D85" s="217">
        <v>13</v>
      </c>
      <c r="E85" s="219" t="s">
        <v>123</v>
      </c>
    </row>
    <row r="86" spans="1:496" ht="15" customHeight="1" x14ac:dyDescent="0.2">
      <c r="A86" s="217" t="str">
        <f t="shared" si="1"/>
        <v>INDEC-CM - 37570-11</v>
      </c>
      <c r="B86" s="217">
        <v>37570</v>
      </c>
      <c r="C86" s="91" t="s">
        <v>50</v>
      </c>
      <c r="D86" s="217">
        <v>11</v>
      </c>
      <c r="E86" s="219" t="s">
        <v>124</v>
      </c>
    </row>
    <row r="87" spans="1:496" ht="15" customHeight="1" x14ac:dyDescent="0.2">
      <c r="A87" s="217" t="str">
        <f t="shared" si="1"/>
        <v>INDEC-CM - 43220-11</v>
      </c>
      <c r="B87" s="217">
        <v>43220</v>
      </c>
      <c r="C87" s="91" t="s">
        <v>50</v>
      </c>
      <c r="D87" s="217">
        <v>11</v>
      </c>
      <c r="E87" s="216" t="s">
        <v>125</v>
      </c>
    </row>
    <row r="88" spans="1:496" ht="15" customHeight="1" x14ac:dyDescent="0.2">
      <c r="A88" s="217" t="str">
        <f t="shared" si="1"/>
        <v>INDEC-CM - 43220-12</v>
      </c>
      <c r="B88" s="217">
        <v>43220</v>
      </c>
      <c r="C88" s="91" t="s">
        <v>50</v>
      </c>
      <c r="D88" s="217">
        <v>12</v>
      </c>
      <c r="E88" s="216" t="s">
        <v>126</v>
      </c>
    </row>
    <row r="89" spans="1:496" ht="15" customHeight="1" x14ac:dyDescent="0.2">
      <c r="A89" s="217" t="str">
        <f t="shared" si="1"/>
        <v>INDEC-CM - 43220-21</v>
      </c>
      <c r="B89" s="217">
        <v>43220</v>
      </c>
      <c r="C89" s="91" t="s">
        <v>50</v>
      </c>
      <c r="D89" s="217">
        <v>21</v>
      </c>
      <c r="E89" s="216" t="s">
        <v>127</v>
      </c>
    </row>
    <row r="90" spans="1:496" ht="15" customHeight="1" x14ac:dyDescent="0.2">
      <c r="A90" s="217" t="str">
        <f t="shared" si="1"/>
        <v>INDEC-CM - 43220-22</v>
      </c>
      <c r="B90" s="217">
        <v>43220</v>
      </c>
      <c r="C90" s="91" t="s">
        <v>50</v>
      </c>
      <c r="D90" s="217">
        <v>22</v>
      </c>
      <c r="E90" s="216" t="s">
        <v>128</v>
      </c>
    </row>
    <row r="91" spans="1:496" ht="15" customHeight="1" x14ac:dyDescent="0.2">
      <c r="A91" s="217" t="str">
        <f t="shared" si="1"/>
        <v>INDEC-CM - 43220-23</v>
      </c>
      <c r="B91" s="217">
        <v>43220</v>
      </c>
      <c r="C91" s="91" t="s">
        <v>50</v>
      </c>
      <c r="D91" s="217">
        <v>23</v>
      </c>
      <c r="E91" s="216" t="s">
        <v>129</v>
      </c>
    </row>
    <row r="92" spans="1:496" ht="15" customHeight="1" x14ac:dyDescent="0.2">
      <c r="A92" s="217" t="str">
        <f t="shared" si="1"/>
        <v>INDEC-CM - 43220-31</v>
      </c>
      <c r="B92" s="217">
        <v>43220</v>
      </c>
      <c r="C92" s="91" t="s">
        <v>50</v>
      </c>
      <c r="D92" s="217">
        <v>31</v>
      </c>
      <c r="E92" s="216" t="s">
        <v>130</v>
      </c>
    </row>
    <row r="93" spans="1:496" ht="15" customHeight="1" x14ac:dyDescent="0.2">
      <c r="A93" s="217" t="str">
        <f t="shared" si="1"/>
        <v>INDEC-CM - 43220-32</v>
      </c>
      <c r="B93" s="217">
        <v>43220</v>
      </c>
      <c r="C93" s="91" t="s">
        <v>50</v>
      </c>
      <c r="D93" s="217">
        <v>32</v>
      </c>
      <c r="E93" s="216" t="s">
        <v>131</v>
      </c>
    </row>
    <row r="94" spans="1:496" ht="15" customHeight="1" x14ac:dyDescent="0.2">
      <c r="A94" s="217" t="str">
        <f t="shared" si="1"/>
        <v>INDEC-CM - 41278-32</v>
      </c>
      <c r="B94" s="217">
        <v>41278</v>
      </c>
      <c r="C94" s="91" t="s">
        <v>50</v>
      </c>
      <c r="D94" s="217">
        <v>32</v>
      </c>
      <c r="E94" s="219" t="s">
        <v>132</v>
      </c>
    </row>
    <row r="95" spans="1:496" ht="15" customHeight="1" x14ac:dyDescent="0.2">
      <c r="A95" s="217" t="str">
        <f t="shared" si="1"/>
        <v>INDEC-CM - 36320-32</v>
      </c>
      <c r="B95" s="217">
        <v>36320</v>
      </c>
      <c r="C95" s="91" t="s">
        <v>50</v>
      </c>
      <c r="D95" s="217">
        <v>32</v>
      </c>
      <c r="E95" s="216" t="s">
        <v>133</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1" t="s">
        <v>50</v>
      </c>
      <c r="D97" s="217">
        <v>11</v>
      </c>
      <c r="E97" s="216" t="s">
        <v>134</v>
      </c>
    </row>
    <row r="98" spans="1:496" ht="15" customHeight="1" x14ac:dyDescent="0.2">
      <c r="A98" s="217" t="str">
        <f t="shared" si="1"/>
        <v>INDEC-CM - 35110-12</v>
      </c>
      <c r="B98" s="217">
        <v>35110</v>
      </c>
      <c r="C98" s="91" t="s">
        <v>50</v>
      </c>
      <c r="D98" s="217">
        <v>12</v>
      </c>
      <c r="E98" s="216" t="s">
        <v>135</v>
      </c>
    </row>
    <row r="99" spans="1:496" ht="15" customHeight="1" x14ac:dyDescent="0.2">
      <c r="A99" s="217" t="str">
        <f t="shared" si="1"/>
        <v>INDEC-CM - 35110-21</v>
      </c>
      <c r="B99" s="217">
        <v>35110</v>
      </c>
      <c r="C99" s="91" t="s">
        <v>50</v>
      </c>
      <c r="D99" s="217">
        <v>21</v>
      </c>
      <c r="E99" s="216" t="s">
        <v>136</v>
      </c>
    </row>
    <row r="100" spans="1:496" ht="15" customHeight="1" x14ac:dyDescent="0.2">
      <c r="A100" s="217" t="str">
        <f t="shared" si="1"/>
        <v>INDEC-CM - 35110-22</v>
      </c>
      <c r="B100" s="217">
        <v>35110</v>
      </c>
      <c r="C100" s="91" t="s">
        <v>50</v>
      </c>
      <c r="D100" s="217">
        <v>22</v>
      </c>
      <c r="E100" s="216" t="s">
        <v>137</v>
      </c>
    </row>
    <row r="101" spans="1:496" ht="15" customHeight="1" x14ac:dyDescent="0.2">
      <c r="A101" s="217" t="str">
        <f t="shared" si="1"/>
        <v>INDEC-CM - 41547-11</v>
      </c>
      <c r="B101" s="217">
        <v>41547</v>
      </c>
      <c r="C101" s="91" t="s">
        <v>50</v>
      </c>
      <c r="D101" s="217">
        <v>11</v>
      </c>
      <c r="E101" s="216" t="s">
        <v>138</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1" t="s">
        <v>50</v>
      </c>
      <c r="D105" s="217">
        <v>61</v>
      </c>
      <c r="E105" s="216" t="s">
        <v>139</v>
      </c>
    </row>
    <row r="106" spans="1:496" ht="15" customHeight="1" x14ac:dyDescent="0.2">
      <c r="A106" s="217" t="str">
        <f t="shared" si="1"/>
        <v>INDEC-CM - 31600-53</v>
      </c>
      <c r="B106" s="217">
        <v>31600</v>
      </c>
      <c r="C106" s="91" t="s">
        <v>50</v>
      </c>
      <c r="D106" s="217">
        <v>53</v>
      </c>
      <c r="E106" s="216" t="s">
        <v>140</v>
      </c>
    </row>
    <row r="107" spans="1:496" ht="15" customHeight="1" x14ac:dyDescent="0.2">
      <c r="A107" s="217" t="str">
        <f t="shared" si="1"/>
        <v>INDEC-CM - 31600-51</v>
      </c>
      <c r="B107" s="217">
        <v>31600</v>
      </c>
      <c r="C107" s="91" t="s">
        <v>50</v>
      </c>
      <c r="D107" s="217">
        <v>51</v>
      </c>
      <c r="E107" s="216" t="s">
        <v>141</v>
      </c>
    </row>
    <row r="108" spans="1:496" ht="15" customHeight="1" x14ac:dyDescent="0.2">
      <c r="A108" s="217" t="str">
        <f t="shared" si="1"/>
        <v>INDEC-CM - 37550-21</v>
      </c>
      <c r="B108" s="217">
        <v>37550</v>
      </c>
      <c r="C108" s="91" t="s">
        <v>50</v>
      </c>
      <c r="D108" s="217">
        <v>21</v>
      </c>
      <c r="E108" s="216" t="s">
        <v>142</v>
      </c>
    </row>
    <row r="109" spans="1:496" ht="15" customHeight="1" x14ac:dyDescent="0.2">
      <c r="A109" s="217" t="str">
        <f t="shared" si="1"/>
        <v>INDEC-CM - 42999-41</v>
      </c>
      <c r="B109" s="217">
        <v>42999</v>
      </c>
      <c r="C109" s="91" t="s">
        <v>50</v>
      </c>
      <c r="D109" s="217">
        <v>41</v>
      </c>
      <c r="E109" s="216" t="s">
        <v>143</v>
      </c>
    </row>
    <row r="110" spans="1:496" ht="15" customHeight="1" x14ac:dyDescent="0.2">
      <c r="A110" s="217" t="str">
        <f t="shared" si="1"/>
        <v>INDEC-CM - 42911-53</v>
      </c>
      <c r="B110" s="217">
        <v>42911</v>
      </c>
      <c r="C110" s="91" t="s">
        <v>50</v>
      </c>
      <c r="D110" s="217">
        <v>53</v>
      </c>
      <c r="E110" s="216" t="s">
        <v>144</v>
      </c>
    </row>
    <row r="111" spans="1:496" ht="15" customHeight="1" x14ac:dyDescent="0.2">
      <c r="A111" s="217" t="str">
        <f t="shared" si="1"/>
        <v>INDEC-CM - 42911-52</v>
      </c>
      <c r="B111" s="217">
        <v>42911</v>
      </c>
      <c r="C111" s="91" t="s">
        <v>50</v>
      </c>
      <c r="D111" s="217">
        <v>52</v>
      </c>
      <c r="E111" s="216" t="s">
        <v>145</v>
      </c>
    </row>
    <row r="112" spans="1:496" ht="15" customHeight="1" x14ac:dyDescent="0.2">
      <c r="A112" s="217" t="str">
        <f t="shared" si="1"/>
        <v>INDEC-CM - 42911-51</v>
      </c>
      <c r="B112" s="217">
        <v>42911</v>
      </c>
      <c r="C112" s="91" t="s">
        <v>50</v>
      </c>
      <c r="D112" s="217">
        <v>51</v>
      </c>
      <c r="E112" s="216" t="s">
        <v>146</v>
      </c>
    </row>
    <row r="113" spans="1:5" ht="15" customHeight="1" x14ac:dyDescent="0.2">
      <c r="A113" s="217" t="str">
        <f t="shared" si="1"/>
        <v>INDEC-CM - 42911-43</v>
      </c>
      <c r="B113" s="217">
        <v>42911</v>
      </c>
      <c r="C113" s="91" t="s">
        <v>50</v>
      </c>
      <c r="D113" s="217">
        <v>43</v>
      </c>
      <c r="E113" s="216" t="s">
        <v>147</v>
      </c>
    </row>
    <row r="114" spans="1:5" ht="15" customHeight="1" x14ac:dyDescent="0.2">
      <c r="A114" s="217" t="str">
        <f t="shared" si="1"/>
        <v>INDEC-CM - 42911-42</v>
      </c>
      <c r="B114" s="217">
        <v>42911</v>
      </c>
      <c r="C114" s="91" t="s">
        <v>50</v>
      </c>
      <c r="D114" s="217">
        <v>42</v>
      </c>
      <c r="E114" s="216" t="s">
        <v>148</v>
      </c>
    </row>
    <row r="115" spans="1:5" ht="15" customHeight="1" x14ac:dyDescent="0.2">
      <c r="A115" s="217" t="str">
        <f t="shared" si="1"/>
        <v>INDEC-CM - 42911-41</v>
      </c>
      <c r="B115" s="217">
        <v>42911</v>
      </c>
      <c r="C115" s="91" t="s">
        <v>50</v>
      </c>
      <c r="D115" s="217">
        <v>41</v>
      </c>
      <c r="E115" s="216" t="s">
        <v>149</v>
      </c>
    </row>
    <row r="116" spans="1:5" ht="15" customHeight="1" x14ac:dyDescent="0.2">
      <c r="A116" s="217" t="str">
        <f t="shared" si="1"/>
        <v>INDEC-CM - 42911-56</v>
      </c>
      <c r="B116" s="217">
        <v>42911</v>
      </c>
      <c r="C116" s="91" t="s">
        <v>50</v>
      </c>
      <c r="D116" s="217">
        <v>56</v>
      </c>
      <c r="E116" s="216" t="s">
        <v>150</v>
      </c>
    </row>
    <row r="117" spans="1:5" ht="15" customHeight="1" x14ac:dyDescent="0.2">
      <c r="A117" s="217" t="str">
        <f t="shared" si="1"/>
        <v>INDEC-CM - 42911-55</v>
      </c>
      <c r="B117" s="217">
        <v>42911</v>
      </c>
      <c r="C117" s="91" t="s">
        <v>50</v>
      </c>
      <c r="D117" s="217">
        <v>55</v>
      </c>
      <c r="E117" s="216" t="s">
        <v>151</v>
      </c>
    </row>
    <row r="118" spans="1:5" ht="15" customHeight="1" x14ac:dyDescent="0.2">
      <c r="A118" s="217" t="str">
        <f t="shared" si="1"/>
        <v>INDEC-CM - 42911-54</v>
      </c>
      <c r="B118" s="217">
        <v>42911</v>
      </c>
      <c r="C118" s="91" t="s">
        <v>50</v>
      </c>
      <c r="D118" s="217">
        <v>54</v>
      </c>
      <c r="E118" s="216" t="s">
        <v>152</v>
      </c>
    </row>
    <row r="119" spans="1:5" ht="15" customHeight="1" x14ac:dyDescent="0.2">
      <c r="A119" s="217" t="str">
        <f t="shared" si="1"/>
        <v>INDEC-CM - 42911-32</v>
      </c>
      <c r="B119" s="217">
        <v>42911</v>
      </c>
      <c r="C119" s="91" t="s">
        <v>50</v>
      </c>
      <c r="D119" s="217">
        <v>32</v>
      </c>
      <c r="E119" s="216" t="s">
        <v>153</v>
      </c>
    </row>
    <row r="120" spans="1:5" ht="15" customHeight="1" x14ac:dyDescent="0.2">
      <c r="A120" s="217" t="str">
        <f t="shared" si="1"/>
        <v>INDEC-CM - 42911-31</v>
      </c>
      <c r="B120" s="217">
        <v>42911</v>
      </c>
      <c r="C120" s="91" t="s">
        <v>50</v>
      </c>
      <c r="D120" s="217">
        <v>31</v>
      </c>
      <c r="E120" s="216" t="s">
        <v>154</v>
      </c>
    </row>
    <row r="121" spans="1:5" ht="15" customHeight="1" x14ac:dyDescent="0.2">
      <c r="A121" s="217" t="str">
        <f t="shared" si="1"/>
        <v>INDEC-CM - 42911-59</v>
      </c>
      <c r="B121" s="217">
        <v>42911</v>
      </c>
      <c r="C121" s="91" t="s">
        <v>50</v>
      </c>
      <c r="D121" s="217">
        <v>59</v>
      </c>
      <c r="E121" s="216" t="s">
        <v>155</v>
      </c>
    </row>
    <row r="122" spans="1:5" ht="15" customHeight="1" x14ac:dyDescent="0.2">
      <c r="A122" s="217" t="str">
        <f t="shared" si="1"/>
        <v>INDEC-CM - 42911-58</v>
      </c>
      <c r="B122" s="217">
        <v>42911</v>
      </c>
      <c r="C122" s="91" t="s">
        <v>50</v>
      </c>
      <c r="D122" s="217">
        <v>58</v>
      </c>
      <c r="E122" s="219" t="s">
        <v>156</v>
      </c>
    </row>
    <row r="123" spans="1:5" ht="15" customHeight="1" x14ac:dyDescent="0.2">
      <c r="A123" s="217" t="str">
        <f t="shared" si="1"/>
        <v>INDEC-CM - 42911-57</v>
      </c>
      <c r="B123" s="217">
        <v>42911</v>
      </c>
      <c r="C123" s="91" t="s">
        <v>50</v>
      </c>
      <c r="D123" s="217">
        <v>57</v>
      </c>
      <c r="E123" s="219" t="s">
        <v>157</v>
      </c>
    </row>
    <row r="124" spans="1:5" ht="15" customHeight="1" x14ac:dyDescent="0.2">
      <c r="A124" s="217" t="str">
        <f t="shared" si="1"/>
        <v>INDEC-CM - 43923-21</v>
      </c>
      <c r="B124" s="217">
        <v>43923</v>
      </c>
      <c r="C124" s="91" t="s">
        <v>50</v>
      </c>
      <c r="D124" s="217">
        <v>21</v>
      </c>
      <c r="E124" s="219" t="s">
        <v>158</v>
      </c>
    </row>
    <row r="125" spans="1:5" ht="15" customHeight="1" x14ac:dyDescent="0.2">
      <c r="A125" s="217" t="str">
        <f t="shared" si="1"/>
        <v>INDEC-CM - 37510-11</v>
      </c>
      <c r="B125" s="217">
        <v>37510</v>
      </c>
      <c r="C125" s="91" t="s">
        <v>50</v>
      </c>
      <c r="D125" s="217">
        <v>11</v>
      </c>
      <c r="E125" s="216" t="s">
        <v>159</v>
      </c>
    </row>
    <row r="126" spans="1:5" ht="15" customHeight="1" x14ac:dyDescent="0.2">
      <c r="A126" s="217" t="str">
        <f t="shared" si="1"/>
        <v>INDEC-CM - 44821-31</v>
      </c>
      <c r="B126" s="217">
        <v>44821</v>
      </c>
      <c r="C126" s="91" t="s">
        <v>50</v>
      </c>
      <c r="D126" s="217">
        <v>31</v>
      </c>
      <c r="E126" s="216" t="s">
        <v>160</v>
      </c>
    </row>
    <row r="127" spans="1:5" ht="15" customHeight="1" x14ac:dyDescent="0.2">
      <c r="A127" s="217" t="str">
        <f t="shared" si="1"/>
        <v>INDEC-CM - 46531-12</v>
      </c>
      <c r="B127" s="217">
        <v>46531</v>
      </c>
      <c r="C127" s="91" t="s">
        <v>50</v>
      </c>
      <c r="D127" s="217">
        <v>12</v>
      </c>
      <c r="E127" s="219" t="s">
        <v>161</v>
      </c>
    </row>
    <row r="128" spans="1:5" ht="15" customHeight="1" x14ac:dyDescent="0.2">
      <c r="A128" s="217" t="str">
        <f t="shared" si="1"/>
        <v>INDEC-CM - 37210-13</v>
      </c>
      <c r="B128" s="217">
        <v>37210</v>
      </c>
      <c r="C128" s="91" t="s">
        <v>50</v>
      </c>
      <c r="D128" s="217">
        <v>13</v>
      </c>
      <c r="E128" s="216" t="s">
        <v>162</v>
      </c>
    </row>
    <row r="129" spans="1:5" ht="15" customHeight="1" x14ac:dyDescent="0.2">
      <c r="A129" s="217" t="str">
        <f t="shared" si="1"/>
        <v>INDEC-CM - 37210-12</v>
      </c>
      <c r="B129" s="217">
        <v>37210</v>
      </c>
      <c r="C129" s="91" t="s">
        <v>50</v>
      </c>
      <c r="D129" s="217">
        <v>12</v>
      </c>
      <c r="E129" s="216" t="s">
        <v>163</v>
      </c>
    </row>
    <row r="130" spans="1:5" ht="15" customHeight="1" x14ac:dyDescent="0.2">
      <c r="A130" s="217" t="str">
        <f t="shared" si="1"/>
        <v>INDEC-CM - 37210-11</v>
      </c>
      <c r="B130" s="217">
        <v>37210</v>
      </c>
      <c r="C130" s="91" t="s">
        <v>50</v>
      </c>
      <c r="D130" s="217">
        <v>11</v>
      </c>
      <c r="E130" s="219" t="s">
        <v>164</v>
      </c>
    </row>
    <row r="131" spans="1:5" ht="15" customHeight="1" x14ac:dyDescent="0.2">
      <c r="A131" s="217" t="str">
        <f t="shared" si="1"/>
        <v>INDEC-CM - 46212-11</v>
      </c>
      <c r="B131" s="217">
        <v>46212</v>
      </c>
      <c r="C131" s="91" t="s">
        <v>50</v>
      </c>
      <c r="D131" s="217">
        <v>11</v>
      </c>
      <c r="E131" s="216" t="s">
        <v>165</v>
      </c>
    </row>
    <row r="132" spans="1:5" ht="15" customHeight="1" x14ac:dyDescent="0.2">
      <c r="A132" s="217" t="str">
        <f t="shared" si="1"/>
        <v>INDEC-CM - 46212-51</v>
      </c>
      <c r="B132" s="217">
        <v>46212</v>
      </c>
      <c r="C132" s="91" t="s">
        <v>50</v>
      </c>
      <c r="D132" s="217">
        <v>51</v>
      </c>
      <c r="E132" s="216" t="s">
        <v>166</v>
      </c>
    </row>
    <row r="133" spans="1:5" ht="15" customHeight="1" x14ac:dyDescent="0.2">
      <c r="A133" s="217" t="str">
        <f t="shared" si="1"/>
        <v>INDEC-CM - 46212-31</v>
      </c>
      <c r="B133" s="217">
        <v>46212</v>
      </c>
      <c r="C133" s="91" t="s">
        <v>50</v>
      </c>
      <c r="D133" s="217">
        <v>31</v>
      </c>
      <c r="E133" s="216" t="s">
        <v>167</v>
      </c>
    </row>
    <row r="134" spans="1:5" ht="15" customHeight="1" x14ac:dyDescent="0.2">
      <c r="A134" s="217" t="str">
        <f t="shared" ref="A134:A197" si="2">CONCATENATE("INDEC-CM - ",B134,C134,D134)</f>
        <v>INDEC-CM - 46212-41</v>
      </c>
      <c r="B134" s="217">
        <v>46212</v>
      </c>
      <c r="C134" s="91" t="s">
        <v>50</v>
      </c>
      <c r="D134" s="217">
        <v>41</v>
      </c>
      <c r="E134" s="216" t="s">
        <v>168</v>
      </c>
    </row>
    <row r="135" spans="1:5" ht="15" customHeight="1" x14ac:dyDescent="0.2">
      <c r="A135" s="217" t="str">
        <f t="shared" si="2"/>
        <v>INDEC-CM - 42999-51</v>
      </c>
      <c r="B135" s="217">
        <v>42999</v>
      </c>
      <c r="C135" s="91" t="s">
        <v>50</v>
      </c>
      <c r="D135" s="217">
        <v>51</v>
      </c>
      <c r="E135" s="216" t="s">
        <v>169</v>
      </c>
    </row>
    <row r="136" spans="1:5" ht="15" customHeight="1" x14ac:dyDescent="0.2">
      <c r="A136" s="217" t="str">
        <f t="shared" si="2"/>
        <v>INDEC-CM - 35110-51</v>
      </c>
      <c r="B136" s="217">
        <v>35110</v>
      </c>
      <c r="C136" s="91" t="s">
        <v>50</v>
      </c>
      <c r="D136" s="217">
        <v>51</v>
      </c>
      <c r="E136" s="216" t="s">
        <v>170</v>
      </c>
    </row>
    <row r="137" spans="1:5" ht="15" customHeight="1" x14ac:dyDescent="0.2">
      <c r="A137" s="217" t="str">
        <f t="shared" si="2"/>
        <v>INDEC-CM - 37350-11</v>
      </c>
      <c r="B137" s="217">
        <v>37350</v>
      </c>
      <c r="C137" s="91" t="s">
        <v>50</v>
      </c>
      <c r="D137" s="217">
        <v>11</v>
      </c>
      <c r="E137" s="216" t="s">
        <v>171</v>
      </c>
    </row>
    <row r="138" spans="1:5" ht="15" customHeight="1" x14ac:dyDescent="0.2">
      <c r="A138" s="217" t="str">
        <f t="shared" si="2"/>
        <v>INDEC-CM - 37350-41</v>
      </c>
      <c r="B138" s="217">
        <v>37350</v>
      </c>
      <c r="C138" s="91" t="s">
        <v>50</v>
      </c>
      <c r="D138" s="217">
        <v>41</v>
      </c>
      <c r="E138" s="216" t="s">
        <v>172</v>
      </c>
    </row>
    <row r="139" spans="1:5" ht="15" customHeight="1" x14ac:dyDescent="0.2">
      <c r="A139" s="217" t="str">
        <f t="shared" si="2"/>
        <v>INDEC-CM - 37350-21</v>
      </c>
      <c r="B139" s="217">
        <v>37350</v>
      </c>
      <c r="C139" s="91" t="s">
        <v>50</v>
      </c>
      <c r="D139" s="217">
        <v>21</v>
      </c>
      <c r="E139" s="216" t="s">
        <v>173</v>
      </c>
    </row>
    <row r="140" spans="1:5" ht="15" customHeight="1" x14ac:dyDescent="0.2">
      <c r="A140" s="217" t="str">
        <f t="shared" si="2"/>
        <v>INDEC-CM - 37350-31</v>
      </c>
      <c r="B140" s="217">
        <v>37350</v>
      </c>
      <c r="C140" s="91" t="s">
        <v>50</v>
      </c>
      <c r="D140" s="217">
        <v>31</v>
      </c>
      <c r="E140" s="216" t="s">
        <v>174</v>
      </c>
    </row>
    <row r="141" spans="1:5" ht="15" customHeight="1" x14ac:dyDescent="0.2">
      <c r="A141" s="217" t="str">
        <f t="shared" si="2"/>
        <v>INDEC-CM - 37210-32</v>
      </c>
      <c r="B141" s="217">
        <v>37210</v>
      </c>
      <c r="C141" s="91" t="s">
        <v>50</v>
      </c>
      <c r="D141" s="217">
        <v>32</v>
      </c>
      <c r="E141" s="216" t="s">
        <v>175</v>
      </c>
    </row>
    <row r="142" spans="1:5" ht="15" customHeight="1" x14ac:dyDescent="0.2">
      <c r="A142" s="217" t="str">
        <f t="shared" si="2"/>
        <v>INDEC-CM - 37210-31</v>
      </c>
      <c r="B142" s="217">
        <v>37210</v>
      </c>
      <c r="C142" s="91" t="s">
        <v>50</v>
      </c>
      <c r="D142" s="217">
        <v>31</v>
      </c>
      <c r="E142" s="216" t="s">
        <v>176</v>
      </c>
    </row>
    <row r="143" spans="1:5" ht="15" customHeight="1" x14ac:dyDescent="0.2">
      <c r="A143" s="217" t="str">
        <f t="shared" si="2"/>
        <v>INDEC-CM - 37210-33</v>
      </c>
      <c r="B143" s="217">
        <v>37210</v>
      </c>
      <c r="C143" s="91" t="s">
        <v>50</v>
      </c>
      <c r="D143" s="217">
        <v>33</v>
      </c>
      <c r="E143" s="216" t="s">
        <v>177</v>
      </c>
    </row>
    <row r="144" spans="1:5" ht="15" customHeight="1" x14ac:dyDescent="0.2">
      <c r="A144" s="217" t="str">
        <f t="shared" si="2"/>
        <v>INDEC-CM - 31210-41</v>
      </c>
      <c r="B144" s="217">
        <v>31210</v>
      </c>
      <c r="C144" s="91" t="s">
        <v>50</v>
      </c>
      <c r="D144" s="217">
        <v>41</v>
      </c>
      <c r="E144" s="216" t="s">
        <v>178</v>
      </c>
    </row>
    <row r="145" spans="1:5" ht="15" customHeight="1" x14ac:dyDescent="0.2">
      <c r="A145" s="217" t="str">
        <f t="shared" si="2"/>
        <v>INDEC-CM - 43240-21</v>
      </c>
      <c r="B145" s="217">
        <v>43240</v>
      </c>
      <c r="C145" s="91" t="s">
        <v>50</v>
      </c>
      <c r="D145" s="217">
        <v>21</v>
      </c>
      <c r="E145" s="216" t="s">
        <v>179</v>
      </c>
    </row>
    <row r="146" spans="1:5" ht="15" customHeight="1" x14ac:dyDescent="0.2">
      <c r="A146" s="217" t="str">
        <f t="shared" si="2"/>
        <v>INDEC-CM - 43240-32</v>
      </c>
      <c r="B146" s="217">
        <v>43240</v>
      </c>
      <c r="C146" s="91" t="s">
        <v>50</v>
      </c>
      <c r="D146" s="217">
        <v>32</v>
      </c>
      <c r="E146" s="216" t="s">
        <v>180</v>
      </c>
    </row>
    <row r="147" spans="1:5" ht="15" customHeight="1" x14ac:dyDescent="0.2">
      <c r="A147" s="217" t="str">
        <f t="shared" si="2"/>
        <v>INDEC-CM - 43240-31</v>
      </c>
      <c r="B147" s="217">
        <v>43240</v>
      </c>
      <c r="C147" s="91" t="s">
        <v>50</v>
      </c>
      <c r="D147" s="217">
        <v>31</v>
      </c>
      <c r="E147" s="216" t="s">
        <v>181</v>
      </c>
    </row>
    <row r="148" spans="1:5" ht="15" customHeight="1" x14ac:dyDescent="0.2">
      <c r="A148" s="217" t="str">
        <f t="shared" si="2"/>
        <v>INDEC-CM - 43240-41</v>
      </c>
      <c r="B148" s="217">
        <v>43240</v>
      </c>
      <c r="C148" s="91" t="s">
        <v>50</v>
      </c>
      <c r="D148" s="217">
        <v>41</v>
      </c>
      <c r="E148" s="216" t="s">
        <v>182</v>
      </c>
    </row>
    <row r="149" spans="1:5" ht="15" customHeight="1" x14ac:dyDescent="0.2">
      <c r="A149" s="217" t="str">
        <f t="shared" si="2"/>
        <v>INDEC-CM - 37540-32</v>
      </c>
      <c r="B149" s="217">
        <v>37540</v>
      </c>
      <c r="C149" s="91" t="s">
        <v>50</v>
      </c>
      <c r="D149" s="217">
        <v>32</v>
      </c>
      <c r="E149" s="219" t="s">
        <v>183</v>
      </c>
    </row>
    <row r="150" spans="1:5" ht="15" customHeight="1" x14ac:dyDescent="0.2">
      <c r="A150" s="217" t="str">
        <f t="shared" si="2"/>
        <v>INDEC-CM - 37540-31</v>
      </c>
      <c r="B150" s="217">
        <v>37540</v>
      </c>
      <c r="C150" s="91" t="s">
        <v>50</v>
      </c>
      <c r="D150" s="217">
        <v>31</v>
      </c>
      <c r="E150" s="216" t="s">
        <v>184</v>
      </c>
    </row>
    <row r="151" spans="1:5" ht="15" customHeight="1" x14ac:dyDescent="0.2">
      <c r="A151" s="217" t="str">
        <f t="shared" si="2"/>
        <v>INDEC-CM - 31210-21</v>
      </c>
      <c r="B151" s="217">
        <v>31210</v>
      </c>
      <c r="C151" s="91" t="s">
        <v>50</v>
      </c>
      <c r="D151" s="217">
        <v>21</v>
      </c>
      <c r="E151" s="219" t="s">
        <v>185</v>
      </c>
    </row>
    <row r="152" spans="1:5" ht="15" customHeight="1" x14ac:dyDescent="0.2">
      <c r="A152" s="217" t="str">
        <f t="shared" si="2"/>
        <v>INDEC-CM - 42911-61</v>
      </c>
      <c r="B152" s="217">
        <v>42911</v>
      </c>
      <c r="C152" s="91" t="s">
        <v>50</v>
      </c>
      <c r="D152" s="217">
        <v>61</v>
      </c>
      <c r="E152" s="219" t="s">
        <v>186</v>
      </c>
    </row>
    <row r="153" spans="1:5" ht="15" customHeight="1" x14ac:dyDescent="0.2">
      <c r="A153" s="217" t="str">
        <f t="shared" si="2"/>
        <v>INDEC-CM - 43923-11</v>
      </c>
      <c r="B153" s="217">
        <v>43923</v>
      </c>
      <c r="C153" s="91" t="s">
        <v>50</v>
      </c>
      <c r="D153" s="217">
        <v>11</v>
      </c>
      <c r="E153" s="219" t="s">
        <v>187</v>
      </c>
    </row>
    <row r="154" spans="1:5" ht="15" customHeight="1" x14ac:dyDescent="0.2">
      <c r="A154" s="217" t="str">
        <f t="shared" si="2"/>
        <v>INDEC-CM - 37930-12</v>
      </c>
      <c r="B154" s="217">
        <v>37930</v>
      </c>
      <c r="C154" s="91" t="s">
        <v>50</v>
      </c>
      <c r="D154" s="217">
        <v>12</v>
      </c>
      <c r="E154" s="216" t="s">
        <v>188</v>
      </c>
    </row>
    <row r="155" spans="1:5" ht="15" customHeight="1" x14ac:dyDescent="0.2">
      <c r="A155" s="217" t="str">
        <f t="shared" si="2"/>
        <v>INDEC-CM - 37930-11</v>
      </c>
      <c r="B155" s="217">
        <v>37930</v>
      </c>
      <c r="C155" s="91" t="s">
        <v>50</v>
      </c>
      <c r="D155" s="217">
        <v>11</v>
      </c>
      <c r="E155" s="216" t="s">
        <v>189</v>
      </c>
    </row>
    <row r="156" spans="1:5" ht="15" customHeight="1" x14ac:dyDescent="0.2">
      <c r="A156" s="217" t="str">
        <f t="shared" si="2"/>
        <v>INDEC-CM - 42999-61</v>
      </c>
      <c r="B156" s="217">
        <v>42999</v>
      </c>
      <c r="C156" s="91" t="s">
        <v>50</v>
      </c>
      <c r="D156" s="217">
        <v>61</v>
      </c>
      <c r="E156" s="219" t="s">
        <v>190</v>
      </c>
    </row>
    <row r="157" spans="1:5" ht="15" customHeight="1" x14ac:dyDescent="0.2">
      <c r="A157" s="217" t="str">
        <f t="shared" si="2"/>
        <v>INDEC-CM - 42999-62</v>
      </c>
      <c r="B157" s="217">
        <v>42999</v>
      </c>
      <c r="C157" s="91" t="s">
        <v>50</v>
      </c>
      <c r="D157" s="217">
        <v>62</v>
      </c>
      <c r="E157" s="219" t="s">
        <v>191</v>
      </c>
    </row>
    <row r="158" spans="1:5" ht="15" customHeight="1" x14ac:dyDescent="0.2">
      <c r="A158" s="217" t="str">
        <f t="shared" si="2"/>
        <v>INDEC-CM - 37610-11</v>
      </c>
      <c r="B158" s="217">
        <v>37610</v>
      </c>
      <c r="C158" s="91" t="s">
        <v>50</v>
      </c>
      <c r="D158" s="217">
        <v>11</v>
      </c>
      <c r="E158" s="219" t="s">
        <v>192</v>
      </c>
    </row>
    <row r="159" spans="1:5" ht="15" customHeight="1" x14ac:dyDescent="0.2">
      <c r="A159" s="217" t="str">
        <f t="shared" si="2"/>
        <v>INDEC-CM - 37610-12</v>
      </c>
      <c r="B159" s="217">
        <v>37610</v>
      </c>
      <c r="C159" s="91" t="s">
        <v>50</v>
      </c>
      <c r="D159" s="217">
        <v>12</v>
      </c>
      <c r="E159" s="219" t="s">
        <v>193</v>
      </c>
    </row>
    <row r="160" spans="1:5" ht="15" customHeight="1" x14ac:dyDescent="0.2">
      <c r="A160" s="217" t="str">
        <f t="shared" si="2"/>
        <v>INDEC-CM - 42943-11</v>
      </c>
      <c r="B160" s="217">
        <v>42943</v>
      </c>
      <c r="C160" s="91" t="s">
        <v>50</v>
      </c>
      <c r="D160" s="217">
        <v>11</v>
      </c>
      <c r="E160" s="219" t="s">
        <v>194</v>
      </c>
    </row>
    <row r="161" spans="1:496" ht="15" customHeight="1" x14ac:dyDescent="0.2">
      <c r="A161" s="217" t="str">
        <f t="shared" si="2"/>
        <v>INDEC-CM - 37540-11</v>
      </c>
      <c r="B161" s="217">
        <v>37540</v>
      </c>
      <c r="C161" s="91" t="s">
        <v>50</v>
      </c>
      <c r="D161" s="217">
        <v>11</v>
      </c>
      <c r="E161" s="216" t="s">
        <v>195</v>
      </c>
    </row>
    <row r="162" spans="1:496" ht="15" customHeight="1" x14ac:dyDescent="0.2">
      <c r="A162" s="217" t="str">
        <f t="shared" si="2"/>
        <v>INDEC-CM - 38130-16</v>
      </c>
      <c r="B162" s="217">
        <v>38130</v>
      </c>
      <c r="C162" s="91" t="s">
        <v>50</v>
      </c>
      <c r="D162" s="217">
        <v>16</v>
      </c>
      <c r="E162" s="219" t="s">
        <v>196</v>
      </c>
    </row>
    <row r="163" spans="1:496" ht="15" customHeight="1" x14ac:dyDescent="0.2">
      <c r="A163" s="217" t="str">
        <f t="shared" si="2"/>
        <v>INDEC-CM - 38130-15</v>
      </c>
      <c r="B163" s="217">
        <v>38130</v>
      </c>
      <c r="C163" s="91" t="s">
        <v>50</v>
      </c>
      <c r="D163" s="217">
        <v>15</v>
      </c>
      <c r="E163" s="219" t="s">
        <v>197</v>
      </c>
    </row>
    <row r="164" spans="1:496" ht="15" customHeight="1" x14ac:dyDescent="0.2">
      <c r="A164" s="217" t="str">
        <f t="shared" si="2"/>
        <v>INDEC-CM - 38130-14</v>
      </c>
      <c r="B164" s="217">
        <v>38130</v>
      </c>
      <c r="C164" s="91" t="s">
        <v>50</v>
      </c>
      <c r="D164" s="217">
        <v>14</v>
      </c>
      <c r="E164" s="219" t="s">
        <v>198</v>
      </c>
    </row>
    <row r="165" spans="1:496" ht="15" customHeight="1" x14ac:dyDescent="0.2">
      <c r="A165" s="217" t="str">
        <f t="shared" si="2"/>
        <v>INDEC-CM - 35490-11</v>
      </c>
      <c r="B165" s="217">
        <v>35490</v>
      </c>
      <c r="C165" s="91" t="s">
        <v>50</v>
      </c>
      <c r="D165" s="217">
        <v>11</v>
      </c>
      <c r="E165" s="216" t="s">
        <v>199</v>
      </c>
    </row>
    <row r="166" spans="1:496" ht="15" customHeight="1" x14ac:dyDescent="0.2">
      <c r="A166" s="217" t="str">
        <f t="shared" si="2"/>
        <v>INDEC-CM - 41251-11</v>
      </c>
      <c r="B166" s="217">
        <v>41251</v>
      </c>
      <c r="C166" s="91" t="s">
        <v>50</v>
      </c>
      <c r="D166" s="217">
        <v>11</v>
      </c>
      <c r="E166" s="219" t="s">
        <v>200</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1" t="s">
        <v>50</v>
      </c>
      <c r="D168" s="217">
        <v>71</v>
      </c>
      <c r="E168" s="219" t="s">
        <v>201</v>
      </c>
    </row>
    <row r="169" spans="1:496" ht="15" customHeight="1" x14ac:dyDescent="0.2">
      <c r="A169" s="217" t="str">
        <f t="shared" si="2"/>
        <v>INDEC-CM - 37210-42</v>
      </c>
      <c r="B169" s="217">
        <v>37210</v>
      </c>
      <c r="C169" s="91" t="s">
        <v>50</v>
      </c>
      <c r="D169" s="217">
        <v>42</v>
      </c>
      <c r="E169" s="219" t="s">
        <v>202</v>
      </c>
    </row>
    <row r="170" spans="1:496" ht="15" customHeight="1" x14ac:dyDescent="0.2">
      <c r="A170" s="217" t="str">
        <f t="shared" si="2"/>
        <v>INDEC-CM - 37210-41</v>
      </c>
      <c r="B170" s="217">
        <v>37210</v>
      </c>
      <c r="C170" s="91" t="s">
        <v>50</v>
      </c>
      <c r="D170" s="217">
        <v>41</v>
      </c>
      <c r="E170" s="219" t="s">
        <v>203</v>
      </c>
    </row>
    <row r="171" spans="1:496" ht="15" customHeight="1" x14ac:dyDescent="0.2">
      <c r="A171" s="217" t="str">
        <f t="shared" si="2"/>
        <v>INDEC-CM - 36930-11</v>
      </c>
      <c r="B171" s="217">
        <v>36930</v>
      </c>
      <c r="C171" s="91" t="s">
        <v>50</v>
      </c>
      <c r="D171" s="217">
        <v>11</v>
      </c>
      <c r="E171" s="216" t="s">
        <v>204</v>
      </c>
    </row>
    <row r="172" spans="1:496" ht="15" customHeight="1" x14ac:dyDescent="0.2">
      <c r="A172" s="217" t="str">
        <f t="shared" si="2"/>
        <v>INDEC-CM - 36950-21</v>
      </c>
      <c r="B172" s="217">
        <v>36950</v>
      </c>
      <c r="C172" s="91" t="s">
        <v>50</v>
      </c>
      <c r="D172" s="217">
        <v>21</v>
      </c>
      <c r="E172" s="216" t="s">
        <v>205</v>
      </c>
    </row>
    <row r="173" spans="1:496" ht="15" customHeight="1" x14ac:dyDescent="0.2">
      <c r="A173" s="217" t="str">
        <f t="shared" si="2"/>
        <v>INDEC-CM - 35110-31</v>
      </c>
      <c r="B173" s="217">
        <v>35110</v>
      </c>
      <c r="C173" s="91" t="s">
        <v>50</v>
      </c>
      <c r="D173" s="217">
        <v>31</v>
      </c>
      <c r="E173" s="216" t="s">
        <v>206</v>
      </c>
    </row>
    <row r="174" spans="1:496" ht="15" customHeight="1" x14ac:dyDescent="0.2">
      <c r="A174" s="217" t="str">
        <f t="shared" si="2"/>
        <v>INDEC-CM - 35110-32</v>
      </c>
      <c r="B174" s="217">
        <v>35110</v>
      </c>
      <c r="C174" s="91" t="s">
        <v>50</v>
      </c>
      <c r="D174" s="217">
        <v>32</v>
      </c>
      <c r="E174" s="216" t="s">
        <v>207</v>
      </c>
    </row>
    <row r="175" spans="1:496" ht="15" customHeight="1" x14ac:dyDescent="0.2">
      <c r="A175" s="217" t="str">
        <f t="shared" si="2"/>
        <v>INDEC-CM - 37940-11</v>
      </c>
      <c r="B175" s="217">
        <v>37940</v>
      </c>
      <c r="C175" s="91" t="s">
        <v>50</v>
      </c>
      <c r="D175" s="217">
        <v>11</v>
      </c>
      <c r="E175" s="216" t="s">
        <v>208</v>
      </c>
    </row>
    <row r="176" spans="1:496" ht="15" customHeight="1" x14ac:dyDescent="0.2">
      <c r="A176" s="217" t="str">
        <f t="shared" si="2"/>
        <v>INDEC-CM - 35110-71</v>
      </c>
      <c r="B176" s="217">
        <v>35110</v>
      </c>
      <c r="C176" s="91" t="s">
        <v>50</v>
      </c>
      <c r="D176" s="217">
        <v>71</v>
      </c>
      <c r="E176" s="216" t="s">
        <v>209</v>
      </c>
    </row>
    <row r="177" spans="1:5" ht="15" customHeight="1" x14ac:dyDescent="0.2">
      <c r="A177" s="217" t="str">
        <f t="shared" si="2"/>
        <v>INDEC-CM - 31210-31</v>
      </c>
      <c r="B177" s="217">
        <v>31210</v>
      </c>
      <c r="C177" s="91" t="s">
        <v>50</v>
      </c>
      <c r="D177" s="217">
        <v>31</v>
      </c>
      <c r="E177" s="216" t="s">
        <v>210</v>
      </c>
    </row>
    <row r="178" spans="1:5" ht="15" customHeight="1" x14ac:dyDescent="0.2">
      <c r="A178" s="217" t="str">
        <f t="shared" si="2"/>
        <v>INDEC-CM - 31210-32</v>
      </c>
      <c r="B178" s="217">
        <v>31210</v>
      </c>
      <c r="C178" s="91" t="s">
        <v>50</v>
      </c>
      <c r="D178" s="217">
        <v>32</v>
      </c>
      <c r="E178" s="216" t="s">
        <v>211</v>
      </c>
    </row>
    <row r="179" spans="1:5" ht="15" customHeight="1" x14ac:dyDescent="0.2">
      <c r="A179" s="217" t="str">
        <f t="shared" si="2"/>
        <v>INDEC-CM - 41541-11</v>
      </c>
      <c r="B179" s="217">
        <v>41541</v>
      </c>
      <c r="C179" s="91" t="s">
        <v>50</v>
      </c>
      <c r="D179" s="217">
        <v>11</v>
      </c>
      <c r="E179" s="216" t="s">
        <v>212</v>
      </c>
    </row>
    <row r="180" spans="1:5" ht="15" customHeight="1" x14ac:dyDescent="0.2">
      <c r="A180" s="217" t="str">
        <f t="shared" si="2"/>
        <v>INDEC-CM - 34720-11</v>
      </c>
      <c r="B180" s="217">
        <v>34720</v>
      </c>
      <c r="C180" s="91" t="s">
        <v>50</v>
      </c>
      <c r="D180" s="217">
        <v>11</v>
      </c>
      <c r="E180" s="219" t="s">
        <v>213</v>
      </c>
    </row>
    <row r="181" spans="1:5" ht="15" customHeight="1" x14ac:dyDescent="0.2">
      <c r="A181" s="217" t="str">
        <f t="shared" si="2"/>
        <v>INDEC-CM - 47220-11</v>
      </c>
      <c r="B181" s="217">
        <v>47220</v>
      </c>
      <c r="C181" s="91" t="s">
        <v>50</v>
      </c>
      <c r="D181" s="217">
        <v>11</v>
      </c>
      <c r="E181" s="219" t="s">
        <v>214</v>
      </c>
    </row>
    <row r="182" spans="1:5" ht="15" customHeight="1" x14ac:dyDescent="0.2">
      <c r="A182" s="217" t="str">
        <f t="shared" si="2"/>
        <v>INDEC-CM - 31600-81</v>
      </c>
      <c r="B182" s="217">
        <v>31600</v>
      </c>
      <c r="C182" s="91" t="s">
        <v>50</v>
      </c>
      <c r="D182" s="217">
        <v>81</v>
      </c>
      <c r="E182" s="216" t="s">
        <v>215</v>
      </c>
    </row>
    <row r="183" spans="1:5" ht="15" customHeight="1" x14ac:dyDescent="0.2">
      <c r="A183" s="217" t="str">
        <f t="shared" si="2"/>
        <v>INDEC-CM - 42120-31</v>
      </c>
      <c r="B183" s="217">
        <v>42120</v>
      </c>
      <c r="C183" s="91" t="s">
        <v>50</v>
      </c>
      <c r="D183" s="217">
        <v>31</v>
      </c>
      <c r="E183" s="216" t="s">
        <v>216</v>
      </c>
    </row>
    <row r="184" spans="1:5" ht="15" customHeight="1" x14ac:dyDescent="0.2">
      <c r="A184" s="217" t="str">
        <f t="shared" si="2"/>
        <v>INDEC-CM - 35490-21</v>
      </c>
      <c r="B184" s="217">
        <v>35490</v>
      </c>
      <c r="C184" s="91" t="s">
        <v>50</v>
      </c>
      <c r="D184" s="217">
        <v>21</v>
      </c>
      <c r="E184" s="219" t="s">
        <v>217</v>
      </c>
    </row>
    <row r="185" spans="1:5" ht="15" customHeight="1" x14ac:dyDescent="0.2">
      <c r="A185" s="217" t="str">
        <f t="shared" si="2"/>
        <v>INDEC-CM - 31600-41</v>
      </c>
      <c r="B185" s="217">
        <v>31600</v>
      </c>
      <c r="C185" s="91" t="s">
        <v>50</v>
      </c>
      <c r="D185" s="217">
        <v>41</v>
      </c>
      <c r="E185" s="219" t="s">
        <v>218</v>
      </c>
    </row>
    <row r="186" spans="1:5" ht="15" customHeight="1" x14ac:dyDescent="0.2">
      <c r="A186" s="217" t="str">
        <f t="shared" si="2"/>
        <v>INDEC-CM - 42120-21</v>
      </c>
      <c r="B186" s="217">
        <v>42120</v>
      </c>
      <c r="C186" s="91" t="s">
        <v>50</v>
      </c>
      <c r="D186" s="217">
        <v>21</v>
      </c>
      <c r="E186" s="219" t="s">
        <v>219</v>
      </c>
    </row>
    <row r="187" spans="1:5" ht="15" customHeight="1" x14ac:dyDescent="0.2">
      <c r="A187" s="217" t="str">
        <f t="shared" si="2"/>
        <v>INDEC-CM - 42120-22</v>
      </c>
      <c r="B187" s="217">
        <v>42120</v>
      </c>
      <c r="C187" s="91" t="s">
        <v>50</v>
      </c>
      <c r="D187" s="217">
        <v>22</v>
      </c>
      <c r="E187" s="219" t="s">
        <v>220</v>
      </c>
    </row>
    <row r="188" spans="1:5" ht="15" customHeight="1" x14ac:dyDescent="0.2">
      <c r="A188" s="217" t="str">
        <f t="shared" si="2"/>
        <v>INDEC-CM - 31600-33</v>
      </c>
      <c r="B188" s="217">
        <v>31600</v>
      </c>
      <c r="C188" s="91" t="s">
        <v>50</v>
      </c>
      <c r="D188" s="217">
        <v>33</v>
      </c>
      <c r="E188" s="216" t="s">
        <v>221</v>
      </c>
    </row>
    <row r="189" spans="1:5" ht="15" customHeight="1" x14ac:dyDescent="0.2">
      <c r="A189" s="217" t="str">
        <f t="shared" si="2"/>
        <v>INDEC-CM - 31600-32</v>
      </c>
      <c r="B189" s="217">
        <v>31600</v>
      </c>
      <c r="C189" s="91" t="s">
        <v>50</v>
      </c>
      <c r="D189" s="217">
        <v>32</v>
      </c>
      <c r="E189" s="216" t="s">
        <v>222</v>
      </c>
    </row>
    <row r="190" spans="1:5" ht="15" customHeight="1" x14ac:dyDescent="0.2">
      <c r="A190" s="217" t="str">
        <f t="shared" si="2"/>
        <v>INDEC-CM - 31600-31</v>
      </c>
      <c r="B190" s="217">
        <v>31600</v>
      </c>
      <c r="C190" s="91" t="s">
        <v>50</v>
      </c>
      <c r="D190" s="217">
        <v>31</v>
      </c>
      <c r="E190" s="216" t="s">
        <v>223</v>
      </c>
    </row>
    <row r="191" spans="1:5" ht="15" customHeight="1" x14ac:dyDescent="0.2">
      <c r="A191" s="217" t="str">
        <f t="shared" si="2"/>
        <v>INDEC-CM - 42120-11</v>
      </c>
      <c r="B191" s="217">
        <v>42120</v>
      </c>
      <c r="C191" s="91" t="s">
        <v>50</v>
      </c>
      <c r="D191" s="217">
        <v>11</v>
      </c>
      <c r="E191" s="216" t="s">
        <v>224</v>
      </c>
    </row>
    <row r="192" spans="1:5" ht="15" customHeight="1" x14ac:dyDescent="0.2">
      <c r="A192" s="217" t="str">
        <f t="shared" si="2"/>
        <v>INDEC-CM - 31600-23</v>
      </c>
      <c r="B192" s="217">
        <v>31600</v>
      </c>
      <c r="C192" s="91" t="s">
        <v>50</v>
      </c>
      <c r="D192" s="217">
        <v>23</v>
      </c>
      <c r="E192" s="216" t="s">
        <v>225</v>
      </c>
    </row>
    <row r="193" spans="1:5" ht="15" customHeight="1" x14ac:dyDescent="0.2">
      <c r="A193" s="217" t="str">
        <f t="shared" si="2"/>
        <v>INDEC-CM - 31600-22</v>
      </c>
      <c r="B193" s="217">
        <v>31600</v>
      </c>
      <c r="C193" s="91" t="s">
        <v>50</v>
      </c>
      <c r="D193" s="217">
        <v>22</v>
      </c>
      <c r="E193" s="216" t="s">
        <v>226</v>
      </c>
    </row>
    <row r="194" spans="1:5" ht="15" customHeight="1" x14ac:dyDescent="0.2">
      <c r="A194" s="217" t="str">
        <f t="shared" si="2"/>
        <v>INDEC-CM - 31600-21</v>
      </c>
      <c r="B194" s="217">
        <v>31600</v>
      </c>
      <c r="C194" s="91" t="s">
        <v>50</v>
      </c>
      <c r="D194" s="217">
        <v>21</v>
      </c>
      <c r="E194" s="216" t="s">
        <v>227</v>
      </c>
    </row>
    <row r="195" spans="1:5" ht="15" customHeight="1" x14ac:dyDescent="0.2">
      <c r="A195" s="217" t="str">
        <f t="shared" si="2"/>
        <v>INDEC-CM - 41278-33</v>
      </c>
      <c r="B195" s="217">
        <v>41278</v>
      </c>
      <c r="C195" s="91" t="s">
        <v>50</v>
      </c>
      <c r="D195" s="217">
        <v>33</v>
      </c>
      <c r="E195" s="219" t="s">
        <v>228</v>
      </c>
    </row>
    <row r="196" spans="1:5" ht="15" customHeight="1" x14ac:dyDescent="0.2">
      <c r="A196" s="217" t="str">
        <f t="shared" si="2"/>
        <v>INDEC-CM - 36320-33</v>
      </c>
      <c r="B196" s="217">
        <v>36320</v>
      </c>
      <c r="C196" s="91" t="s">
        <v>50</v>
      </c>
      <c r="D196" s="217">
        <v>33</v>
      </c>
      <c r="E196" s="216" t="s">
        <v>229</v>
      </c>
    </row>
    <row r="197" spans="1:5" ht="15" customHeight="1" x14ac:dyDescent="0.2">
      <c r="A197" s="217" t="str">
        <f t="shared" si="2"/>
        <v>INDEC-CM - 48270-11</v>
      </c>
      <c r="B197" s="217">
        <v>48270</v>
      </c>
      <c r="C197" s="91" t="s">
        <v>50</v>
      </c>
      <c r="D197" s="217">
        <v>11</v>
      </c>
      <c r="E197" s="219" t="s">
        <v>230</v>
      </c>
    </row>
    <row r="198" spans="1:5" ht="15" customHeight="1" x14ac:dyDescent="0.2">
      <c r="A198" s="217" t="str">
        <f t="shared" ref="A198:A220" si="3">CONCATENATE("INDEC-CM - ",B198,C198,D198)</f>
        <v>INDEC-CM - 42190-11</v>
      </c>
      <c r="B198" s="217">
        <v>42190</v>
      </c>
      <c r="C198" s="91" t="s">
        <v>50</v>
      </c>
      <c r="D198" s="217">
        <v>11</v>
      </c>
      <c r="E198" s="216" t="s">
        <v>231</v>
      </c>
    </row>
    <row r="199" spans="1:5" ht="15" customHeight="1" x14ac:dyDescent="0.2">
      <c r="A199" s="217" t="str">
        <f t="shared" si="3"/>
        <v>INDEC-CM - 43923-31</v>
      </c>
      <c r="B199" s="217">
        <v>43923</v>
      </c>
      <c r="C199" s="91" t="s">
        <v>50</v>
      </c>
      <c r="D199" s="217">
        <v>31</v>
      </c>
      <c r="E199" s="219" t="s">
        <v>232</v>
      </c>
    </row>
    <row r="200" spans="1:5" ht="15" customHeight="1" x14ac:dyDescent="0.2">
      <c r="A200" s="217" t="str">
        <f t="shared" si="3"/>
        <v>INDEC-CM - 31210-11</v>
      </c>
      <c r="B200" s="217">
        <v>31210</v>
      </c>
      <c r="C200" s="91" t="s">
        <v>50</v>
      </c>
      <c r="D200" s="217">
        <v>11</v>
      </c>
      <c r="E200" s="219" t="s">
        <v>233</v>
      </c>
    </row>
    <row r="201" spans="1:5" ht="15" customHeight="1" x14ac:dyDescent="0.2">
      <c r="A201" s="217" t="str">
        <f t="shared" si="3"/>
        <v>INDEC-CM - 37129-21</v>
      </c>
      <c r="B201" s="217">
        <v>37129</v>
      </c>
      <c r="C201" s="91" t="s">
        <v>50</v>
      </c>
      <c r="D201" s="217">
        <v>21</v>
      </c>
      <c r="E201" s="216" t="s">
        <v>234</v>
      </c>
    </row>
    <row r="202" spans="1:5" ht="15" customHeight="1" x14ac:dyDescent="0.2">
      <c r="A202" s="217" t="str">
        <f t="shared" si="3"/>
        <v>INDEC-CM - 37560-21</v>
      </c>
      <c r="B202" s="217">
        <v>37560</v>
      </c>
      <c r="C202" s="91" t="s">
        <v>50</v>
      </c>
      <c r="D202" s="217">
        <v>21</v>
      </c>
      <c r="E202" s="219" t="s">
        <v>235</v>
      </c>
    </row>
    <row r="203" spans="1:5" ht="15" customHeight="1" x14ac:dyDescent="0.2">
      <c r="A203" s="217" t="str">
        <f t="shared" si="3"/>
        <v>INDEC-CM - 42999-71</v>
      </c>
      <c r="B203" s="217">
        <v>42999</v>
      </c>
      <c r="C203" s="91" t="s">
        <v>50</v>
      </c>
      <c r="D203" s="217">
        <v>71</v>
      </c>
      <c r="E203" s="216" t="s">
        <v>236</v>
      </c>
    </row>
    <row r="204" spans="1:5" ht="15" customHeight="1" x14ac:dyDescent="0.2">
      <c r="A204" s="217" t="str">
        <f t="shared" si="3"/>
        <v>INDEC-CM - 41516-22</v>
      </c>
      <c r="B204" s="217">
        <v>41516</v>
      </c>
      <c r="C204" s="91" t="s">
        <v>50</v>
      </c>
      <c r="D204" s="217">
        <v>22</v>
      </c>
      <c r="E204" s="216" t="s">
        <v>237</v>
      </c>
    </row>
    <row r="205" spans="1:5" ht="15" customHeight="1" x14ac:dyDescent="0.2">
      <c r="A205" s="217" t="str">
        <f t="shared" si="3"/>
        <v>INDEC-CM - 37350-51</v>
      </c>
      <c r="B205" s="217">
        <v>37350</v>
      </c>
      <c r="C205" s="91" t="s">
        <v>50</v>
      </c>
      <c r="D205" s="217">
        <v>51</v>
      </c>
      <c r="E205" s="216" t="s">
        <v>238</v>
      </c>
    </row>
    <row r="206" spans="1:5" ht="15" customHeight="1" x14ac:dyDescent="0.2">
      <c r="A206" s="217" t="str">
        <f t="shared" si="3"/>
        <v>INDEC-CM - 44826-21</v>
      </c>
      <c r="B206" s="217">
        <v>44826</v>
      </c>
      <c r="C206" s="91" t="s">
        <v>50</v>
      </c>
      <c r="D206" s="217">
        <v>21</v>
      </c>
      <c r="E206" s="216" t="s">
        <v>239</v>
      </c>
    </row>
    <row r="207" spans="1:5" ht="15" customHeight="1" x14ac:dyDescent="0.2">
      <c r="A207" s="217" t="str">
        <f t="shared" si="3"/>
        <v>INDEC-CM - 31210-22</v>
      </c>
      <c r="B207" s="217">
        <v>31210</v>
      </c>
      <c r="C207" s="91" t="s">
        <v>50</v>
      </c>
      <c r="D207" s="217">
        <v>22</v>
      </c>
      <c r="E207" s="216" t="s">
        <v>240</v>
      </c>
    </row>
    <row r="208" spans="1:5" ht="15" customHeight="1" x14ac:dyDescent="0.2">
      <c r="A208" s="217" t="str">
        <f t="shared" si="3"/>
        <v>INDEC-CM - 31100-11</v>
      </c>
      <c r="B208" s="217">
        <v>31100</v>
      </c>
      <c r="C208" s="91" t="s">
        <v>50</v>
      </c>
      <c r="D208" s="217">
        <v>11</v>
      </c>
      <c r="E208" s="216" t="s">
        <v>241</v>
      </c>
    </row>
    <row r="209" spans="1:496" ht="15" customHeight="1" x14ac:dyDescent="0.2">
      <c r="A209" s="217" t="str">
        <f t="shared" si="3"/>
        <v>INDEC-CM - 46212-53</v>
      </c>
      <c r="B209" s="217">
        <v>46212</v>
      </c>
      <c r="C209" s="91" t="s">
        <v>50</v>
      </c>
      <c r="D209" s="217">
        <v>53</v>
      </c>
      <c r="E209" s="216" t="s">
        <v>242</v>
      </c>
    </row>
    <row r="210" spans="1:496" ht="15" customHeight="1" x14ac:dyDescent="0.2">
      <c r="A210" s="217" t="str">
        <f t="shared" si="3"/>
        <v>INDEC-CM - 46212-52</v>
      </c>
      <c r="B210" s="217">
        <v>46212</v>
      </c>
      <c r="C210" s="91" t="s">
        <v>50</v>
      </c>
      <c r="D210" s="217">
        <v>52</v>
      </c>
      <c r="E210" s="219" t="s">
        <v>243</v>
      </c>
    </row>
    <row r="211" spans="1:496" ht="15" customHeight="1" x14ac:dyDescent="0.2">
      <c r="A211" s="217" t="str">
        <f t="shared" si="3"/>
        <v>INDEC-CM - 15400-21</v>
      </c>
      <c r="B211" s="217">
        <v>15400</v>
      </c>
      <c r="C211" s="91" t="s">
        <v>50</v>
      </c>
      <c r="D211" s="217">
        <v>21</v>
      </c>
      <c r="E211" s="216" t="s">
        <v>244</v>
      </c>
    </row>
    <row r="212" spans="1:496" ht="15" customHeight="1" x14ac:dyDescent="0.2">
      <c r="A212" s="217" t="str">
        <f t="shared" si="3"/>
        <v>INDEC-CM - 43240-11</v>
      </c>
      <c r="B212" s="217">
        <v>43240</v>
      </c>
      <c r="C212" s="91" t="s">
        <v>50</v>
      </c>
      <c r="D212" s="217">
        <v>11</v>
      </c>
      <c r="E212" s="216" t="s">
        <v>245</v>
      </c>
    </row>
    <row r="213" spans="1:496" ht="15" customHeight="1" x14ac:dyDescent="0.2">
      <c r="A213" s="217" t="str">
        <f t="shared" si="3"/>
        <v>INDEC-CM - 31600-42</v>
      </c>
      <c r="B213" s="217">
        <v>31600</v>
      </c>
      <c r="C213" s="91" t="s">
        <v>50</v>
      </c>
      <c r="D213" s="217">
        <v>42</v>
      </c>
      <c r="E213" s="219" t="s">
        <v>246</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1" t="s">
        <v>50</v>
      </c>
      <c r="D217" s="217">
        <v>11</v>
      </c>
      <c r="E217" s="216" t="s">
        <v>247</v>
      </c>
    </row>
    <row r="218" spans="1:496" ht="15" customHeight="1" x14ac:dyDescent="0.2">
      <c r="A218" s="217" t="str">
        <f t="shared" si="3"/>
        <v>INDEC-CM - 37410-11</v>
      </c>
      <c r="B218" s="217">
        <v>37410</v>
      </c>
      <c r="C218" s="91" t="s">
        <v>50</v>
      </c>
      <c r="D218" s="217">
        <v>11</v>
      </c>
      <c r="E218" s="216" t="s">
        <v>248</v>
      </c>
    </row>
    <row r="219" spans="1:496" ht="15" customHeight="1" x14ac:dyDescent="0.2">
      <c r="A219" s="217" t="str">
        <f t="shared" si="3"/>
        <v>INDEC-CM - 31210-33</v>
      </c>
      <c r="B219" s="217">
        <v>31210</v>
      </c>
      <c r="C219" s="91" t="s">
        <v>50</v>
      </c>
      <c r="D219" s="217">
        <v>33</v>
      </c>
      <c r="E219" s="216" t="s">
        <v>249</v>
      </c>
    </row>
    <row r="220" spans="1:496" ht="15" customHeight="1" x14ac:dyDescent="0.2">
      <c r="A220" s="217" t="str">
        <f t="shared" si="3"/>
        <v>INDEC-CM - 37540-21</v>
      </c>
      <c r="B220" s="217">
        <v>37540</v>
      </c>
      <c r="C220" s="91" t="s">
        <v>50</v>
      </c>
      <c r="D220" s="217">
        <v>21</v>
      </c>
      <c r="E220" s="216" t="s">
        <v>250</v>
      </c>
    </row>
    <row r="223" spans="1:496" ht="15" customHeight="1" x14ac:dyDescent="0.2">
      <c r="A223" s="224"/>
      <c r="B223" s="215" t="s">
        <v>481</v>
      </c>
      <c r="C223" s="224"/>
      <c r="D223" s="225"/>
      <c r="E223" s="224"/>
    </row>
    <row r="224" spans="1:496" ht="15" customHeight="1" x14ac:dyDescent="0.2">
      <c r="A224" s="224"/>
      <c r="B224" s="226"/>
      <c r="C224" s="224"/>
      <c r="D224" s="225"/>
      <c r="E224" s="224"/>
    </row>
    <row r="225" spans="1:5" ht="15" customHeight="1" x14ac:dyDescent="0.2">
      <c r="A225" s="345" t="s">
        <v>317</v>
      </c>
      <c r="B225" s="345" t="s">
        <v>47</v>
      </c>
      <c r="C225" s="345"/>
      <c r="D225" s="345"/>
      <c r="E225" s="345" t="s">
        <v>48</v>
      </c>
    </row>
    <row r="226" spans="1:5" ht="15" customHeight="1" x14ac:dyDescent="0.2">
      <c r="A226" s="345"/>
      <c r="B226" s="345" t="s">
        <v>49</v>
      </c>
      <c r="C226" s="345"/>
      <c r="D226" s="345"/>
      <c r="E226" s="345"/>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50</v>
      </c>
      <c r="D228" s="225">
        <v>0</v>
      </c>
      <c r="E228" s="224" t="s">
        <v>482</v>
      </c>
    </row>
    <row r="229" spans="1:5" ht="15" customHeight="1" x14ac:dyDescent="0.2">
      <c r="A229" s="217" t="str">
        <f>CONCATENATE("INDEC-CM - ",B229,C229,D229)</f>
        <v>INDEC-CM - 31600-6</v>
      </c>
      <c r="B229" s="225">
        <v>31600</v>
      </c>
      <c r="C229" s="228" t="s">
        <v>50</v>
      </c>
      <c r="D229" s="225">
        <v>6</v>
      </c>
      <c r="E229" s="224" t="s">
        <v>483</v>
      </c>
    </row>
    <row r="230" spans="1:5" ht="15" customHeight="1" x14ac:dyDescent="0.2">
      <c r="A230" s="217" t="str">
        <f>CONCATENATE("INDEC-CM - ",B230,C230,D230)</f>
        <v>INDEC-CM - 41278-0</v>
      </c>
      <c r="B230" s="225">
        <v>41278</v>
      </c>
      <c r="C230" s="228" t="s">
        <v>50</v>
      </c>
      <c r="D230" s="225">
        <v>0</v>
      </c>
      <c r="E230" s="224" t="s">
        <v>484</v>
      </c>
    </row>
    <row r="231" spans="1:5" ht="15" customHeight="1" x14ac:dyDescent="0.2">
      <c r="A231" s="217" t="str">
        <f>CONCATENATE("INDEC-CM - ",B231,C231,D231)</f>
        <v>INDEC-CM - 31600-7</v>
      </c>
      <c r="B231" s="225">
        <v>31600</v>
      </c>
      <c r="C231" s="228" t="s">
        <v>50</v>
      </c>
      <c r="D231" s="225">
        <v>7</v>
      </c>
      <c r="E231" s="224" t="s">
        <v>485</v>
      </c>
    </row>
    <row r="232" spans="1:5" ht="15" customHeight="1" x14ac:dyDescent="0.2">
      <c r="A232" s="217" t="str">
        <f>CONCATENATE("INDEC-CM - ",B232,C232,D232)</f>
        <v>INDEC-CM - 42120-41/42/51</v>
      </c>
      <c r="B232" s="225">
        <v>42120</v>
      </c>
      <c r="C232" s="228" t="s">
        <v>50</v>
      </c>
      <c r="D232" s="225" t="s">
        <v>486</v>
      </c>
      <c r="E232" s="224" t="s">
        <v>487</v>
      </c>
    </row>
    <row r="235" spans="1:5" ht="15" customHeight="1" x14ac:dyDescent="0.2">
      <c r="A235" s="215"/>
      <c r="B235" s="215" t="s">
        <v>489</v>
      </c>
      <c r="C235" s="214"/>
      <c r="D235" s="215"/>
      <c r="E235" s="215"/>
    </row>
    <row r="236" spans="1:5" ht="15" customHeight="1" x14ac:dyDescent="0.2">
      <c r="A236" s="219"/>
      <c r="D236" s="229"/>
    </row>
    <row r="237" spans="1:5" ht="15" customHeight="1" x14ac:dyDescent="0.2">
      <c r="A237" s="345" t="s">
        <v>317</v>
      </c>
      <c r="B237" s="345" t="s">
        <v>47</v>
      </c>
      <c r="C237" s="345"/>
      <c r="D237" s="345"/>
      <c r="E237" s="345" t="s">
        <v>306</v>
      </c>
    </row>
    <row r="238" spans="1:5" ht="15" customHeight="1" x14ac:dyDescent="0.2">
      <c r="A238" s="345"/>
      <c r="B238" s="345"/>
      <c r="C238" s="345"/>
      <c r="D238" s="345"/>
      <c r="E238" s="345"/>
    </row>
    <row r="239" spans="1:5" ht="15" customHeight="1" x14ac:dyDescent="0.2">
      <c r="E239" s="230" t="s">
        <v>254</v>
      </c>
    </row>
    <row r="240" spans="1:5" ht="15" customHeight="1" x14ac:dyDescent="0.2">
      <c r="E240" s="230"/>
    </row>
    <row r="241" spans="1:5" ht="15" customHeight="1" x14ac:dyDescent="0.2">
      <c r="A241" s="219"/>
      <c r="D241" s="229"/>
      <c r="E241" s="214" t="s">
        <v>307</v>
      </c>
    </row>
    <row r="242" spans="1:5" ht="15" customHeight="1" x14ac:dyDescent="0.2">
      <c r="A242" s="219"/>
      <c r="D242" s="229"/>
      <c r="E242" s="214"/>
    </row>
    <row r="243" spans="1:5" ht="15" customHeight="1" x14ac:dyDescent="0.2">
      <c r="B243" s="229"/>
      <c r="E243" s="214" t="s">
        <v>308</v>
      </c>
    </row>
    <row r="244" spans="1:5" ht="15" customHeight="1" x14ac:dyDescent="0.2">
      <c r="A244" s="217" t="str">
        <f>CONCATENATE("INDEC-MO - ",B244,C244,D244)</f>
        <v>INDEC-MO - 51560-11</v>
      </c>
      <c r="B244" s="217">
        <v>51560</v>
      </c>
      <c r="C244" s="216" t="s">
        <v>50</v>
      </c>
      <c r="D244" s="217">
        <v>11</v>
      </c>
      <c r="E244" s="91" t="s">
        <v>1056</v>
      </c>
    </row>
    <row r="245" spans="1:5" ht="15" customHeight="1" x14ac:dyDescent="0.2">
      <c r="A245" s="217" t="str">
        <f>CONCATENATE("INDEC-MO - ",B245,C245,D245)</f>
        <v>INDEC-MO - 51560-12</v>
      </c>
      <c r="B245" s="217">
        <v>51560</v>
      </c>
      <c r="C245" s="216" t="s">
        <v>50</v>
      </c>
      <c r="D245" s="217">
        <v>12</v>
      </c>
      <c r="E245" s="91" t="s">
        <v>999</v>
      </c>
    </row>
    <row r="246" spans="1:5" ht="15" customHeight="1" x14ac:dyDescent="0.2">
      <c r="A246" s="217" t="str">
        <f>CONCATENATE("INDEC-MO - ",B246,C246,D246)</f>
        <v>INDEC-MO - 51560-13</v>
      </c>
      <c r="B246" s="217">
        <v>51560</v>
      </c>
      <c r="C246" s="216" t="s">
        <v>50</v>
      </c>
      <c r="D246" s="217">
        <v>13</v>
      </c>
      <c r="E246" s="91" t="s">
        <v>1057</v>
      </c>
    </row>
    <row r="247" spans="1:5" ht="15" customHeight="1" x14ac:dyDescent="0.2">
      <c r="A247" s="217" t="str">
        <f>CONCATENATE("INDEC-MO - ",B247,C247,D247)</f>
        <v>INDEC-MO - 51560-14</v>
      </c>
      <c r="B247" s="217">
        <v>51560</v>
      </c>
      <c r="C247" s="216" t="s">
        <v>50</v>
      </c>
      <c r="D247" s="217">
        <v>14</v>
      </c>
      <c r="E247" s="91" t="s">
        <v>610</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50</v>
      </c>
      <c r="D249" s="217">
        <v>32</v>
      </c>
      <c r="E249" s="214" t="s">
        <v>309</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50</v>
      </c>
      <c r="D251" s="217">
        <v>1</v>
      </c>
      <c r="E251" s="230" t="s">
        <v>310</v>
      </c>
    </row>
    <row r="252" spans="1:5" ht="15" customHeight="1" x14ac:dyDescent="0.2">
      <c r="A252" s="217" t="str">
        <f>CONCATENATE(B252,C252,D252)</f>
        <v/>
      </c>
    </row>
    <row r="253" spans="1:5" ht="15" customHeight="1" x14ac:dyDescent="0.2">
      <c r="A253" s="217" t="str">
        <f>CONCATENATE(B253,C253,D253)</f>
        <v/>
      </c>
      <c r="E253" s="230" t="s">
        <v>311</v>
      </c>
    </row>
    <row r="254" spans="1:5" ht="15" customHeight="1" x14ac:dyDescent="0.2">
      <c r="A254" s="217" t="str">
        <f t="shared" ref="A254:A259" si="4">CONCATENATE("INDEC-MO - ",B254,C254,D254)</f>
        <v>INDEC-MO - 51641-1</v>
      </c>
      <c r="B254" s="217">
        <v>51641</v>
      </c>
      <c r="C254" s="216" t="s">
        <v>50</v>
      </c>
      <c r="D254" s="217">
        <v>1</v>
      </c>
      <c r="E254" s="91" t="s">
        <v>312</v>
      </c>
    </row>
    <row r="255" spans="1:5" ht="15" customHeight="1" x14ac:dyDescent="0.2">
      <c r="A255" s="217" t="str">
        <f t="shared" si="4"/>
        <v>INDEC-MO - 51620-1</v>
      </c>
      <c r="B255" s="217">
        <v>51620</v>
      </c>
      <c r="C255" s="216" t="s">
        <v>50</v>
      </c>
      <c r="D255" s="217">
        <v>1</v>
      </c>
      <c r="E255" s="91" t="s">
        <v>313</v>
      </c>
    </row>
    <row r="256" spans="1:5" ht="15" customHeight="1" x14ac:dyDescent="0.2">
      <c r="A256" s="217" t="str">
        <f t="shared" si="4"/>
        <v>INDEC-MO - 51690-1</v>
      </c>
      <c r="B256" s="217">
        <v>51690</v>
      </c>
      <c r="C256" s="216" t="s">
        <v>50</v>
      </c>
      <c r="D256" s="217">
        <v>1</v>
      </c>
      <c r="E256" s="91" t="s">
        <v>314</v>
      </c>
    </row>
    <row r="257" spans="1:496" ht="15" customHeight="1" x14ac:dyDescent="0.2">
      <c r="A257" s="217" t="str">
        <f t="shared" si="4"/>
        <v>INDEC-MO - 51630-1</v>
      </c>
      <c r="B257" s="217">
        <v>51630</v>
      </c>
      <c r="C257" s="216" t="s">
        <v>50</v>
      </c>
      <c r="D257" s="217">
        <v>1</v>
      </c>
      <c r="E257" s="91" t="s">
        <v>315</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50</v>
      </c>
      <c r="D259" s="217">
        <v>1</v>
      </c>
      <c r="E259" s="91" t="s">
        <v>316</v>
      </c>
    </row>
    <row r="262" spans="1:496" ht="15" customHeight="1" x14ac:dyDescent="0.2">
      <c r="A262" s="226"/>
      <c r="B262" s="215" t="s">
        <v>490</v>
      </c>
      <c r="C262" s="224"/>
      <c r="D262" s="225"/>
      <c r="E262" s="225"/>
    </row>
    <row r="263" spans="1:496" ht="15" customHeight="1" x14ac:dyDescent="0.2">
      <c r="A263" s="231"/>
      <c r="B263" s="225"/>
      <c r="C263" s="224"/>
      <c r="D263" s="232"/>
      <c r="E263" s="224"/>
    </row>
    <row r="264" spans="1:496" ht="15" customHeight="1" x14ac:dyDescent="0.2">
      <c r="A264" s="345" t="s">
        <v>317</v>
      </c>
      <c r="B264" s="345" t="s">
        <v>47</v>
      </c>
      <c r="C264" s="345"/>
      <c r="D264" s="345"/>
      <c r="E264" s="345" t="s">
        <v>306</v>
      </c>
    </row>
    <row r="265" spans="1:496" ht="15" customHeight="1" x14ac:dyDescent="0.2">
      <c r="A265" s="345"/>
      <c r="B265" s="345"/>
      <c r="C265" s="345"/>
      <c r="D265" s="345"/>
      <c r="E265" s="345"/>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50</v>
      </c>
      <c r="D267" s="217">
        <v>1</v>
      </c>
      <c r="E267" s="228" t="s">
        <v>491</v>
      </c>
    </row>
    <row r="268" spans="1:496" ht="15" customHeight="1" x14ac:dyDescent="0.2">
      <c r="A268" s="224"/>
      <c r="B268" s="225"/>
      <c r="C268" s="224"/>
      <c r="D268" s="225"/>
      <c r="E268" s="224"/>
    </row>
    <row r="271" spans="1:496" ht="15" customHeight="1" x14ac:dyDescent="0.2">
      <c r="A271" s="214"/>
      <c r="B271" s="215" t="s">
        <v>318</v>
      </c>
      <c r="C271" s="214"/>
      <c r="D271" s="215"/>
    </row>
    <row r="273" spans="1:496" ht="15" customHeight="1" x14ac:dyDescent="0.2">
      <c r="A273" s="345" t="s">
        <v>317</v>
      </c>
      <c r="B273" s="345" t="s">
        <v>47</v>
      </c>
      <c r="C273" s="345"/>
      <c r="D273" s="345"/>
      <c r="E273" s="345" t="s">
        <v>319</v>
      </c>
    </row>
    <row r="274" spans="1:496" ht="15" customHeight="1" x14ac:dyDescent="0.2">
      <c r="A274" s="345"/>
      <c r="B274" s="345" t="s">
        <v>49</v>
      </c>
      <c r="C274" s="345"/>
      <c r="D274" s="345"/>
      <c r="E274" s="345"/>
    </row>
    <row r="275" spans="1:496" ht="15" customHeight="1" x14ac:dyDescent="0.2">
      <c r="E275" s="218"/>
    </row>
    <row r="276" spans="1:496" ht="15" customHeight="1" x14ac:dyDescent="0.2">
      <c r="A276" s="217" t="str">
        <f t="shared" ref="A276:A283" si="5">CONCATENATE("INDEC-EC - ",B276,C276,D276)</f>
        <v>INDEC-EC - 43520-11</v>
      </c>
      <c r="B276" s="217">
        <v>43520</v>
      </c>
      <c r="C276" s="91" t="s">
        <v>50</v>
      </c>
      <c r="D276" s="217">
        <v>11</v>
      </c>
      <c r="E276" s="91" t="s">
        <v>320</v>
      </c>
    </row>
    <row r="277" spans="1:496" ht="15" customHeight="1" x14ac:dyDescent="0.2">
      <c r="A277" s="217" t="str">
        <f t="shared" si="5"/>
        <v>INDEC-EC - 44440-2</v>
      </c>
      <c r="B277" s="217">
        <v>44440</v>
      </c>
      <c r="C277" s="91" t="s">
        <v>50</v>
      </c>
      <c r="D277" s="217">
        <v>2</v>
      </c>
      <c r="E277" s="91" t="s">
        <v>321</v>
      </c>
    </row>
    <row r="278" spans="1:496" ht="15" customHeight="1" x14ac:dyDescent="0.2">
      <c r="A278" s="217" t="str">
        <f t="shared" si="5"/>
        <v>INDEC-EC - 44221-11</v>
      </c>
      <c r="B278" s="217">
        <v>44221</v>
      </c>
      <c r="C278" s="91" t="s">
        <v>50</v>
      </c>
      <c r="D278" s="217">
        <v>11</v>
      </c>
      <c r="E278" s="91" t="s">
        <v>322</v>
      </c>
    </row>
    <row r="279" spans="1:496" ht="15" customHeight="1" x14ac:dyDescent="0.2">
      <c r="A279" s="217" t="str">
        <f t="shared" si="5"/>
        <v>INDEC-EC - 44221-12</v>
      </c>
      <c r="B279" s="217">
        <v>44221</v>
      </c>
      <c r="C279" s="91" t="s">
        <v>50</v>
      </c>
      <c r="D279" s="217">
        <v>12</v>
      </c>
      <c r="E279" s="91" t="s">
        <v>323</v>
      </c>
    </row>
    <row r="280" spans="1:496" ht="15" customHeight="1" x14ac:dyDescent="0.2">
      <c r="A280" s="217" t="str">
        <f t="shared" si="5"/>
        <v>INDEC-EC - 43520-21</v>
      </c>
      <c r="B280" s="217">
        <v>43520</v>
      </c>
      <c r="C280" s="91" t="s">
        <v>50</v>
      </c>
      <c r="D280" s="217">
        <v>21</v>
      </c>
      <c r="E280" s="91" t="s">
        <v>324</v>
      </c>
    </row>
    <row r="281" spans="1:496" ht="15" customHeight="1" x14ac:dyDescent="0.2">
      <c r="A281" s="217" t="str">
        <f t="shared" si="5"/>
        <v>INDEC-EC - 44231-21</v>
      </c>
      <c r="B281" s="217">
        <v>44231</v>
      </c>
      <c r="C281" s="91" t="s">
        <v>50</v>
      </c>
      <c r="D281" s="217">
        <v>21</v>
      </c>
      <c r="E281" s="91" t="s">
        <v>325</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1" t="s">
        <v>50</v>
      </c>
      <c r="D283" s="217">
        <v>11</v>
      </c>
      <c r="E283" s="91" t="s">
        <v>326</v>
      </c>
    </row>
    <row r="286" spans="1:496" ht="15" customHeight="1" x14ac:dyDescent="0.2">
      <c r="A286" s="214"/>
      <c r="B286" s="215" t="s">
        <v>327</v>
      </c>
      <c r="C286" s="214"/>
      <c r="D286" s="215"/>
    </row>
    <row r="288" spans="1:496" ht="15" customHeight="1" x14ac:dyDescent="0.2">
      <c r="A288" s="345" t="s">
        <v>317</v>
      </c>
      <c r="B288" s="345" t="s">
        <v>47</v>
      </c>
      <c r="C288" s="345"/>
      <c r="D288" s="345"/>
      <c r="E288" s="345" t="s">
        <v>328</v>
      </c>
    </row>
    <row r="289" spans="1:5" ht="15" customHeight="1" x14ac:dyDescent="0.2">
      <c r="A289" s="345"/>
      <c r="B289" s="345" t="s">
        <v>49</v>
      </c>
      <c r="C289" s="345"/>
      <c r="D289" s="345"/>
      <c r="E289" s="345"/>
    </row>
    <row r="290" spans="1:5" ht="15" customHeight="1" x14ac:dyDescent="0.2">
      <c r="E290" s="218"/>
    </row>
    <row r="291" spans="1:5" ht="15" customHeight="1" x14ac:dyDescent="0.2">
      <c r="A291" s="217" t="str">
        <f t="shared" ref="A291:A298" si="6">CONCATENATE("INDEC-SA - ",B291,C291,D291)</f>
        <v>INDEC-SA - 83107-1</v>
      </c>
      <c r="B291" s="217">
        <v>83107</v>
      </c>
      <c r="C291" s="216" t="s">
        <v>50</v>
      </c>
      <c r="D291" s="217">
        <v>1</v>
      </c>
      <c r="E291" s="216" t="s">
        <v>329</v>
      </c>
    </row>
    <row r="292" spans="1:5" ht="15" customHeight="1" x14ac:dyDescent="0.2">
      <c r="A292" s="217" t="str">
        <f t="shared" si="6"/>
        <v>INDEC-SA - 71240-21</v>
      </c>
      <c r="B292" s="217">
        <v>71240</v>
      </c>
      <c r="C292" s="216" t="s">
        <v>50</v>
      </c>
      <c r="D292" s="217">
        <v>21</v>
      </c>
      <c r="E292" s="216" t="s">
        <v>330</v>
      </c>
    </row>
    <row r="293" spans="1:5" ht="15" customHeight="1" x14ac:dyDescent="0.2">
      <c r="A293" s="217" t="str">
        <f t="shared" si="6"/>
        <v>INDEC-SA - 71240-31</v>
      </c>
      <c r="B293" s="217">
        <v>71240</v>
      </c>
      <c r="C293" s="216" t="s">
        <v>50</v>
      </c>
      <c r="D293" s="217">
        <v>31</v>
      </c>
      <c r="E293" s="216" t="s">
        <v>331</v>
      </c>
    </row>
    <row r="294" spans="1:5" ht="15" customHeight="1" x14ac:dyDescent="0.2">
      <c r="A294" s="217" t="str">
        <f t="shared" si="6"/>
        <v>INDEC-SA - 71240-11</v>
      </c>
      <c r="B294" s="217">
        <v>71240</v>
      </c>
      <c r="C294" s="216" t="s">
        <v>50</v>
      </c>
      <c r="D294" s="217">
        <v>11</v>
      </c>
      <c r="E294" s="216" t="s">
        <v>332</v>
      </c>
    </row>
    <row r="295" spans="1:5" ht="15" customHeight="1" x14ac:dyDescent="0.2">
      <c r="A295" s="217" t="str">
        <f t="shared" si="6"/>
        <v>INDEC-SA - 74110-11</v>
      </c>
      <c r="B295" s="217">
        <v>74110</v>
      </c>
      <c r="C295" s="216" t="s">
        <v>50</v>
      </c>
      <c r="D295" s="217">
        <v>11</v>
      </c>
      <c r="E295" s="216" t="s">
        <v>333</v>
      </c>
    </row>
    <row r="296" spans="1:5" ht="15" customHeight="1" x14ac:dyDescent="0.2">
      <c r="A296" s="217" t="str">
        <f t="shared" si="6"/>
        <v>INDEC-SA - 71233-11</v>
      </c>
      <c r="B296" s="217">
        <v>71233</v>
      </c>
      <c r="C296" s="216" t="s">
        <v>50</v>
      </c>
      <c r="D296" s="217">
        <v>11</v>
      </c>
      <c r="E296" s="216" t="s">
        <v>334</v>
      </c>
    </row>
    <row r="297" spans="1:5" ht="15" customHeight="1" x14ac:dyDescent="0.2">
      <c r="A297" s="217" t="str">
        <f t="shared" si="6"/>
        <v>INDEC-SA - 51800-11</v>
      </c>
      <c r="B297" s="217">
        <v>51800</v>
      </c>
      <c r="C297" s="216" t="s">
        <v>50</v>
      </c>
      <c r="D297" s="217">
        <v>11</v>
      </c>
      <c r="E297" s="234" t="s">
        <v>335</v>
      </c>
    </row>
    <row r="298" spans="1:5" ht="15" customHeight="1" x14ac:dyDescent="0.2">
      <c r="A298" s="217" t="str">
        <f t="shared" si="6"/>
        <v>INDEC-SA - 51800-21</v>
      </c>
      <c r="B298" s="217">
        <v>51800</v>
      </c>
      <c r="C298" s="216" t="s">
        <v>50</v>
      </c>
      <c r="D298" s="217">
        <v>21</v>
      </c>
      <c r="E298" s="216" t="s">
        <v>336</v>
      </c>
    </row>
    <row r="301" spans="1:5" ht="15" customHeight="1" x14ac:dyDescent="0.2">
      <c r="A301" s="235"/>
      <c r="B301" s="215" t="s">
        <v>449</v>
      </c>
      <c r="C301" s="235"/>
      <c r="D301" s="236"/>
      <c r="E301" s="235"/>
    </row>
    <row r="303" spans="1:5" ht="15" customHeight="1" x14ac:dyDescent="0.2">
      <c r="A303" s="345" t="s">
        <v>317</v>
      </c>
      <c r="B303" s="345" t="s">
        <v>47</v>
      </c>
      <c r="C303" s="345"/>
      <c r="D303" s="345"/>
      <c r="E303" s="345" t="s">
        <v>48</v>
      </c>
    </row>
    <row r="304" spans="1:5" ht="15" customHeight="1" x14ac:dyDescent="0.2">
      <c r="A304" s="345"/>
      <c r="B304" s="345" t="s">
        <v>49</v>
      </c>
      <c r="C304" s="345"/>
      <c r="D304" s="345"/>
      <c r="E304" s="345"/>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50</v>
      </c>
      <c r="D306" s="217">
        <v>1</v>
      </c>
      <c r="E306" s="237" t="s">
        <v>337</v>
      </c>
    </row>
    <row r="307" spans="1:496" ht="15" customHeight="1" x14ac:dyDescent="0.2">
      <c r="A307" s="217" t="str">
        <f t="shared" si="7"/>
        <v>INDEC-PB - 42120-2</v>
      </c>
      <c r="B307" s="217">
        <v>42120</v>
      </c>
      <c r="C307" s="216" t="s">
        <v>50</v>
      </c>
      <c r="D307" s="217">
        <v>2</v>
      </c>
      <c r="E307" s="237" t="s">
        <v>338</v>
      </c>
    </row>
    <row r="308" spans="1:496" ht="15" customHeight="1" x14ac:dyDescent="0.2">
      <c r="A308" s="217" t="str">
        <f t="shared" si="7"/>
        <v>INDEC-PB - 37910-1</v>
      </c>
      <c r="B308" s="217">
        <v>37910</v>
      </c>
      <c r="C308" s="216" t="s">
        <v>50</v>
      </c>
      <c r="D308" s="217">
        <v>1</v>
      </c>
      <c r="E308" s="237" t="s">
        <v>339</v>
      </c>
    </row>
    <row r="309" spans="1:496" ht="15" customHeight="1" x14ac:dyDescent="0.2">
      <c r="A309" s="217" t="str">
        <f t="shared" si="7"/>
        <v>INDEC-PB - 42921-4</v>
      </c>
      <c r="B309" s="217">
        <v>42921</v>
      </c>
      <c r="C309" s="216" t="s">
        <v>50</v>
      </c>
      <c r="D309" s="217">
        <v>4</v>
      </c>
      <c r="E309" s="237" t="s">
        <v>340</v>
      </c>
    </row>
    <row r="310" spans="1:496" ht="15" customHeight="1" x14ac:dyDescent="0.2">
      <c r="A310" s="217" t="str">
        <f t="shared" si="7"/>
        <v>INDEC-PB - 44251-1</v>
      </c>
      <c r="B310" s="217">
        <v>44251</v>
      </c>
      <c r="C310" s="216" t="s">
        <v>50</v>
      </c>
      <c r="D310" s="217">
        <v>1</v>
      </c>
      <c r="E310" s="237" t="s">
        <v>341</v>
      </c>
    </row>
    <row r="311" spans="1:496" ht="15" customHeight="1" x14ac:dyDescent="0.2">
      <c r="A311" s="217" t="str">
        <f t="shared" si="7"/>
        <v>INDEC-PB - 42922-1</v>
      </c>
      <c r="B311" s="217">
        <v>42922</v>
      </c>
      <c r="C311" s="216" t="s">
        <v>50</v>
      </c>
      <c r="D311" s="217">
        <v>1</v>
      </c>
      <c r="E311" s="237" t="s">
        <v>342</v>
      </c>
    </row>
    <row r="312" spans="1:496" ht="15" customHeight="1" x14ac:dyDescent="0.2">
      <c r="A312" s="217" t="str">
        <f t="shared" si="7"/>
        <v>INDEC-PB - 33380-1</v>
      </c>
      <c r="B312" s="217">
        <v>33380</v>
      </c>
      <c r="C312" s="216" t="s">
        <v>50</v>
      </c>
      <c r="D312" s="217">
        <v>1</v>
      </c>
      <c r="E312" s="237" t="s">
        <v>343</v>
      </c>
    </row>
    <row r="313" spans="1:496" ht="15" customHeight="1" x14ac:dyDescent="0.2">
      <c r="A313" s="217" t="str">
        <f t="shared" si="7"/>
        <v>INDEC-PB - 49229-1</v>
      </c>
      <c r="B313" s="217">
        <v>49229</v>
      </c>
      <c r="C313" s="216" t="s">
        <v>50</v>
      </c>
      <c r="D313" s="217">
        <v>1</v>
      </c>
      <c r="E313" s="237" t="s">
        <v>344</v>
      </c>
    </row>
    <row r="314" spans="1:496" ht="15" customHeight="1" x14ac:dyDescent="0.2">
      <c r="A314" s="217" t="str">
        <f t="shared" si="7"/>
        <v>INDEC-PB - 46420-1</v>
      </c>
      <c r="B314" s="217">
        <v>46420</v>
      </c>
      <c r="C314" s="216" t="s">
        <v>50</v>
      </c>
      <c r="D314" s="217">
        <v>1</v>
      </c>
      <c r="E314" s="237" t="s">
        <v>345</v>
      </c>
    </row>
    <row r="315" spans="1:496" ht="15" customHeight="1" x14ac:dyDescent="0.2">
      <c r="A315" s="217" t="str">
        <f t="shared" si="7"/>
        <v>INDEC-PB - 41263-1</v>
      </c>
      <c r="B315" s="217">
        <v>41263</v>
      </c>
      <c r="C315" s="216" t="s">
        <v>50</v>
      </c>
      <c r="D315" s="217">
        <v>1</v>
      </c>
      <c r="E315" s="237" t="s">
        <v>346</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50</v>
      </c>
      <c r="D317" s="217">
        <v>1</v>
      </c>
      <c r="E317" s="237" t="s">
        <v>347</v>
      </c>
    </row>
    <row r="318" spans="1:496" ht="15" customHeight="1" x14ac:dyDescent="0.2">
      <c r="A318" s="217" t="str">
        <f t="shared" si="7"/>
        <v>INDEC-PB - 15400-1</v>
      </c>
      <c r="B318" s="217">
        <v>15400</v>
      </c>
      <c r="C318" s="216" t="s">
        <v>50</v>
      </c>
      <c r="D318" s="217">
        <v>1</v>
      </c>
      <c r="E318" s="237" t="s">
        <v>348</v>
      </c>
    </row>
    <row r="319" spans="1:496" ht="15" customHeight="1" x14ac:dyDescent="0.2">
      <c r="A319" s="217" t="str">
        <f t="shared" si="7"/>
        <v>INDEC-PB - 15310-1</v>
      </c>
      <c r="B319" s="217">
        <v>15310</v>
      </c>
      <c r="C319" s="216" t="s">
        <v>50</v>
      </c>
      <c r="D319" s="217">
        <v>1</v>
      </c>
      <c r="E319" s="237" t="s">
        <v>349</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50</v>
      </c>
      <c r="D322" s="217">
        <v>1</v>
      </c>
      <c r="E322" s="237" t="s">
        <v>350</v>
      </c>
    </row>
    <row r="323" spans="1:496" ht="15" customHeight="1" x14ac:dyDescent="0.2">
      <c r="A323" s="217" t="str">
        <f t="shared" si="7"/>
        <v>INDEC-PB - 36270-1</v>
      </c>
      <c r="B323" s="217">
        <v>36270</v>
      </c>
      <c r="C323" s="216" t="s">
        <v>50</v>
      </c>
      <c r="D323" s="217">
        <v>1</v>
      </c>
      <c r="E323" s="237" t="s">
        <v>351</v>
      </c>
    </row>
    <row r="324" spans="1:496" ht="15" customHeight="1" x14ac:dyDescent="0.2">
      <c r="A324" s="217" t="str">
        <f t="shared" si="7"/>
        <v>INDEC-PB - 46539-1</v>
      </c>
      <c r="B324" s="217">
        <v>46539</v>
      </c>
      <c r="C324" s="216" t="s">
        <v>50</v>
      </c>
      <c r="D324" s="217">
        <v>1</v>
      </c>
      <c r="E324" s="237" t="s">
        <v>352</v>
      </c>
    </row>
    <row r="325" spans="1:496" ht="15" customHeight="1" x14ac:dyDescent="0.2">
      <c r="A325" s="217" t="str">
        <f t="shared" si="7"/>
        <v>INDEC-PB - 37370-1</v>
      </c>
      <c r="B325" s="217">
        <v>37370</v>
      </c>
      <c r="C325" s="216" t="s">
        <v>50</v>
      </c>
      <c r="D325" s="217">
        <v>1</v>
      </c>
      <c r="E325" s="237" t="s">
        <v>353</v>
      </c>
    </row>
    <row r="326" spans="1:496" ht="15" customHeight="1" x14ac:dyDescent="0.2">
      <c r="A326" s="217" t="str">
        <f t="shared" si="7"/>
        <v>INDEC-PB - 35110-4</v>
      </c>
      <c r="B326" s="217">
        <v>35110</v>
      </c>
      <c r="C326" s="216" t="s">
        <v>50</v>
      </c>
      <c r="D326" s="217">
        <v>4</v>
      </c>
      <c r="E326" s="237" t="s">
        <v>354</v>
      </c>
    </row>
    <row r="327" spans="1:496" ht="15" customHeight="1" x14ac:dyDescent="0.2">
      <c r="A327" s="217" t="str">
        <f t="shared" si="7"/>
        <v>INDEC-PB - 41261-1</v>
      </c>
      <c r="B327" s="217">
        <v>41261</v>
      </c>
      <c r="C327" s="216" t="s">
        <v>50</v>
      </c>
      <c r="D327" s="217">
        <v>1</v>
      </c>
      <c r="E327" s="237" t="s">
        <v>355</v>
      </c>
    </row>
    <row r="328" spans="1:496" ht="15" customHeight="1" x14ac:dyDescent="0.2">
      <c r="A328" s="217" t="str">
        <f t="shared" si="7"/>
        <v>INDEC-PB - 36490-6</v>
      </c>
      <c r="B328" s="217">
        <v>36490</v>
      </c>
      <c r="C328" s="216" t="s">
        <v>50</v>
      </c>
      <c r="D328" s="217">
        <v>6</v>
      </c>
      <c r="E328" s="237" t="s">
        <v>356</v>
      </c>
    </row>
    <row r="329" spans="1:496" ht="15" customHeight="1" x14ac:dyDescent="0.2">
      <c r="A329" s="217" t="str">
        <f t="shared" si="7"/>
        <v>INDEC-PB - 42944-1</v>
      </c>
      <c r="B329" s="217">
        <v>42944</v>
      </c>
      <c r="C329" s="216" t="s">
        <v>50</v>
      </c>
      <c r="D329" s="217">
        <v>1</v>
      </c>
      <c r="E329" s="237" t="s">
        <v>357</v>
      </c>
    </row>
    <row r="330" spans="1:496" ht="15" customHeight="1" x14ac:dyDescent="0.2">
      <c r="A330" s="217" t="str">
        <f t="shared" si="7"/>
        <v>INDEC-PB - 42320-1</v>
      </c>
      <c r="B330" s="217">
        <v>42320</v>
      </c>
      <c r="C330" s="216" t="s">
        <v>50</v>
      </c>
      <c r="D330" s="217">
        <v>1</v>
      </c>
      <c r="E330" s="237" t="s">
        <v>358</v>
      </c>
    </row>
    <row r="331" spans="1:496" ht="15" customHeight="1" x14ac:dyDescent="0.2">
      <c r="A331" s="217" t="str">
        <f t="shared" si="7"/>
        <v>INDEC-PB - 37420-1</v>
      </c>
      <c r="B331" s="217">
        <v>37420</v>
      </c>
      <c r="C331" s="216" t="s">
        <v>50</v>
      </c>
      <c r="D331" s="217">
        <v>1</v>
      </c>
      <c r="E331" s="237" t="s">
        <v>359</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50</v>
      </c>
      <c r="D335" s="217">
        <v>1</v>
      </c>
      <c r="E335" s="237" t="s">
        <v>360</v>
      </c>
    </row>
    <row r="336" spans="1:496" ht="15" customHeight="1" x14ac:dyDescent="0.2">
      <c r="A336" s="217" t="str">
        <f t="shared" si="7"/>
        <v>INDEC-PB - 46220-1</v>
      </c>
      <c r="B336" s="217">
        <v>46220</v>
      </c>
      <c r="C336" s="216" t="s">
        <v>50</v>
      </c>
      <c r="D336" s="217">
        <v>1</v>
      </c>
      <c r="E336" s="237" t="s">
        <v>361</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50</v>
      </c>
      <c r="D338" s="217">
        <v>1</v>
      </c>
      <c r="E338" s="237" t="s">
        <v>362</v>
      </c>
    </row>
    <row r="339" spans="1:496" ht="15" customHeight="1" x14ac:dyDescent="0.2">
      <c r="A339" s="217" t="str">
        <f t="shared" si="7"/>
        <v>INDEC-PB - 42992-1</v>
      </c>
      <c r="B339" s="217">
        <v>42992</v>
      </c>
      <c r="C339" s="216" t="s">
        <v>50</v>
      </c>
      <c r="D339" s="217">
        <v>1</v>
      </c>
      <c r="E339" s="237" t="s">
        <v>363</v>
      </c>
    </row>
    <row r="340" spans="1:496" ht="15" customHeight="1" x14ac:dyDescent="0.2">
      <c r="A340" s="217" t="str">
        <f t="shared" si="7"/>
        <v>INDEC-PB - 42999-2</v>
      </c>
      <c r="B340" s="217">
        <v>42999</v>
      </c>
      <c r="C340" s="216" t="s">
        <v>50</v>
      </c>
      <c r="D340" s="217">
        <v>2</v>
      </c>
      <c r="E340" s="237" t="s">
        <v>364</v>
      </c>
    </row>
    <row r="341" spans="1:496" ht="15" customHeight="1" x14ac:dyDescent="0.2">
      <c r="A341" s="217" t="str">
        <f t="shared" si="7"/>
        <v>INDEC-PB - 42944-2</v>
      </c>
      <c r="B341" s="217">
        <v>42944</v>
      </c>
      <c r="C341" s="216" t="s">
        <v>50</v>
      </c>
      <c r="D341" s="217">
        <v>2</v>
      </c>
      <c r="E341" s="237" t="s">
        <v>365</v>
      </c>
    </row>
    <row r="342" spans="1:496" ht="15" customHeight="1" x14ac:dyDescent="0.2">
      <c r="A342" s="217" t="str">
        <f t="shared" si="7"/>
        <v>INDEC-PB - 43230-1</v>
      </c>
      <c r="B342" s="217">
        <v>43230</v>
      </c>
      <c r="C342" s="216" t="s">
        <v>50</v>
      </c>
      <c r="D342" s="217">
        <v>1</v>
      </c>
      <c r="E342" s="237" t="s">
        <v>366</v>
      </c>
    </row>
    <row r="343" spans="1:496" ht="15" customHeight="1" x14ac:dyDescent="0.2">
      <c r="A343" s="217" t="str">
        <f t="shared" si="7"/>
        <v>INDEC-PB - 46340-1</v>
      </c>
      <c r="B343" s="217">
        <v>46340</v>
      </c>
      <c r="C343" s="216" t="s">
        <v>50</v>
      </c>
      <c r="D343" s="217">
        <v>1</v>
      </c>
      <c r="E343" s="237" t="s">
        <v>367</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50</v>
      </c>
      <c r="D345" s="217">
        <v>2</v>
      </c>
      <c r="E345" s="237" t="s">
        <v>368</v>
      </c>
    </row>
    <row r="346" spans="1:496" ht="15" customHeight="1" x14ac:dyDescent="0.2">
      <c r="A346" s="217" t="str">
        <f t="shared" si="7"/>
        <v>INDEC-PB - 36990-2</v>
      </c>
      <c r="B346" s="217">
        <v>36990</v>
      </c>
      <c r="C346" s="216" t="s">
        <v>50</v>
      </c>
      <c r="D346" s="217">
        <v>2</v>
      </c>
      <c r="E346" s="237" t="s">
        <v>369</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50</v>
      </c>
      <c r="D348" s="217">
        <v>1</v>
      </c>
      <c r="E348" s="237" t="s">
        <v>370</v>
      </c>
    </row>
    <row r="349" spans="1:496" ht="15" customHeight="1" x14ac:dyDescent="0.2">
      <c r="A349" s="217" t="str">
        <f t="shared" si="7"/>
        <v>INDEC-PB - 36111-3</v>
      </c>
      <c r="B349" s="217">
        <v>36111</v>
      </c>
      <c r="C349" s="216" t="s">
        <v>50</v>
      </c>
      <c r="D349" s="217">
        <v>3</v>
      </c>
      <c r="E349" s="237" t="s">
        <v>371</v>
      </c>
    </row>
    <row r="350" spans="1:496" ht="15" customHeight="1" x14ac:dyDescent="0.2">
      <c r="A350" s="217" t="str">
        <f t="shared" si="7"/>
        <v>INDEC-PB - 36111-2</v>
      </c>
      <c r="B350" s="217">
        <v>36111</v>
      </c>
      <c r="C350" s="216" t="s">
        <v>50</v>
      </c>
      <c r="D350" s="217">
        <v>2</v>
      </c>
      <c r="E350" s="237" t="s">
        <v>372</v>
      </c>
    </row>
    <row r="351" spans="1:496" ht="15" customHeight="1" x14ac:dyDescent="0.2">
      <c r="A351" s="217" t="str">
        <f t="shared" si="7"/>
        <v>INDEC-PB - 36111-1</v>
      </c>
      <c r="B351" s="217">
        <v>36111</v>
      </c>
      <c r="C351" s="216" t="s">
        <v>50</v>
      </c>
      <c r="D351" s="217">
        <v>1</v>
      </c>
      <c r="E351" s="237" t="s">
        <v>373</v>
      </c>
    </row>
    <row r="352" spans="1:496" ht="15" customHeight="1" x14ac:dyDescent="0.2">
      <c r="A352" s="217" t="str">
        <f t="shared" si="7"/>
        <v>INDEC-PB - 42921-1</v>
      </c>
      <c r="B352" s="217">
        <v>42921</v>
      </c>
      <c r="C352" s="216" t="s">
        <v>50</v>
      </c>
      <c r="D352" s="217">
        <v>1</v>
      </c>
      <c r="E352" s="237" t="s">
        <v>374</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50</v>
      </c>
      <c r="D354" s="217">
        <v>1</v>
      </c>
      <c r="E354" s="237" t="s">
        <v>375</v>
      </c>
    </row>
    <row r="355" spans="1:496" ht="15" customHeight="1" x14ac:dyDescent="0.2">
      <c r="A355" s="217" t="str">
        <f t="shared" si="7"/>
        <v>INDEC-PB - 43220-1</v>
      </c>
      <c r="B355" s="217">
        <v>43220</v>
      </c>
      <c r="C355" s="216" t="s">
        <v>50</v>
      </c>
      <c r="D355" s="217">
        <v>1</v>
      </c>
      <c r="E355" s="237" t="s">
        <v>376</v>
      </c>
    </row>
    <row r="356" spans="1:496" ht="15" customHeight="1" x14ac:dyDescent="0.2">
      <c r="A356" s="217" t="str">
        <f t="shared" si="7"/>
        <v>INDEC-PB - 35110-1</v>
      </c>
      <c r="B356" s="217">
        <v>35110</v>
      </c>
      <c r="C356" s="216" t="s">
        <v>50</v>
      </c>
      <c r="D356" s="217">
        <v>1</v>
      </c>
      <c r="E356" s="237" t="s">
        <v>377</v>
      </c>
    </row>
    <row r="357" spans="1:496" ht="15" customHeight="1" x14ac:dyDescent="0.2">
      <c r="A357" s="217" t="str">
        <f t="shared" si="7"/>
        <v>INDEC-PB - 17100-1</v>
      </c>
      <c r="B357" s="217">
        <v>17100</v>
      </c>
      <c r="C357" s="216" t="s">
        <v>50</v>
      </c>
      <c r="D357" s="217">
        <v>1</v>
      </c>
      <c r="E357" s="237" t="s">
        <v>378</v>
      </c>
    </row>
    <row r="358" spans="1:496" ht="15" customHeight="1" x14ac:dyDescent="0.2">
      <c r="A358" s="217" t="str">
        <f t="shared" si="7"/>
        <v>INDEC-PB - 49129-3</v>
      </c>
      <c r="B358" s="217">
        <v>49129</v>
      </c>
      <c r="C358" s="216" t="s">
        <v>50</v>
      </c>
      <c r="D358" s="217">
        <v>3</v>
      </c>
      <c r="E358" s="237" t="s">
        <v>379</v>
      </c>
    </row>
    <row r="359" spans="1:496" ht="15" customHeight="1" x14ac:dyDescent="0.2">
      <c r="A359" s="217" t="str">
        <f t="shared" si="7"/>
        <v>INDEC-PB - 35110-2</v>
      </c>
      <c r="B359" s="217">
        <v>35110</v>
      </c>
      <c r="C359" s="216" t="s">
        <v>50</v>
      </c>
      <c r="D359" s="217">
        <v>2</v>
      </c>
      <c r="E359" s="237" t="s">
        <v>380</v>
      </c>
    </row>
    <row r="360" spans="1:496" ht="15" customHeight="1" x14ac:dyDescent="0.2">
      <c r="A360" s="217" t="str">
        <f t="shared" si="7"/>
        <v>INDEC-PB - 37129-1</v>
      </c>
      <c r="B360" s="217">
        <v>37129</v>
      </c>
      <c r="C360" s="216" t="s">
        <v>50</v>
      </c>
      <c r="D360" s="217">
        <v>1</v>
      </c>
      <c r="E360" s="237" t="s">
        <v>381</v>
      </c>
    </row>
    <row r="361" spans="1:496" ht="15" customHeight="1" x14ac:dyDescent="0.2">
      <c r="A361" s="217" t="str">
        <f t="shared" si="7"/>
        <v>INDEC-PB - 36490-4</v>
      </c>
      <c r="B361" s="217">
        <v>36490</v>
      </c>
      <c r="C361" s="216" t="s">
        <v>50</v>
      </c>
      <c r="D361" s="217">
        <v>4</v>
      </c>
      <c r="E361" s="237" t="s">
        <v>382</v>
      </c>
    </row>
    <row r="362" spans="1:496" ht="15" customHeight="1" x14ac:dyDescent="0.2">
      <c r="A362" s="217" t="str">
        <f t="shared" si="7"/>
        <v>INDEC-PB - 33370-1</v>
      </c>
      <c r="B362" s="217">
        <v>33370</v>
      </c>
      <c r="C362" s="216" t="s">
        <v>50</v>
      </c>
      <c r="D362" s="217">
        <v>1</v>
      </c>
      <c r="E362" s="237" t="s">
        <v>383</v>
      </c>
    </row>
    <row r="363" spans="1:496" ht="15" customHeight="1" x14ac:dyDescent="0.2">
      <c r="A363" s="217" t="str">
        <f t="shared" si="7"/>
        <v>INDEC-PB - 12020-1</v>
      </c>
      <c r="B363" s="217">
        <v>12020</v>
      </c>
      <c r="C363" s="216" t="s">
        <v>50</v>
      </c>
      <c r="D363" s="217">
        <v>1</v>
      </c>
      <c r="E363" s="237" t="s">
        <v>384</v>
      </c>
    </row>
    <row r="364" spans="1:496" ht="15" customHeight="1" x14ac:dyDescent="0.2">
      <c r="A364" s="217" t="str">
        <f t="shared" si="7"/>
        <v>INDEC-PB - 33360-1</v>
      </c>
      <c r="B364" s="217">
        <v>33360</v>
      </c>
      <c r="C364" s="216" t="s">
        <v>50</v>
      </c>
      <c r="D364" s="217">
        <v>1</v>
      </c>
      <c r="E364" s="237" t="s">
        <v>385</v>
      </c>
    </row>
    <row r="365" spans="1:496" ht="15" customHeight="1" x14ac:dyDescent="0.2">
      <c r="A365" s="217" t="str">
        <f t="shared" si="7"/>
        <v>INDEC-PB - 33410-1</v>
      </c>
      <c r="B365" s="217">
        <v>33410</v>
      </c>
      <c r="C365" s="216" t="s">
        <v>50</v>
      </c>
      <c r="D365" s="217">
        <v>1</v>
      </c>
      <c r="E365" s="237" t="s">
        <v>386</v>
      </c>
    </row>
    <row r="366" spans="1:496" ht="15" customHeight="1" x14ac:dyDescent="0.2">
      <c r="A366" s="217" t="str">
        <f t="shared" si="7"/>
        <v>INDEC-PB - 42911-1</v>
      </c>
      <c r="B366" s="217">
        <v>42911</v>
      </c>
      <c r="C366" s="216" t="s">
        <v>50</v>
      </c>
      <c r="D366" s="217">
        <v>1</v>
      </c>
      <c r="E366" s="237" t="s">
        <v>387</v>
      </c>
    </row>
    <row r="367" spans="1:496" ht="15" customHeight="1" x14ac:dyDescent="0.2">
      <c r="A367" s="217" t="str">
        <f t="shared" si="7"/>
        <v>INDEC-PB - 46113-1</v>
      </c>
      <c r="B367" s="217">
        <v>46113</v>
      </c>
      <c r="C367" s="216" t="s">
        <v>50</v>
      </c>
      <c r="D367" s="217">
        <v>1</v>
      </c>
      <c r="E367" s="237" t="s">
        <v>388</v>
      </c>
    </row>
    <row r="368" spans="1:496" ht="15" customHeight="1" x14ac:dyDescent="0.2">
      <c r="A368" s="217" t="str">
        <f t="shared" si="7"/>
        <v>INDEC-PB - 42921-2</v>
      </c>
      <c r="B368" s="217">
        <v>42921</v>
      </c>
      <c r="C368" s="216" t="s">
        <v>50</v>
      </c>
      <c r="D368" s="217">
        <v>2</v>
      </c>
      <c r="E368" s="237" t="s">
        <v>389</v>
      </c>
    </row>
    <row r="369" spans="1:496" ht="15" customHeight="1" x14ac:dyDescent="0.2">
      <c r="A369" s="217" t="str">
        <f t="shared" si="7"/>
        <v>INDEC-PB - 37990-1</v>
      </c>
      <c r="B369" s="217">
        <v>37990</v>
      </c>
      <c r="C369" s="216" t="s">
        <v>50</v>
      </c>
      <c r="D369" s="217">
        <v>1</v>
      </c>
      <c r="E369" s="237" t="s">
        <v>390</v>
      </c>
    </row>
    <row r="370" spans="1:496" ht="15" customHeight="1" x14ac:dyDescent="0.2">
      <c r="A370" s="217" t="str">
        <f t="shared" ref="A370:A425" si="8">CONCATENATE("INDEC-PB - ",B370,C370,D370)</f>
        <v>INDEC-PB - 41242-1</v>
      </c>
      <c r="B370" s="217">
        <v>41242</v>
      </c>
      <c r="C370" s="216" t="s">
        <v>50</v>
      </c>
      <c r="D370" s="217">
        <v>1</v>
      </c>
      <c r="E370" s="237" t="s">
        <v>391</v>
      </c>
    </row>
    <row r="371" spans="1:496" ht="15" customHeight="1" x14ac:dyDescent="0.2">
      <c r="A371" s="217" t="str">
        <f t="shared" si="8"/>
        <v>INDEC-PB - 37510-1</v>
      </c>
      <c r="B371" s="217">
        <v>37510</v>
      </c>
      <c r="C371" s="216" t="s">
        <v>50</v>
      </c>
      <c r="D371" s="217">
        <v>1</v>
      </c>
      <c r="E371" s="237" t="s">
        <v>392</v>
      </c>
    </row>
    <row r="372" spans="1:496" ht="15" customHeight="1" x14ac:dyDescent="0.2">
      <c r="A372" s="217" t="str">
        <f t="shared" si="8"/>
        <v>INDEC-PB - 44440-1</v>
      </c>
      <c r="B372" s="217">
        <v>44440</v>
      </c>
      <c r="C372" s="216" t="s">
        <v>50</v>
      </c>
      <c r="D372" s="217">
        <v>1</v>
      </c>
      <c r="E372" s="237" t="s">
        <v>393</v>
      </c>
    </row>
    <row r="373" spans="1:496" ht="15" customHeight="1" x14ac:dyDescent="0.2">
      <c r="A373" s="217" t="str">
        <f t="shared" si="8"/>
        <v>INDEC-PB - 35110-5</v>
      </c>
      <c r="B373" s="217">
        <v>35110</v>
      </c>
      <c r="C373" s="216" t="s">
        <v>50</v>
      </c>
      <c r="D373" s="217">
        <v>5</v>
      </c>
      <c r="E373" s="237" t="s">
        <v>394</v>
      </c>
    </row>
    <row r="374" spans="1:496" ht="15" customHeight="1" x14ac:dyDescent="0.2">
      <c r="A374" s="217" t="str">
        <f t="shared" si="8"/>
        <v>INDEC-PB - 46212-1</v>
      </c>
      <c r="B374" s="217">
        <v>46212</v>
      </c>
      <c r="C374" s="216" t="s">
        <v>50</v>
      </c>
      <c r="D374" s="217">
        <v>1</v>
      </c>
      <c r="E374" s="237" t="s">
        <v>395</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50</v>
      </c>
      <c r="D376" s="217">
        <v>1</v>
      </c>
      <c r="E376" s="237" t="s">
        <v>396</v>
      </c>
    </row>
    <row r="377" spans="1:496" ht="15" customHeight="1" x14ac:dyDescent="0.2">
      <c r="A377" s="217" t="str">
        <f t="shared" si="8"/>
        <v>INDEC-PB - 37320-1</v>
      </c>
      <c r="B377" s="217">
        <v>37320</v>
      </c>
      <c r="C377" s="216" t="s">
        <v>50</v>
      </c>
      <c r="D377" s="217">
        <v>1</v>
      </c>
      <c r="E377" s="237" t="s">
        <v>397</v>
      </c>
    </row>
    <row r="378" spans="1:496" ht="15" customHeight="1" x14ac:dyDescent="0.2">
      <c r="A378" s="217" t="str">
        <f t="shared" si="8"/>
        <v>INDEC-PB - 41532-11</v>
      </c>
      <c r="B378" s="217">
        <v>41532</v>
      </c>
      <c r="C378" s="216" t="s">
        <v>50</v>
      </c>
      <c r="D378" s="217">
        <v>11</v>
      </c>
      <c r="E378" s="237" t="s">
        <v>398</v>
      </c>
    </row>
    <row r="379" spans="1:496" ht="15" customHeight="1" x14ac:dyDescent="0.2">
      <c r="A379" s="217" t="str">
        <f t="shared" si="8"/>
        <v>INDEC-PB - 41532-1</v>
      </c>
      <c r="B379" s="217">
        <v>41532</v>
      </c>
      <c r="C379" s="216" t="s">
        <v>50</v>
      </c>
      <c r="D379" s="217">
        <v>1</v>
      </c>
      <c r="E379" s="237" t="s">
        <v>399</v>
      </c>
    </row>
    <row r="380" spans="1:496" ht="15" customHeight="1" x14ac:dyDescent="0.2">
      <c r="A380" s="217" t="str">
        <f t="shared" si="8"/>
        <v>INDEC-PB - 31430-1</v>
      </c>
      <c r="B380" s="217">
        <v>31430</v>
      </c>
      <c r="C380" s="216" t="s">
        <v>50</v>
      </c>
      <c r="D380" s="217">
        <v>1</v>
      </c>
      <c r="E380" s="237" t="s">
        <v>400</v>
      </c>
    </row>
    <row r="381" spans="1:496" ht="15" customHeight="1" x14ac:dyDescent="0.2">
      <c r="A381" s="217" t="str">
        <f t="shared" si="8"/>
        <v>INDEC-PB - 31100-1</v>
      </c>
      <c r="B381" s="217">
        <v>31100</v>
      </c>
      <c r="C381" s="216" t="s">
        <v>50</v>
      </c>
      <c r="D381" s="217">
        <v>1</v>
      </c>
      <c r="E381" s="237" t="s">
        <v>401</v>
      </c>
    </row>
    <row r="382" spans="1:496" ht="15" customHeight="1" x14ac:dyDescent="0.2">
      <c r="A382" s="217" t="str">
        <f t="shared" si="8"/>
        <v>INDEC-PB - 31420-1</v>
      </c>
      <c r="B382" s="217">
        <v>31420</v>
      </c>
      <c r="C382" s="216" t="s">
        <v>50</v>
      </c>
      <c r="D382" s="217">
        <v>1</v>
      </c>
      <c r="E382" s="237" t="s">
        <v>402</v>
      </c>
    </row>
    <row r="383" spans="1:496" ht="15" customHeight="1" x14ac:dyDescent="0.2">
      <c r="A383" s="217" t="str">
        <f t="shared" si="8"/>
        <v>INDEC-PB - 31420-2</v>
      </c>
      <c r="B383" s="217">
        <v>31420</v>
      </c>
      <c r="C383" s="216" t="s">
        <v>50</v>
      </c>
      <c r="D383" s="217">
        <v>2</v>
      </c>
      <c r="E383" s="237" t="s">
        <v>403</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50</v>
      </c>
      <c r="D386" s="217">
        <v>1</v>
      </c>
      <c r="E386" s="237" t="s">
        <v>404</v>
      </c>
    </row>
    <row r="387" spans="1:496" ht="15" customHeight="1" x14ac:dyDescent="0.2">
      <c r="A387" s="217" t="str">
        <f t="shared" si="8"/>
        <v>INDEC-PB - 37930-1</v>
      </c>
      <c r="B387" s="217">
        <v>37930</v>
      </c>
      <c r="C387" s="216" t="s">
        <v>50</v>
      </c>
      <c r="D387" s="217">
        <v>1</v>
      </c>
      <c r="E387" s="237" t="s">
        <v>405</v>
      </c>
    </row>
    <row r="388" spans="1:496" ht="15" customHeight="1" x14ac:dyDescent="0.2">
      <c r="A388" s="217" t="str">
        <f t="shared" si="8"/>
        <v>INDEC-PB - 37330-1</v>
      </c>
      <c r="B388" s="217">
        <v>37330</v>
      </c>
      <c r="C388" s="216" t="s">
        <v>50</v>
      </c>
      <c r="D388" s="217">
        <v>1</v>
      </c>
      <c r="E388" s="237" t="s">
        <v>406</v>
      </c>
    </row>
    <row r="389" spans="1:496" ht="15" customHeight="1" x14ac:dyDescent="0.2">
      <c r="A389" s="217" t="str">
        <f t="shared" si="8"/>
        <v>INDEC-PB - 37540-1</v>
      </c>
      <c r="B389" s="217">
        <v>37540</v>
      </c>
      <c r="C389" s="216" t="s">
        <v>50</v>
      </c>
      <c r="D389" s="217">
        <v>1</v>
      </c>
      <c r="E389" s="237" t="s">
        <v>407</v>
      </c>
    </row>
    <row r="390" spans="1:496" ht="15" customHeight="1" x14ac:dyDescent="0.2">
      <c r="A390" s="217" t="str">
        <f t="shared" si="8"/>
        <v>INDEC-PB - 43121-1</v>
      </c>
      <c r="B390" s="217">
        <v>43121</v>
      </c>
      <c r="C390" s="216" t="s">
        <v>50</v>
      </c>
      <c r="D390" s="217">
        <v>1</v>
      </c>
      <c r="E390" s="237" t="s">
        <v>408</v>
      </c>
    </row>
    <row r="391" spans="1:496" ht="15" customHeight="1" x14ac:dyDescent="0.2">
      <c r="A391" s="217" t="str">
        <f t="shared" si="8"/>
        <v>INDEC-PB - 46112-1</v>
      </c>
      <c r="B391" s="217">
        <v>46112</v>
      </c>
      <c r="C391" s="216" t="s">
        <v>50</v>
      </c>
      <c r="D391" s="217">
        <v>1</v>
      </c>
      <c r="E391" s="237" t="s">
        <v>409</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50</v>
      </c>
      <c r="D393" s="217">
        <v>1</v>
      </c>
      <c r="E393" s="237" t="s">
        <v>410</v>
      </c>
    </row>
    <row r="394" spans="1:496" ht="15" customHeight="1" x14ac:dyDescent="0.2">
      <c r="A394" s="217" t="str">
        <f t="shared" si="8"/>
        <v>INDEC-PB - 33310-1</v>
      </c>
      <c r="B394" s="217">
        <v>33310</v>
      </c>
      <c r="C394" s="216" t="s">
        <v>50</v>
      </c>
      <c r="D394" s="217">
        <v>1</v>
      </c>
      <c r="E394" s="237" t="s">
        <v>411</v>
      </c>
    </row>
    <row r="395" spans="1:496" ht="15" customHeight="1" x14ac:dyDescent="0.2">
      <c r="A395" s="217" t="str">
        <f t="shared" si="8"/>
        <v>INDEC-PB - 32129-1</v>
      </c>
      <c r="B395" s="217">
        <v>32129</v>
      </c>
      <c r="C395" s="216" t="s">
        <v>50</v>
      </c>
      <c r="D395" s="217">
        <v>1</v>
      </c>
      <c r="E395" s="237" t="s">
        <v>412</v>
      </c>
    </row>
    <row r="396" spans="1:496" ht="15" customHeight="1" x14ac:dyDescent="0.2">
      <c r="A396" s="217" t="str">
        <f t="shared" si="8"/>
        <v>INDEC-PB - 37990-2</v>
      </c>
      <c r="B396" s="217">
        <v>37990</v>
      </c>
      <c r="C396" s="216" t="s">
        <v>50</v>
      </c>
      <c r="D396" s="217">
        <v>2</v>
      </c>
      <c r="E396" s="237" t="s">
        <v>413</v>
      </c>
    </row>
    <row r="397" spans="1:496" ht="15" customHeight="1" x14ac:dyDescent="0.2">
      <c r="A397" s="217" t="str">
        <f t="shared" si="8"/>
        <v>INDEC-PB - 41251-1</v>
      </c>
      <c r="B397" s="217">
        <v>41251</v>
      </c>
      <c r="C397" s="216" t="s">
        <v>50</v>
      </c>
      <c r="D397" s="217">
        <v>1</v>
      </c>
      <c r="E397" s="237" t="s">
        <v>414</v>
      </c>
    </row>
    <row r="398" spans="1:496" ht="15" customHeight="1" x14ac:dyDescent="0.2">
      <c r="A398" s="217" t="str">
        <f t="shared" si="8"/>
        <v>INDEC-PB - 12010-1</v>
      </c>
      <c r="B398" s="217">
        <v>12010</v>
      </c>
      <c r="C398" s="216" t="s">
        <v>50</v>
      </c>
      <c r="D398" s="217">
        <v>1</v>
      </c>
      <c r="E398" s="237" t="s">
        <v>415</v>
      </c>
    </row>
    <row r="399" spans="1:496" ht="15" customHeight="1" x14ac:dyDescent="0.2">
      <c r="A399" s="217" t="str">
        <f t="shared" si="8"/>
        <v>INDEC-PB - 15320-1</v>
      </c>
      <c r="B399" s="217">
        <v>15320</v>
      </c>
      <c r="C399" s="216" t="s">
        <v>50</v>
      </c>
      <c r="D399" s="217">
        <v>1</v>
      </c>
      <c r="E399" s="237" t="s">
        <v>416</v>
      </c>
    </row>
    <row r="400" spans="1:496" ht="15" customHeight="1" x14ac:dyDescent="0.2">
      <c r="A400" s="217" t="str">
        <f t="shared" si="8"/>
        <v>INDEC-PB - 41116-1</v>
      </c>
      <c r="B400" s="217">
        <v>41116</v>
      </c>
      <c r="C400" s="216" t="s">
        <v>50</v>
      </c>
      <c r="D400" s="217">
        <v>1</v>
      </c>
      <c r="E400" s="237" t="s">
        <v>417</v>
      </c>
    </row>
    <row r="401" spans="1:496" ht="15" customHeight="1" x14ac:dyDescent="0.2">
      <c r="A401" s="217" t="str">
        <f t="shared" si="8"/>
        <v>INDEC-PB - 42999-1</v>
      </c>
      <c r="B401" s="217">
        <v>42999</v>
      </c>
      <c r="C401" s="216" t="s">
        <v>50</v>
      </c>
      <c r="D401" s="217">
        <v>1</v>
      </c>
      <c r="E401" s="237" t="s">
        <v>418</v>
      </c>
    </row>
    <row r="402" spans="1:496" ht="15" customHeight="1" x14ac:dyDescent="0.2">
      <c r="A402" s="217" t="str">
        <f t="shared" si="8"/>
        <v>INDEC-PB - 35110-3</v>
      </c>
      <c r="B402" s="217">
        <v>35110</v>
      </c>
      <c r="C402" s="216" t="s">
        <v>50</v>
      </c>
      <c r="D402" s="217">
        <v>3</v>
      </c>
      <c r="E402" s="237" t="s">
        <v>419</v>
      </c>
    </row>
    <row r="403" spans="1:496" ht="15" customHeight="1" x14ac:dyDescent="0.2">
      <c r="A403" s="217" t="str">
        <f t="shared" si="8"/>
        <v>INDEC-PB - 34740-6</v>
      </c>
      <c r="B403" s="217">
        <v>34740</v>
      </c>
      <c r="C403" s="216" t="s">
        <v>50</v>
      </c>
      <c r="D403" s="217">
        <v>6</v>
      </c>
      <c r="E403" s="237" t="s">
        <v>420</v>
      </c>
    </row>
    <row r="404" spans="1:496" ht="15" customHeight="1" x14ac:dyDescent="0.2">
      <c r="A404" s="217" t="str">
        <f t="shared" si="8"/>
        <v>INDEC-PB - 34730-1</v>
      </c>
      <c r="B404" s="217">
        <v>34730</v>
      </c>
      <c r="C404" s="216" t="s">
        <v>50</v>
      </c>
      <c r="D404" s="217">
        <v>1</v>
      </c>
      <c r="E404" s="237" t="s">
        <v>421</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50</v>
      </c>
      <c r="D406" s="217">
        <v>1</v>
      </c>
      <c r="E406" s="237" t="s">
        <v>422</v>
      </c>
    </row>
    <row r="407" spans="1:496" ht="15" customHeight="1" x14ac:dyDescent="0.2">
      <c r="A407" s="217" t="str">
        <f t="shared" si="8"/>
        <v>INDEC-PB - 41530-1</v>
      </c>
      <c r="B407" s="217">
        <v>41530</v>
      </c>
      <c r="C407" s="216" t="s">
        <v>50</v>
      </c>
      <c r="D407" s="217">
        <v>1</v>
      </c>
      <c r="E407" s="237" t="s">
        <v>423</v>
      </c>
    </row>
    <row r="408" spans="1:496" ht="15" customHeight="1" x14ac:dyDescent="0.2">
      <c r="A408" s="217" t="str">
        <f t="shared" si="8"/>
        <v>INDEC-PB - 41510-1</v>
      </c>
      <c r="B408" s="217">
        <v>41510</v>
      </c>
      <c r="C408" s="216" t="s">
        <v>50</v>
      </c>
      <c r="D408" s="217">
        <v>1</v>
      </c>
      <c r="E408" s="237" t="s">
        <v>424</v>
      </c>
    </row>
    <row r="409" spans="1:496" ht="15" customHeight="1" x14ac:dyDescent="0.2">
      <c r="A409" s="217" t="str">
        <f t="shared" si="8"/>
        <v>INDEC-PB - 31600-2</v>
      </c>
      <c r="B409" s="217">
        <v>31600</v>
      </c>
      <c r="C409" s="216" t="s">
        <v>50</v>
      </c>
      <c r="D409" s="217">
        <v>2</v>
      </c>
      <c r="E409" s="237" t="s">
        <v>425</v>
      </c>
    </row>
    <row r="410" spans="1:496" ht="15" customHeight="1" x14ac:dyDescent="0.2">
      <c r="A410" s="217" t="str">
        <f t="shared" si="8"/>
        <v>INDEC-PB - 49129-2</v>
      </c>
      <c r="B410" s="217">
        <v>49129</v>
      </c>
      <c r="C410" s="216" t="s">
        <v>50</v>
      </c>
      <c r="D410" s="217">
        <v>2</v>
      </c>
      <c r="E410" s="237" t="s">
        <v>426</v>
      </c>
    </row>
    <row r="411" spans="1:496" ht="15" customHeight="1" x14ac:dyDescent="0.2">
      <c r="A411" s="217" t="str">
        <f t="shared" si="8"/>
        <v>INDEC-PB - 34740-1</v>
      </c>
      <c r="B411" s="217">
        <v>34740</v>
      </c>
      <c r="C411" s="216" t="s">
        <v>50</v>
      </c>
      <c r="D411" s="217">
        <v>1</v>
      </c>
      <c r="E411" s="237" t="s">
        <v>427</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50</v>
      </c>
      <c r="D413" s="217">
        <v>1</v>
      </c>
      <c r="E413" s="237" t="s">
        <v>428</v>
      </c>
    </row>
    <row r="414" spans="1:496" ht="15" customHeight="1" x14ac:dyDescent="0.2">
      <c r="A414" s="217" t="str">
        <f t="shared" si="8"/>
        <v>INDEC-PB - 33500-1</v>
      </c>
      <c r="B414" s="217">
        <v>33500</v>
      </c>
      <c r="C414" s="216" t="s">
        <v>50</v>
      </c>
      <c r="D414" s="217">
        <v>1</v>
      </c>
      <c r="E414" s="237" t="s">
        <v>429</v>
      </c>
    </row>
    <row r="415" spans="1:496" ht="15" customHeight="1" x14ac:dyDescent="0.2">
      <c r="A415" s="217" t="str">
        <f t="shared" si="8"/>
        <v>INDEC-PB - 44214-1</v>
      </c>
      <c r="B415" s="217">
        <v>44214</v>
      </c>
      <c r="C415" s="216" t="s">
        <v>50</v>
      </c>
      <c r="D415" s="217">
        <v>1</v>
      </c>
      <c r="E415" s="237" t="s">
        <v>430</v>
      </c>
    </row>
    <row r="416" spans="1:496" ht="15" customHeight="1" x14ac:dyDescent="0.2">
      <c r="A416" s="217" t="str">
        <f t="shared" si="8"/>
        <v>INDEC-PB - 37350-2</v>
      </c>
      <c r="B416" s="217">
        <v>37350</v>
      </c>
      <c r="C416" s="216" t="s">
        <v>50</v>
      </c>
      <c r="D416" s="217">
        <v>2</v>
      </c>
      <c r="E416" s="237" t="s">
        <v>431</v>
      </c>
    </row>
    <row r="417" spans="1:496" ht="15" customHeight="1" x14ac:dyDescent="0.2">
      <c r="A417" s="217" t="str">
        <f t="shared" si="8"/>
        <v>INDEC-PB - 42943-1</v>
      </c>
      <c r="B417" s="217">
        <v>42943</v>
      </c>
      <c r="C417" s="216" t="s">
        <v>50</v>
      </c>
      <c r="D417" s="217">
        <v>1</v>
      </c>
      <c r="E417" s="237" t="s">
        <v>432</v>
      </c>
    </row>
    <row r="418" spans="1:496" ht="15" customHeight="1" x14ac:dyDescent="0.2">
      <c r="A418" s="217" t="str">
        <f t="shared" si="8"/>
        <v>INDEC-PB - 36990-1</v>
      </c>
      <c r="B418" s="217">
        <v>36990</v>
      </c>
      <c r="C418" s="216" t="s">
        <v>50</v>
      </c>
      <c r="D418" s="217">
        <v>1</v>
      </c>
      <c r="E418" s="237" t="s">
        <v>433</v>
      </c>
    </row>
    <row r="419" spans="1:496" ht="15" customHeight="1" x14ac:dyDescent="0.2">
      <c r="A419" s="217" t="str">
        <f t="shared" si="8"/>
        <v>INDEC-PB - 46121-1</v>
      </c>
      <c r="B419" s="217">
        <v>46121</v>
      </c>
      <c r="C419" s="216" t="s">
        <v>50</v>
      </c>
      <c r="D419" s="217">
        <v>1</v>
      </c>
      <c r="E419" s="237" t="s">
        <v>434</v>
      </c>
    </row>
    <row r="420" spans="1:496" ht="15" customHeight="1" x14ac:dyDescent="0.2">
      <c r="A420" s="217" t="str">
        <f t="shared" si="8"/>
        <v>INDEC-PB - 49115-1</v>
      </c>
      <c r="B420" s="217">
        <v>49115</v>
      </c>
      <c r="C420" s="216" t="s">
        <v>50</v>
      </c>
      <c r="D420" s="217">
        <v>1</v>
      </c>
      <c r="E420" s="237" t="s">
        <v>435</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50</v>
      </c>
      <c r="D425" s="217">
        <v>1</v>
      </c>
      <c r="E425" s="237" t="s">
        <v>436</v>
      </c>
    </row>
    <row r="426" spans="1:496" ht="15" customHeight="1" x14ac:dyDescent="0.2">
      <c r="A426" s="239"/>
      <c r="E426" s="240"/>
    </row>
    <row r="427" spans="1:496" ht="15" customHeight="1" x14ac:dyDescent="0.2">
      <c r="A427" s="241"/>
      <c r="E427" s="240" t="s">
        <v>437</v>
      </c>
    </row>
    <row r="428" spans="1:496" ht="15" customHeight="1" x14ac:dyDescent="0.2">
      <c r="A428" s="217" t="str">
        <f t="shared" ref="A428:A445" si="9">CONCATENATE("INDEC-PB - ",B428,C428,D428)</f>
        <v>INDEC-PB - 94920-1</v>
      </c>
      <c r="B428" s="217">
        <v>94920</v>
      </c>
      <c r="C428" s="216" t="s">
        <v>50</v>
      </c>
      <c r="D428" s="217">
        <v>1</v>
      </c>
      <c r="E428" s="237" t="s">
        <v>438</v>
      </c>
    </row>
    <row r="429" spans="1:496" ht="15" customHeight="1" x14ac:dyDescent="0.2">
      <c r="A429" s="217" t="str">
        <f t="shared" si="9"/>
        <v>INDEC-PB - 91223-1</v>
      </c>
      <c r="B429" s="217">
        <v>91223</v>
      </c>
      <c r="C429" s="216" t="s">
        <v>50</v>
      </c>
      <c r="D429" s="217">
        <v>1</v>
      </c>
      <c r="E429" s="237" t="s">
        <v>439</v>
      </c>
    </row>
    <row r="430" spans="1:496" ht="15" customHeight="1" x14ac:dyDescent="0.2">
      <c r="A430" s="217" t="str">
        <f t="shared" si="9"/>
        <v>INDEC-PB - 91211-11</v>
      </c>
      <c r="B430" s="217">
        <v>91211</v>
      </c>
      <c r="C430" s="216" t="s">
        <v>50</v>
      </c>
      <c r="D430" s="217">
        <v>11</v>
      </c>
      <c r="E430" s="237" t="s">
        <v>440</v>
      </c>
    </row>
    <row r="431" spans="1:496" ht="15" customHeight="1" x14ac:dyDescent="0.2">
      <c r="A431" s="217" t="str">
        <f t="shared" si="9"/>
        <v>INDEC-PB - 91211-1</v>
      </c>
      <c r="B431" s="217">
        <v>91211</v>
      </c>
      <c r="C431" s="216" t="s">
        <v>50</v>
      </c>
      <c r="D431" s="217">
        <v>1</v>
      </c>
      <c r="E431" s="237" t="s">
        <v>441</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50</v>
      </c>
      <c r="D433" s="217">
        <v>1</v>
      </c>
      <c r="E433" s="237" t="s">
        <v>442</v>
      </c>
    </row>
    <row r="434" spans="1:496" ht="15" customHeight="1" x14ac:dyDescent="0.2">
      <c r="A434" s="217" t="str">
        <f t="shared" si="9"/>
        <v>INDEC-PB - 81100-1</v>
      </c>
      <c r="B434" s="217">
        <v>81100</v>
      </c>
      <c r="C434" s="216" t="s">
        <v>50</v>
      </c>
      <c r="D434" s="217">
        <v>1</v>
      </c>
      <c r="E434" s="237" t="s">
        <v>443</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50</v>
      </c>
      <c r="D436" s="217">
        <v>1</v>
      </c>
      <c r="E436" s="237" t="s">
        <v>444</v>
      </c>
    </row>
    <row r="437" spans="1:496" ht="15" customHeight="1" x14ac:dyDescent="0.2">
      <c r="A437" s="217" t="str">
        <f t="shared" si="9"/>
        <v>INDEC-PB - 94216-1</v>
      </c>
      <c r="B437" s="217">
        <v>94216</v>
      </c>
      <c r="C437" s="216" t="s">
        <v>50</v>
      </c>
      <c r="D437" s="217">
        <v>1</v>
      </c>
      <c r="E437" s="237" t="s">
        <v>445</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50</v>
      </c>
      <c r="D439" s="217">
        <v>1</v>
      </c>
      <c r="E439" s="237" t="s">
        <v>446</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50</v>
      </c>
      <c r="D441" s="217">
        <v>1</v>
      </c>
      <c r="E441" s="237" t="s">
        <v>447</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50</v>
      </c>
      <c r="D445" s="217">
        <v>1</v>
      </c>
      <c r="E445" s="237" t="s">
        <v>448</v>
      </c>
    </row>
    <row r="448" spans="1:496" ht="15" customHeight="1" x14ac:dyDescent="0.2">
      <c r="A448" s="237"/>
      <c r="B448" s="215" t="s">
        <v>450</v>
      </c>
      <c r="C448" s="242"/>
      <c r="D448" s="243"/>
    </row>
    <row r="449" spans="1:5" ht="15" customHeight="1" x14ac:dyDescent="0.2">
      <c r="A449" s="237"/>
      <c r="B449" s="226"/>
      <c r="C449" s="242"/>
      <c r="D449" s="243"/>
    </row>
    <row r="450" spans="1:5" ht="15" customHeight="1" x14ac:dyDescent="0.2">
      <c r="A450" s="345" t="s">
        <v>317</v>
      </c>
      <c r="B450" s="345" t="s">
        <v>451</v>
      </c>
      <c r="C450" s="345"/>
      <c r="D450" s="345"/>
      <c r="E450" s="345" t="s">
        <v>48</v>
      </c>
    </row>
    <row r="451" spans="1:5" ht="15" customHeight="1" x14ac:dyDescent="0.2">
      <c r="A451" s="345"/>
      <c r="B451" s="345" t="s">
        <v>452</v>
      </c>
      <c r="C451" s="345"/>
      <c r="D451" s="345"/>
      <c r="E451" s="345"/>
    </row>
    <row r="452" spans="1:5" ht="15" customHeight="1" x14ac:dyDescent="0.2">
      <c r="B452" s="225"/>
      <c r="C452" s="243"/>
      <c r="D452" s="243"/>
      <c r="E452" s="244"/>
    </row>
    <row r="453" spans="1:5" ht="15" customHeight="1" x14ac:dyDescent="0.2">
      <c r="B453" s="225"/>
      <c r="C453" s="243"/>
      <c r="D453" s="243"/>
      <c r="E453" s="240" t="s">
        <v>453</v>
      </c>
    </row>
    <row r="454" spans="1:5" ht="15" customHeight="1" x14ac:dyDescent="0.2">
      <c r="A454" s="217" t="str">
        <f t="shared" ref="A454:A474" si="10">CONCATENATE("INDEC-PB - ",B454,C454,D454)</f>
        <v>INDEC-PB - 2811-1</v>
      </c>
      <c r="B454" s="243">
        <v>2811</v>
      </c>
      <c r="C454" s="216" t="s">
        <v>50</v>
      </c>
      <c r="D454" s="217">
        <v>1</v>
      </c>
      <c r="E454" s="224" t="s">
        <v>454</v>
      </c>
    </row>
    <row r="455" spans="1:5" ht="15" customHeight="1" x14ac:dyDescent="0.2">
      <c r="A455" s="217" t="str">
        <f t="shared" si="10"/>
        <v>INDEC-PB - 2710-1</v>
      </c>
      <c r="B455" s="243">
        <v>2710</v>
      </c>
      <c r="C455" s="216" t="s">
        <v>50</v>
      </c>
      <c r="D455" s="217">
        <v>1</v>
      </c>
      <c r="E455" s="224" t="s">
        <v>455</v>
      </c>
    </row>
    <row r="456" spans="1:5" ht="15" customHeight="1" x14ac:dyDescent="0.2">
      <c r="A456" s="217" t="str">
        <f t="shared" si="10"/>
        <v>INDEC-PB - 2922-1</v>
      </c>
      <c r="B456" s="243">
        <v>2922</v>
      </c>
      <c r="C456" s="216" t="s">
        <v>50</v>
      </c>
      <c r="D456" s="217">
        <v>1</v>
      </c>
      <c r="E456" s="224" t="s">
        <v>456</v>
      </c>
    </row>
    <row r="457" spans="1:5" ht="15" customHeight="1" x14ac:dyDescent="0.2">
      <c r="A457" s="217" t="str">
        <f t="shared" si="10"/>
        <v>INDEC-PB - 2691-</v>
      </c>
      <c r="B457" s="243">
        <v>2691</v>
      </c>
      <c r="C457" s="216" t="s">
        <v>50</v>
      </c>
      <c r="E457" s="224" t="s">
        <v>457</v>
      </c>
    </row>
    <row r="458" spans="1:5" ht="15" customHeight="1" x14ac:dyDescent="0.2">
      <c r="A458" s="217" t="str">
        <f t="shared" si="10"/>
        <v>INDEC-PB - 2695-</v>
      </c>
      <c r="B458" s="243">
        <v>2695</v>
      </c>
      <c r="C458" s="216" t="s">
        <v>50</v>
      </c>
      <c r="E458" s="224" t="s">
        <v>458</v>
      </c>
    </row>
    <row r="459" spans="1:5" ht="15" customHeight="1" x14ac:dyDescent="0.2">
      <c r="A459" s="217" t="str">
        <f t="shared" si="10"/>
        <v>INDEC-PB - 3410-2</v>
      </c>
      <c r="B459" s="243">
        <v>3410</v>
      </c>
      <c r="C459" s="216" t="s">
        <v>50</v>
      </c>
      <c r="D459" s="217">
        <v>2</v>
      </c>
      <c r="E459" s="224" t="s">
        <v>459</v>
      </c>
    </row>
    <row r="460" spans="1:5" ht="15" customHeight="1" x14ac:dyDescent="0.2">
      <c r="A460" s="217" t="str">
        <f t="shared" si="10"/>
        <v>INDEC-PB - 2520-1</v>
      </c>
      <c r="B460" s="243">
        <v>2520</v>
      </c>
      <c r="C460" s="216" t="s">
        <v>50</v>
      </c>
      <c r="D460" s="217">
        <v>1</v>
      </c>
      <c r="E460" s="237" t="s">
        <v>460</v>
      </c>
    </row>
    <row r="461" spans="1:5" ht="15" customHeight="1" x14ac:dyDescent="0.2">
      <c r="A461" s="217" t="str">
        <f t="shared" si="10"/>
        <v>INDEC-PB - 2413-3</v>
      </c>
      <c r="B461" s="243">
        <v>2413</v>
      </c>
      <c r="C461" s="216" t="s">
        <v>50</v>
      </c>
      <c r="D461" s="217">
        <v>3</v>
      </c>
      <c r="E461" s="237" t="s">
        <v>461</v>
      </c>
    </row>
    <row r="462" spans="1:5" ht="15" customHeight="1" x14ac:dyDescent="0.2">
      <c r="A462" s="217" t="str">
        <f t="shared" si="10"/>
        <v>INDEC-PB - 2519-1</v>
      </c>
      <c r="B462" s="243">
        <v>2519</v>
      </c>
      <c r="C462" s="216" t="s">
        <v>50</v>
      </c>
      <c r="D462" s="217">
        <v>1</v>
      </c>
      <c r="E462" s="237" t="s">
        <v>462</v>
      </c>
    </row>
    <row r="463" spans="1:5" ht="15" customHeight="1" x14ac:dyDescent="0.2">
      <c r="A463" s="217" t="str">
        <f t="shared" si="10"/>
        <v>INDEC-PB - 2520-3</v>
      </c>
      <c r="B463" s="243">
        <v>2520</v>
      </c>
      <c r="C463" s="216" t="s">
        <v>50</v>
      </c>
      <c r="D463" s="217">
        <v>3</v>
      </c>
      <c r="E463" s="237" t="s">
        <v>463</v>
      </c>
    </row>
    <row r="464" spans="1:5" ht="15" customHeight="1" x14ac:dyDescent="0.2">
      <c r="A464" s="217" t="str">
        <f t="shared" si="10"/>
        <v>INDEC-PB - 2022-1</v>
      </c>
      <c r="B464" s="243">
        <v>2022</v>
      </c>
      <c r="C464" s="216" t="s">
        <v>50</v>
      </c>
      <c r="D464" s="217">
        <v>1</v>
      </c>
      <c r="E464" s="237" t="s">
        <v>464</v>
      </c>
    </row>
    <row r="465" spans="1:5" ht="15" customHeight="1" x14ac:dyDescent="0.2">
      <c r="A465" s="217" t="str">
        <f t="shared" si="10"/>
        <v>INDEC-PB - 2511-1</v>
      </c>
      <c r="B465" s="243">
        <v>2511</v>
      </c>
      <c r="C465" s="216" t="s">
        <v>50</v>
      </c>
      <c r="D465" s="217">
        <v>1</v>
      </c>
      <c r="E465" s="237" t="s">
        <v>465</v>
      </c>
    </row>
    <row r="466" spans="1:5" ht="15" customHeight="1" x14ac:dyDescent="0.2">
      <c r="A466" s="217" t="str">
        <f t="shared" si="10"/>
        <v>INDEC-PB - 2899-</v>
      </c>
      <c r="B466" s="243">
        <v>2899</v>
      </c>
      <c r="C466" s="216" t="s">
        <v>50</v>
      </c>
      <c r="E466" s="237" t="s">
        <v>466</v>
      </c>
    </row>
    <row r="467" spans="1:5" ht="15" customHeight="1" x14ac:dyDescent="0.2">
      <c r="A467" s="217" t="str">
        <f t="shared" si="10"/>
        <v>INDEC-PB - 3110-1</v>
      </c>
      <c r="B467" s="243">
        <v>3110</v>
      </c>
      <c r="C467" s="216" t="s">
        <v>50</v>
      </c>
      <c r="D467" s="217">
        <v>1</v>
      </c>
      <c r="E467" s="237" t="s">
        <v>467</v>
      </c>
    </row>
    <row r="468" spans="1:5" ht="15" customHeight="1" x14ac:dyDescent="0.2">
      <c r="A468" s="217" t="str">
        <f t="shared" si="10"/>
        <v>INDEC-PB - 2320-1</v>
      </c>
      <c r="B468" s="243">
        <v>2320</v>
      </c>
      <c r="C468" s="216" t="s">
        <v>50</v>
      </c>
      <c r="D468" s="217">
        <v>1</v>
      </c>
      <c r="E468" s="237" t="s">
        <v>468</v>
      </c>
    </row>
    <row r="469" spans="1:5" ht="15" customHeight="1" x14ac:dyDescent="0.2">
      <c r="A469" s="217" t="str">
        <f t="shared" si="10"/>
        <v>INDEC-PB - 2924-1</v>
      </c>
      <c r="B469" s="243">
        <v>2924</v>
      </c>
      <c r="C469" s="216" t="s">
        <v>50</v>
      </c>
      <c r="D469" s="217">
        <v>1</v>
      </c>
      <c r="E469" s="237" t="s">
        <v>469</v>
      </c>
    </row>
    <row r="470" spans="1:5" ht="15" customHeight="1" x14ac:dyDescent="0.2">
      <c r="A470" s="217" t="str">
        <f t="shared" si="10"/>
        <v>INDEC-PB - 2692-1</v>
      </c>
      <c r="B470" s="243">
        <v>2692</v>
      </c>
      <c r="C470" s="216" t="s">
        <v>50</v>
      </c>
      <c r="D470" s="217">
        <v>1</v>
      </c>
      <c r="E470" s="237" t="s">
        <v>470</v>
      </c>
    </row>
    <row r="471" spans="1:5" ht="15" customHeight="1" x14ac:dyDescent="0.2">
      <c r="A471" s="217" t="str">
        <f t="shared" si="10"/>
        <v>INDEC-PB - 3410-</v>
      </c>
      <c r="B471" s="243">
        <v>3410</v>
      </c>
      <c r="C471" s="216" t="s">
        <v>50</v>
      </c>
      <c r="E471" s="237" t="s">
        <v>471</v>
      </c>
    </row>
    <row r="472" spans="1:5" ht="15" customHeight="1" x14ac:dyDescent="0.2">
      <c r="A472" s="217" t="str">
        <f t="shared" si="10"/>
        <v>INDEC-PB - 2413-1</v>
      </c>
      <c r="B472" s="243">
        <v>2413</v>
      </c>
      <c r="C472" s="216" t="s">
        <v>50</v>
      </c>
      <c r="D472" s="217">
        <v>1</v>
      </c>
      <c r="E472" s="237" t="s">
        <v>472</v>
      </c>
    </row>
    <row r="473" spans="1:5" ht="15" customHeight="1" x14ac:dyDescent="0.2">
      <c r="A473" s="217" t="str">
        <f t="shared" si="10"/>
        <v>INDEC-PB - 291-</v>
      </c>
      <c r="B473" s="243">
        <v>291</v>
      </c>
      <c r="C473" s="216" t="s">
        <v>50</v>
      </c>
      <c r="E473" s="224" t="s">
        <v>473</v>
      </c>
    </row>
    <row r="474" spans="1:5" ht="15" customHeight="1" x14ac:dyDescent="0.2">
      <c r="A474" s="217" t="str">
        <f t="shared" si="10"/>
        <v>INDEC-PB - 2610-1</v>
      </c>
      <c r="B474" s="243">
        <v>2610</v>
      </c>
      <c r="C474" s="216" t="s">
        <v>50</v>
      </c>
      <c r="D474" s="217">
        <v>1</v>
      </c>
      <c r="E474" s="224" t="s">
        <v>474</v>
      </c>
    </row>
    <row r="475" spans="1:5" ht="15" customHeight="1" x14ac:dyDescent="0.2">
      <c r="A475" s="243"/>
      <c r="B475" s="227"/>
      <c r="C475" s="242"/>
      <c r="E475" s="224"/>
    </row>
    <row r="476" spans="1:5" ht="15" customHeight="1" x14ac:dyDescent="0.2">
      <c r="A476" s="243"/>
      <c r="B476" s="227"/>
      <c r="C476" s="242"/>
      <c r="E476" s="240" t="s">
        <v>437</v>
      </c>
    </row>
    <row r="477" spans="1:5" ht="15" customHeight="1" x14ac:dyDescent="0.2">
      <c r="A477" s="217" t="str">
        <f t="shared" ref="A477:A482" si="11">CONCATENATE("INDEC-PB - ",B477,C477,D477)</f>
        <v>INDEC-PB - 2710-1</v>
      </c>
      <c r="B477" s="243">
        <v>2710</v>
      </c>
      <c r="C477" s="216" t="s">
        <v>50</v>
      </c>
      <c r="D477" s="243">
        <v>1</v>
      </c>
      <c r="E477" s="224" t="s">
        <v>475</v>
      </c>
    </row>
    <row r="478" spans="1:5" ht="15" customHeight="1" x14ac:dyDescent="0.2">
      <c r="A478" s="217" t="str">
        <f t="shared" si="11"/>
        <v>INDEC-PB - 2720-1</v>
      </c>
      <c r="B478" s="243">
        <v>2720</v>
      </c>
      <c r="C478" s="216" t="s">
        <v>50</v>
      </c>
      <c r="D478" s="243">
        <v>1</v>
      </c>
      <c r="E478" s="224" t="s">
        <v>476</v>
      </c>
    </row>
    <row r="479" spans="1:5" ht="15" customHeight="1" x14ac:dyDescent="0.2">
      <c r="A479" s="217" t="str">
        <f t="shared" si="11"/>
        <v>INDEC-PB - 2922-1</v>
      </c>
      <c r="B479" s="243">
        <v>2922</v>
      </c>
      <c r="C479" s="216" t="s">
        <v>50</v>
      </c>
      <c r="D479" s="243">
        <v>1</v>
      </c>
      <c r="E479" s="224" t="s">
        <v>477</v>
      </c>
    </row>
    <row r="480" spans="1:5" ht="15" customHeight="1" x14ac:dyDescent="0.2">
      <c r="A480" s="217" t="str">
        <f t="shared" si="11"/>
        <v>INDEC-PB - 2913-1</v>
      </c>
      <c r="B480" s="243">
        <v>2913</v>
      </c>
      <c r="C480" s="216" t="s">
        <v>50</v>
      </c>
      <c r="D480" s="243">
        <v>1</v>
      </c>
      <c r="E480" s="224" t="s">
        <v>478</v>
      </c>
    </row>
    <row r="481" spans="1:5" ht="15" customHeight="1" x14ac:dyDescent="0.2">
      <c r="A481" s="217" t="str">
        <f t="shared" si="11"/>
        <v>INDEC-PB - 2413-11</v>
      </c>
      <c r="B481" s="243">
        <v>2413</v>
      </c>
      <c r="C481" s="216" t="s">
        <v>50</v>
      </c>
      <c r="D481" s="243">
        <v>11</v>
      </c>
      <c r="E481" s="224" t="s">
        <v>479</v>
      </c>
    </row>
    <row r="482" spans="1:5" ht="15" customHeight="1" x14ac:dyDescent="0.2">
      <c r="A482" s="217" t="str">
        <f t="shared" si="11"/>
        <v>INDEC-PB - 2411-1</v>
      </c>
      <c r="B482" s="243">
        <v>2411</v>
      </c>
      <c r="C482" s="216" t="s">
        <v>50</v>
      </c>
      <c r="D482" s="243">
        <v>1</v>
      </c>
      <c r="E482" s="224" t="s">
        <v>480</v>
      </c>
    </row>
    <row r="485" spans="1:5" ht="15" customHeight="1" x14ac:dyDescent="0.2">
      <c r="A485" s="245"/>
      <c r="B485" s="215" t="s">
        <v>504</v>
      </c>
      <c r="C485" s="245"/>
      <c r="D485" s="246"/>
    </row>
    <row r="487" spans="1:5" ht="15" customHeight="1" x14ac:dyDescent="0.2">
      <c r="A487" s="218"/>
      <c r="B487" s="345" t="s">
        <v>251</v>
      </c>
      <c r="C487" s="218"/>
      <c r="D487" s="218"/>
      <c r="E487" s="345" t="s">
        <v>252</v>
      </c>
    </row>
    <row r="488" spans="1:5" ht="15" customHeight="1" x14ac:dyDescent="0.2">
      <c r="A488" s="218"/>
      <c r="B488" s="345"/>
      <c r="C488" s="218"/>
      <c r="D488" s="218"/>
      <c r="E488" s="345"/>
    </row>
    <row r="490" spans="1:5" ht="15" customHeight="1" x14ac:dyDescent="0.2">
      <c r="A490" s="217" t="str">
        <f t="shared" ref="A490:A500" si="12">CONCATENATE("INDEC-DCTO - Inciso ",B490)</f>
        <v>INDEC-DCTO - Inciso a)</v>
      </c>
      <c r="B490" s="217" t="s">
        <v>253</v>
      </c>
      <c r="C490" s="217"/>
      <c r="E490" s="216" t="s">
        <v>254</v>
      </c>
    </row>
    <row r="491" spans="1:5" ht="15" customHeight="1" x14ac:dyDescent="0.2">
      <c r="A491" s="217" t="str">
        <f t="shared" si="12"/>
        <v>INDEC-DCTO - Inciso b)</v>
      </c>
      <c r="B491" s="217" t="s">
        <v>255</v>
      </c>
      <c r="C491" s="217"/>
      <c r="E491" s="216" t="s">
        <v>256</v>
      </c>
    </row>
    <row r="492" spans="1:5" ht="15" customHeight="1" x14ac:dyDescent="0.2">
      <c r="A492" s="217" t="str">
        <f t="shared" si="12"/>
        <v>INDEC-DCTO - Inciso d)</v>
      </c>
      <c r="B492" s="217" t="s">
        <v>257</v>
      </c>
      <c r="C492" s="217"/>
      <c r="E492" s="216" t="s">
        <v>258</v>
      </c>
    </row>
    <row r="493" spans="1:5" ht="15" customHeight="1" x14ac:dyDescent="0.2">
      <c r="A493" s="217" t="str">
        <f t="shared" si="12"/>
        <v>INDEC-DCTO - Inciso f)</v>
      </c>
      <c r="B493" s="217" t="s">
        <v>259</v>
      </c>
      <c r="C493" s="217"/>
      <c r="E493" s="216" t="s">
        <v>260</v>
      </c>
    </row>
    <row r="494" spans="1:5" ht="15" customHeight="1" x14ac:dyDescent="0.2">
      <c r="A494" s="217" t="str">
        <f t="shared" si="12"/>
        <v>INDEC-DCTO - Inciso g)</v>
      </c>
      <c r="B494" s="217" t="s">
        <v>261</v>
      </c>
      <c r="C494" s="217"/>
      <c r="E494" s="216" t="s">
        <v>262</v>
      </c>
    </row>
    <row r="495" spans="1:5" ht="15" customHeight="1" x14ac:dyDescent="0.2">
      <c r="A495" s="217" t="str">
        <f t="shared" si="12"/>
        <v>INDEC-DCTO - Inciso h)</v>
      </c>
      <c r="B495" s="217" t="s">
        <v>263</v>
      </c>
      <c r="C495" s="217"/>
      <c r="E495" s="216" t="s">
        <v>264</v>
      </c>
    </row>
    <row r="496" spans="1:5" ht="15" customHeight="1" x14ac:dyDescent="0.2">
      <c r="A496" s="217" t="str">
        <f t="shared" si="12"/>
        <v>INDEC-DCTO - Inciso p)</v>
      </c>
      <c r="B496" s="217" t="s">
        <v>265</v>
      </c>
      <c r="C496" s="217"/>
      <c r="E496" s="216" t="s">
        <v>266</v>
      </c>
    </row>
    <row r="497" spans="1:5" ht="15" customHeight="1" x14ac:dyDescent="0.2">
      <c r="A497" s="217" t="str">
        <f t="shared" si="12"/>
        <v>INDEC-DCTO - Inciso r)</v>
      </c>
      <c r="B497" s="217" t="s">
        <v>267</v>
      </c>
      <c r="C497" s="217"/>
      <c r="E497" s="216" t="s">
        <v>268</v>
      </c>
    </row>
    <row r="498" spans="1:5" ht="15" customHeight="1" x14ac:dyDescent="0.2">
      <c r="A498" s="217" t="str">
        <f t="shared" si="12"/>
        <v>INDEC-DCTO - Inciso s)</v>
      </c>
      <c r="B498" s="217" t="s">
        <v>269</v>
      </c>
      <c r="C498" s="217"/>
      <c r="E498" s="216" t="s">
        <v>270</v>
      </c>
    </row>
    <row r="499" spans="1:5" ht="15" customHeight="1" x14ac:dyDescent="0.2">
      <c r="A499" s="217" t="str">
        <f t="shared" si="12"/>
        <v>INDEC-DCTO - Inciso u)</v>
      </c>
      <c r="B499" s="217" t="s">
        <v>271</v>
      </c>
      <c r="C499" s="217"/>
      <c r="E499" s="216" t="s">
        <v>272</v>
      </c>
    </row>
    <row r="500" spans="1:5" ht="15" customHeight="1" x14ac:dyDescent="0.2">
      <c r="A500" s="217" t="str">
        <f t="shared" si="12"/>
        <v>INDEC-DCTO - Inciso v)</v>
      </c>
      <c r="B500" s="217" t="s">
        <v>273</v>
      </c>
      <c r="C500" s="217"/>
      <c r="E500" s="216" t="s">
        <v>274</v>
      </c>
    </row>
    <row r="501" spans="1:5" ht="15" customHeight="1" x14ac:dyDescent="0.2">
      <c r="A501" s="217"/>
      <c r="C501" s="217"/>
    </row>
    <row r="502" spans="1:5" ht="15" customHeight="1" x14ac:dyDescent="0.2">
      <c r="A502" s="217" t="str">
        <f>CONCATENATE("INDEC-DCTO - Inciso ",B502)</f>
        <v>INDEC-DCTO - Inciso c)</v>
      </c>
      <c r="B502" s="217" t="s">
        <v>275</v>
      </c>
      <c r="C502" s="217"/>
      <c r="E502" s="216" t="s">
        <v>276</v>
      </c>
    </row>
    <row r="503" spans="1:5" ht="15" customHeight="1" x14ac:dyDescent="0.2">
      <c r="A503" s="217" t="str">
        <f>CONCATENATE("INDEC-DCTO - Inciso ",B503)</f>
        <v>INDEC-DCTO - Inciso m)</v>
      </c>
      <c r="B503" s="217" t="s">
        <v>277</v>
      </c>
      <c r="C503" s="217"/>
      <c r="E503" s="216" t="s">
        <v>278</v>
      </c>
    </row>
    <row r="504" spans="1:5" ht="15" customHeight="1" x14ac:dyDescent="0.2">
      <c r="A504" s="217" t="str">
        <f>CONCATENATE("INDEC-DCTO - Inciso ",B504)</f>
        <v>INDEC-DCTO - Inciso n)</v>
      </c>
      <c r="B504" s="217" t="s">
        <v>279</v>
      </c>
      <c r="C504" s="217"/>
      <c r="E504" s="216" t="s">
        <v>280</v>
      </c>
    </row>
    <row r="505" spans="1:5" ht="15" customHeight="1" x14ac:dyDescent="0.2">
      <c r="A505" s="217" t="str">
        <f>CONCATENATE("INDEC-DCTO - Inciso ",B505)</f>
        <v>INDEC-DCTO - Inciso q)</v>
      </c>
      <c r="B505" s="217" t="s">
        <v>281</v>
      </c>
      <c r="C505" s="217"/>
      <c r="E505" s="216" t="s">
        <v>282</v>
      </c>
    </row>
    <row r="508" spans="1:5" ht="15" customHeight="1" x14ac:dyDescent="0.2">
      <c r="B508" s="215" t="s">
        <v>505</v>
      </c>
    </row>
    <row r="511" spans="1:5" ht="15" customHeight="1" x14ac:dyDescent="0.2">
      <c r="A511" s="218"/>
      <c r="B511" s="345" t="s">
        <v>251</v>
      </c>
      <c r="C511" s="218"/>
      <c r="D511" s="218"/>
      <c r="E511" s="345" t="s">
        <v>252</v>
      </c>
    </row>
    <row r="512" spans="1:5" ht="15" customHeight="1" x14ac:dyDescent="0.2">
      <c r="A512" s="218"/>
      <c r="B512" s="345"/>
      <c r="C512" s="218"/>
      <c r="D512" s="218"/>
      <c r="E512" s="345"/>
    </row>
    <row r="513" spans="1:5" ht="15" customHeight="1" x14ac:dyDescent="0.2">
      <c r="A513" s="224"/>
      <c r="B513" s="225"/>
      <c r="C513" s="224"/>
      <c r="D513" s="225"/>
      <c r="E513" s="224"/>
    </row>
    <row r="514" spans="1:5" ht="15" customHeight="1" x14ac:dyDescent="0.2">
      <c r="A514" s="224"/>
      <c r="B514" s="225"/>
      <c r="C514" s="224"/>
      <c r="D514" s="225"/>
      <c r="E514" s="233" t="s">
        <v>453</v>
      </c>
    </row>
    <row r="515" spans="1:5" ht="15" customHeight="1" x14ac:dyDescent="0.2">
      <c r="A515" s="217" t="str">
        <f>CONCATENATE("INDEC-DCTO - Inciso ",B515)</f>
        <v>INDEC-DCTO - Inciso e)</v>
      </c>
      <c r="B515" s="217" t="s">
        <v>498</v>
      </c>
      <c r="C515" s="225"/>
      <c r="D515" s="225"/>
      <c r="E515" s="224" t="s">
        <v>492</v>
      </c>
    </row>
    <row r="516" spans="1:5" ht="15" customHeight="1" x14ac:dyDescent="0.2">
      <c r="A516" s="217" t="str">
        <f>CONCATENATE("INDEC-DCTO - Inciso ",B516)</f>
        <v>INDEC-DCTO - Inciso i)</v>
      </c>
      <c r="B516" s="217" t="s">
        <v>499</v>
      </c>
      <c r="C516" s="225"/>
      <c r="D516" s="225"/>
      <c r="E516" s="224" t="s">
        <v>493</v>
      </c>
    </row>
    <row r="517" spans="1:5" ht="15" customHeight="1" x14ac:dyDescent="0.2">
      <c r="A517" s="217" t="str">
        <f>CONCATENATE("INDEC-DCTO - Inciso ",B517)</f>
        <v>INDEC-DCTO - Inciso k)</v>
      </c>
      <c r="B517" s="217" t="s">
        <v>500</v>
      </c>
      <c r="C517" s="225"/>
      <c r="D517" s="225"/>
      <c r="E517" s="224" t="s">
        <v>494</v>
      </c>
    </row>
    <row r="518" spans="1:5" ht="15" customHeight="1" x14ac:dyDescent="0.2">
      <c r="A518" s="217" t="str">
        <f>CONCATENATE("INDEC-DCTO - Inciso ",B518)</f>
        <v>INDEC-DCTO - Inciso t)</v>
      </c>
      <c r="B518" s="217" t="s">
        <v>501</v>
      </c>
      <c r="C518" s="225"/>
      <c r="D518" s="225"/>
      <c r="E518" s="224" t="s">
        <v>495</v>
      </c>
    </row>
    <row r="519" spans="1:5" ht="15" customHeight="1" x14ac:dyDescent="0.2">
      <c r="A519" s="217" t="str">
        <f>CONCATENATE("INDEC-DCTO - Inciso ",B519)</f>
        <v>INDEC-DCTO - Inciso w)</v>
      </c>
      <c r="B519" s="217" t="s">
        <v>502</v>
      </c>
      <c r="C519" s="225"/>
      <c r="D519" s="225"/>
      <c r="E519" s="224" t="s">
        <v>496</v>
      </c>
    </row>
    <row r="520" spans="1:5" ht="15" customHeight="1" x14ac:dyDescent="0.2">
      <c r="A520" s="224"/>
      <c r="C520" s="224"/>
      <c r="D520" s="225"/>
      <c r="E520" s="224"/>
    </row>
    <row r="521" spans="1:5" ht="15" customHeight="1" x14ac:dyDescent="0.2">
      <c r="A521" s="224"/>
      <c r="C521" s="224"/>
      <c r="D521" s="225"/>
      <c r="E521" s="233" t="s">
        <v>437</v>
      </c>
    </row>
    <row r="522" spans="1:5" ht="15" customHeight="1" x14ac:dyDescent="0.2">
      <c r="A522" s="217" t="str">
        <f>CONCATENATE("INDEC-DCTO - Inciso ",B522)</f>
        <v>INDEC-DCTO - Inciso j)</v>
      </c>
      <c r="B522" s="217" t="s">
        <v>503</v>
      </c>
      <c r="C522" s="225"/>
      <c r="D522" s="225"/>
      <c r="E522" s="224" t="s">
        <v>497</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283</v>
      </c>
      <c r="C528" s="214"/>
      <c r="D528" s="215"/>
    </row>
    <row r="530" spans="1:5" ht="15" customHeight="1" x14ac:dyDescent="0.2">
      <c r="A530" s="345" t="s">
        <v>317</v>
      </c>
      <c r="B530" s="345" t="s">
        <v>47</v>
      </c>
      <c r="C530" s="345"/>
      <c r="D530" s="345"/>
      <c r="E530" s="345" t="s">
        <v>48</v>
      </c>
    </row>
    <row r="531" spans="1:5" ht="15" customHeight="1" x14ac:dyDescent="0.2">
      <c r="A531" s="345"/>
      <c r="B531" s="345" t="s">
        <v>49</v>
      </c>
      <c r="C531" s="345"/>
      <c r="D531" s="345"/>
      <c r="E531" s="345"/>
    </row>
    <row r="532" spans="1:5" ht="15" customHeight="1" x14ac:dyDescent="0.2">
      <c r="A532" s="217" t="str">
        <f t="shared" ref="A532:A553" si="13">CONCATENATE("INDEC-GG ",B532,C532,D532)</f>
        <v>INDEC-GG 18000-1</v>
      </c>
      <c r="B532" s="217">
        <v>18000</v>
      </c>
      <c r="C532" s="91" t="s">
        <v>50</v>
      </c>
      <c r="D532" s="217">
        <v>1</v>
      </c>
      <c r="E532" s="91" t="s">
        <v>284</v>
      </c>
    </row>
    <row r="533" spans="1:5" ht="15" customHeight="1" x14ac:dyDescent="0.2">
      <c r="A533" s="217" t="str">
        <f t="shared" si="13"/>
        <v>INDEC-GG 83107-1</v>
      </c>
      <c r="B533" s="217">
        <v>83107</v>
      </c>
      <c r="C533" s="91" t="s">
        <v>50</v>
      </c>
      <c r="D533" s="217">
        <v>1</v>
      </c>
      <c r="E533" s="91" t="s">
        <v>285</v>
      </c>
    </row>
    <row r="534" spans="1:5" ht="15" customHeight="1" x14ac:dyDescent="0.2">
      <c r="A534" s="217" t="str">
        <f t="shared" si="13"/>
        <v>INDEC-GG 71240-11</v>
      </c>
      <c r="B534" s="217">
        <v>71240</v>
      </c>
      <c r="C534" s="91" t="s">
        <v>50</v>
      </c>
      <c r="D534" s="217">
        <v>11</v>
      </c>
      <c r="E534" s="219" t="s">
        <v>286</v>
      </c>
    </row>
    <row r="535" spans="1:5" ht="15" customHeight="1" x14ac:dyDescent="0.2">
      <c r="A535" s="217" t="str">
        <f t="shared" si="13"/>
        <v>INDEC-GG 71233-11</v>
      </c>
      <c r="B535" s="217">
        <v>71233</v>
      </c>
      <c r="C535" s="91" t="s">
        <v>50</v>
      </c>
      <c r="D535" s="217">
        <v>11</v>
      </c>
      <c r="E535" s="219" t="s">
        <v>287</v>
      </c>
    </row>
    <row r="536" spans="1:5" ht="15" customHeight="1" x14ac:dyDescent="0.2">
      <c r="A536" s="217" t="str">
        <f t="shared" si="13"/>
        <v>INDEC-GG 51800-11</v>
      </c>
      <c r="B536" s="217">
        <v>51800</v>
      </c>
      <c r="C536" s="91" t="s">
        <v>50</v>
      </c>
      <c r="D536" s="217">
        <v>11</v>
      </c>
      <c r="E536" s="219" t="s">
        <v>288</v>
      </c>
    </row>
    <row r="537" spans="1:5" ht="15" customHeight="1" x14ac:dyDescent="0.2">
      <c r="A537" s="217" t="str">
        <f t="shared" si="13"/>
        <v>INDEC-GG 51800-21</v>
      </c>
      <c r="B537" s="217">
        <v>51800</v>
      </c>
      <c r="C537" s="91" t="s">
        <v>50</v>
      </c>
      <c r="D537" s="217">
        <v>21</v>
      </c>
      <c r="E537" s="91" t="s">
        <v>289</v>
      </c>
    </row>
    <row r="538" spans="1:5" ht="15" customHeight="1" x14ac:dyDescent="0.2">
      <c r="A538" s="217" t="str">
        <f t="shared" si="13"/>
        <v>INDEC-GG 74110-11</v>
      </c>
      <c r="B538" s="217">
        <v>74110</v>
      </c>
      <c r="C538" s="91" t="s">
        <v>50</v>
      </c>
      <c r="D538" s="217">
        <v>11</v>
      </c>
      <c r="E538" s="219" t="s">
        <v>290</v>
      </c>
    </row>
    <row r="539" spans="1:5" ht="15" customHeight="1" x14ac:dyDescent="0.2">
      <c r="A539" s="217" t="str">
        <f t="shared" si="13"/>
        <v>INDEC-GG 51560-31</v>
      </c>
      <c r="B539" s="217">
        <v>51560</v>
      </c>
      <c r="C539" s="91" t="s">
        <v>50</v>
      </c>
      <c r="D539" s="217">
        <v>31</v>
      </c>
      <c r="E539" s="91" t="s">
        <v>291</v>
      </c>
    </row>
    <row r="540" spans="1:5" ht="15" customHeight="1" x14ac:dyDescent="0.2">
      <c r="A540" s="217" t="str">
        <f t="shared" si="13"/>
        <v>INDEC-GG 53111-1</v>
      </c>
      <c r="B540" s="217">
        <v>53111</v>
      </c>
      <c r="C540" s="91" t="s">
        <v>50</v>
      </c>
      <c r="D540" s="217">
        <v>1</v>
      </c>
      <c r="E540" s="219" t="s">
        <v>292</v>
      </c>
    </row>
    <row r="541" spans="1:5" ht="15" customHeight="1" x14ac:dyDescent="0.2">
      <c r="A541" s="217" t="str">
        <f t="shared" si="13"/>
        <v>INDEC-GG 54400-1</v>
      </c>
      <c r="B541" s="217">
        <v>54400</v>
      </c>
      <c r="C541" s="91" t="s">
        <v>50</v>
      </c>
      <c r="D541" s="217">
        <v>1</v>
      </c>
      <c r="E541" s="219" t="s">
        <v>293</v>
      </c>
    </row>
    <row r="542" spans="1:5" ht="15" customHeight="1" x14ac:dyDescent="0.2">
      <c r="A542" s="217" t="str">
        <f t="shared" si="13"/>
        <v>INDEC-GG 18000-21</v>
      </c>
      <c r="B542" s="217">
        <v>18000</v>
      </c>
      <c r="C542" s="91" t="s">
        <v>50</v>
      </c>
      <c r="D542" s="217">
        <v>21</v>
      </c>
      <c r="E542" s="219" t="s">
        <v>294</v>
      </c>
    </row>
    <row r="543" spans="1:5" ht="15" customHeight="1" x14ac:dyDescent="0.2">
      <c r="A543" s="217" t="str">
        <f t="shared" si="13"/>
        <v>INDEC-GG 18000-22</v>
      </c>
      <c r="B543" s="217">
        <v>18000</v>
      </c>
      <c r="C543" s="91" t="s">
        <v>50</v>
      </c>
      <c r="D543" s="217">
        <v>22</v>
      </c>
      <c r="E543" s="219" t="s">
        <v>295</v>
      </c>
    </row>
    <row r="544" spans="1:5" ht="15" customHeight="1" x14ac:dyDescent="0.2">
      <c r="A544" s="217" t="str">
        <f t="shared" si="13"/>
        <v>INDEC-GG 88700-2</v>
      </c>
      <c r="B544" s="217">
        <v>88700</v>
      </c>
      <c r="C544" s="91" t="s">
        <v>50</v>
      </c>
      <c r="D544" s="217">
        <v>2</v>
      </c>
      <c r="E544" s="219" t="s">
        <v>296</v>
      </c>
    </row>
    <row r="545" spans="1:5" ht="15" customHeight="1" x14ac:dyDescent="0.2">
      <c r="A545" s="217" t="str">
        <f t="shared" si="13"/>
        <v>INDEC-GG 88700-31</v>
      </c>
      <c r="B545" s="217">
        <v>88700</v>
      </c>
      <c r="C545" s="91" t="s">
        <v>50</v>
      </c>
      <c r="D545" s="217">
        <v>31</v>
      </c>
      <c r="E545" s="91" t="s">
        <v>297</v>
      </c>
    </row>
    <row r="546" spans="1:5" ht="15" customHeight="1" x14ac:dyDescent="0.2">
      <c r="A546" s="217" t="str">
        <f t="shared" si="13"/>
        <v>INDEC-GG DEP-EQ</v>
      </c>
      <c r="B546" s="217" t="s">
        <v>1005</v>
      </c>
      <c r="C546" s="91"/>
      <c r="E546" s="91" t="s">
        <v>298</v>
      </c>
    </row>
    <row r="547" spans="1:5" ht="15" customHeight="1" x14ac:dyDescent="0.2">
      <c r="A547" s="217" t="str">
        <f t="shared" si="13"/>
        <v>INDEC-GG 88700-1</v>
      </c>
      <c r="B547" s="217">
        <v>88700</v>
      </c>
      <c r="C547" s="91" t="s">
        <v>50</v>
      </c>
      <c r="D547" s="217">
        <v>1</v>
      </c>
      <c r="E547" s="91" t="s">
        <v>299</v>
      </c>
    </row>
    <row r="548" spans="1:5" ht="15" customHeight="1" x14ac:dyDescent="0.2">
      <c r="A548" s="217" t="str">
        <f t="shared" si="13"/>
        <v>INDEC-GG 31210-11</v>
      </c>
      <c r="B548" s="217">
        <v>31210</v>
      </c>
      <c r="C548" s="91" t="s">
        <v>50</v>
      </c>
      <c r="D548" s="217">
        <v>11</v>
      </c>
      <c r="E548" s="91" t="s">
        <v>300</v>
      </c>
    </row>
    <row r="549" spans="1:5" ht="15" customHeight="1" x14ac:dyDescent="0.2">
      <c r="A549" s="217" t="str">
        <f t="shared" si="13"/>
        <v>INDEC-GG 81295-1</v>
      </c>
      <c r="B549" s="217">
        <v>81295</v>
      </c>
      <c r="C549" s="91" t="s">
        <v>50</v>
      </c>
      <c r="D549" s="217">
        <v>1</v>
      </c>
      <c r="E549" s="91" t="s">
        <v>301</v>
      </c>
    </row>
    <row r="550" spans="1:5" ht="15" customHeight="1" x14ac:dyDescent="0.2">
      <c r="A550" s="217" t="str">
        <f t="shared" si="13"/>
        <v>INDEC-GG 81297-1</v>
      </c>
      <c r="B550" s="217">
        <v>81297</v>
      </c>
      <c r="C550" s="91" t="s">
        <v>50</v>
      </c>
      <c r="D550" s="217">
        <v>1</v>
      </c>
      <c r="E550" s="219" t="s">
        <v>302</v>
      </c>
    </row>
    <row r="551" spans="1:5" ht="15" customHeight="1" x14ac:dyDescent="0.2">
      <c r="A551" s="217" t="str">
        <f t="shared" si="13"/>
        <v>INDEC-GG 51560-21</v>
      </c>
      <c r="B551" s="217">
        <v>51560</v>
      </c>
      <c r="C551" s="91" t="s">
        <v>50</v>
      </c>
      <c r="D551" s="217">
        <v>21</v>
      </c>
      <c r="E551" s="91" t="s">
        <v>303</v>
      </c>
    </row>
    <row r="552" spans="1:5" ht="15" customHeight="1" x14ac:dyDescent="0.2">
      <c r="A552" s="217" t="str">
        <f t="shared" si="13"/>
        <v>INDEC-GG 31100-11</v>
      </c>
      <c r="B552" s="217">
        <v>31100</v>
      </c>
      <c r="C552" s="91" t="s">
        <v>50</v>
      </c>
      <c r="D552" s="217">
        <v>11</v>
      </c>
      <c r="E552" s="91" t="s">
        <v>304</v>
      </c>
    </row>
    <row r="553" spans="1:5" ht="15" customHeight="1" x14ac:dyDescent="0.2">
      <c r="A553" s="217" t="str">
        <f t="shared" si="13"/>
        <v>INDEC-GG 53211-11</v>
      </c>
      <c r="B553" s="217">
        <v>53211</v>
      </c>
      <c r="C553" s="91" t="s">
        <v>50</v>
      </c>
      <c r="D553" s="217">
        <v>11</v>
      </c>
      <c r="E553" s="219" t="s">
        <v>305</v>
      </c>
    </row>
    <row r="556" spans="1:5" ht="15" customHeight="1" x14ac:dyDescent="0.2">
      <c r="B556" s="215" t="s">
        <v>611</v>
      </c>
    </row>
    <row r="557" spans="1:5" ht="15" customHeight="1" x14ac:dyDescent="0.2">
      <c r="B557" s="215" t="s">
        <v>612</v>
      </c>
    </row>
    <row r="559" spans="1:5" ht="15" customHeight="1" x14ac:dyDescent="0.2">
      <c r="A559" s="217" t="str">
        <f t="shared" ref="A559:A622" si="14">CONCATENATE("DNV-T I - ",B559)</f>
        <v>DNV-T I - 1</v>
      </c>
      <c r="B559" s="217">
        <v>1</v>
      </c>
      <c r="E559" s="216" t="s">
        <v>254</v>
      </c>
    </row>
    <row r="560" spans="1:5" ht="15" customHeight="1" x14ac:dyDescent="0.2">
      <c r="A560" s="217" t="str">
        <f t="shared" si="14"/>
        <v>DNV-T I - 2</v>
      </c>
      <c r="B560" s="217">
        <v>2</v>
      </c>
      <c r="E560" s="216" t="s">
        <v>613</v>
      </c>
    </row>
    <row r="561" spans="1:5" ht="15" customHeight="1" x14ac:dyDescent="0.2">
      <c r="A561" s="217" t="str">
        <f t="shared" si="14"/>
        <v>DNV-T I - 3</v>
      </c>
      <c r="B561" s="217">
        <v>3</v>
      </c>
      <c r="E561" s="216" t="s">
        <v>614</v>
      </c>
    </row>
    <row r="562" spans="1:5" ht="15" customHeight="1" x14ac:dyDescent="0.2">
      <c r="A562" s="217" t="str">
        <f t="shared" si="14"/>
        <v>DNV-T I - 4</v>
      </c>
      <c r="B562" s="217">
        <v>4</v>
      </c>
      <c r="E562" s="216" t="s">
        <v>615</v>
      </c>
    </row>
    <row r="563" spans="1:5" ht="15" customHeight="1" x14ac:dyDescent="0.2">
      <c r="A563" s="217" t="str">
        <f t="shared" si="14"/>
        <v>DNV-T I - 5</v>
      </c>
      <c r="B563" s="217">
        <v>5</v>
      </c>
      <c r="E563" s="216" t="s">
        <v>616</v>
      </c>
    </row>
    <row r="564" spans="1:5" ht="15" customHeight="1" x14ac:dyDescent="0.2">
      <c r="A564" s="217" t="str">
        <f t="shared" si="14"/>
        <v>DNV-T I - 6</v>
      </c>
      <c r="B564" s="217">
        <v>6</v>
      </c>
      <c r="E564" s="216" t="s">
        <v>617</v>
      </c>
    </row>
    <row r="565" spans="1:5" ht="15" customHeight="1" x14ac:dyDescent="0.2">
      <c r="A565" s="217" t="str">
        <f t="shared" si="14"/>
        <v>DNV-T I - 7</v>
      </c>
      <c r="B565" s="217">
        <v>7</v>
      </c>
      <c r="E565" s="216" t="s">
        <v>618</v>
      </c>
    </row>
    <row r="566" spans="1:5" ht="15" customHeight="1" x14ac:dyDescent="0.2">
      <c r="A566" s="217" t="str">
        <f t="shared" si="14"/>
        <v>DNV-T I - 8</v>
      </c>
      <c r="B566" s="217">
        <v>8</v>
      </c>
      <c r="E566" s="216" t="s">
        <v>619</v>
      </c>
    </row>
    <row r="567" spans="1:5" ht="15" customHeight="1" x14ac:dyDescent="0.2">
      <c r="A567" s="217" t="str">
        <f t="shared" si="14"/>
        <v>DNV-T I - 9</v>
      </c>
      <c r="B567" s="217">
        <v>9</v>
      </c>
      <c r="E567" s="216" t="s">
        <v>620</v>
      </c>
    </row>
    <row r="568" spans="1:5" ht="15" customHeight="1" x14ac:dyDescent="0.2">
      <c r="A568" s="217" t="str">
        <f t="shared" si="14"/>
        <v>DNV-T I - 10</v>
      </c>
      <c r="B568" s="217">
        <v>10</v>
      </c>
      <c r="E568" s="216" t="s">
        <v>621</v>
      </c>
    </row>
    <row r="569" spans="1:5" ht="15" customHeight="1" x14ac:dyDescent="0.2">
      <c r="A569" s="217" t="str">
        <f t="shared" si="14"/>
        <v>DNV-T I - 11</v>
      </c>
      <c r="B569" s="217">
        <v>11</v>
      </c>
      <c r="E569" s="216" t="s">
        <v>622</v>
      </c>
    </row>
    <row r="570" spans="1:5" ht="15" customHeight="1" x14ac:dyDescent="0.2">
      <c r="A570" s="217" t="str">
        <f t="shared" si="14"/>
        <v>DNV-T I - 12</v>
      </c>
      <c r="B570" s="217">
        <v>12</v>
      </c>
      <c r="E570" s="216" t="s">
        <v>623</v>
      </c>
    </row>
    <row r="571" spans="1:5" ht="15" customHeight="1" x14ac:dyDescent="0.2">
      <c r="A571" s="217" t="str">
        <f t="shared" si="14"/>
        <v>DNV-T I - 13</v>
      </c>
      <c r="B571" s="217">
        <v>13</v>
      </c>
      <c r="E571" s="216" t="s">
        <v>624</v>
      </c>
    </row>
    <row r="572" spans="1:5" ht="15" customHeight="1" x14ac:dyDescent="0.2">
      <c r="A572" s="217" t="str">
        <f t="shared" si="14"/>
        <v>DNV-T I - 14</v>
      </c>
      <c r="B572" s="217">
        <v>14</v>
      </c>
      <c r="E572" s="216" t="s">
        <v>625</v>
      </c>
    </row>
    <row r="573" spans="1:5" ht="15" customHeight="1" x14ac:dyDescent="0.2">
      <c r="A573" s="217" t="str">
        <f t="shared" si="14"/>
        <v>DNV-T I - 15</v>
      </c>
      <c r="B573" s="217">
        <v>15</v>
      </c>
      <c r="E573" s="216" t="s">
        <v>626</v>
      </c>
    </row>
    <row r="574" spans="1:5" ht="15" customHeight="1" x14ac:dyDescent="0.2">
      <c r="A574" s="217" t="str">
        <f t="shared" si="14"/>
        <v>DNV-T I - 16</v>
      </c>
      <c r="B574" s="217">
        <v>16</v>
      </c>
      <c r="E574" s="216" t="s">
        <v>627</v>
      </c>
    </row>
    <row r="575" spans="1:5" ht="15" customHeight="1" x14ac:dyDescent="0.2">
      <c r="A575" s="217" t="str">
        <f t="shared" si="14"/>
        <v>DNV-T I - 17</v>
      </c>
      <c r="B575" s="217">
        <v>17</v>
      </c>
      <c r="E575" s="216" t="s">
        <v>628</v>
      </c>
    </row>
    <row r="576" spans="1:5" ht="15" customHeight="1" x14ac:dyDescent="0.2">
      <c r="A576" s="217" t="str">
        <f t="shared" si="14"/>
        <v>DNV-T I - 18</v>
      </c>
      <c r="B576" s="217">
        <v>18</v>
      </c>
      <c r="E576" s="216" t="s">
        <v>629</v>
      </c>
    </row>
    <row r="577" spans="1:5" ht="15" customHeight="1" x14ac:dyDescent="0.2">
      <c r="A577" s="217" t="str">
        <f t="shared" si="14"/>
        <v>DNV-T I - 19</v>
      </c>
      <c r="B577" s="217">
        <v>19</v>
      </c>
      <c r="E577" s="216" t="s">
        <v>630</v>
      </c>
    </row>
    <row r="578" spans="1:5" ht="15" customHeight="1" x14ac:dyDescent="0.2">
      <c r="A578" s="217" t="str">
        <f t="shared" si="14"/>
        <v>DNV-T I - 20</v>
      </c>
      <c r="B578" s="217">
        <v>20</v>
      </c>
      <c r="E578" s="216" t="s">
        <v>631</v>
      </c>
    </row>
    <row r="579" spans="1:5" ht="15" customHeight="1" x14ac:dyDescent="0.2">
      <c r="A579" s="217" t="str">
        <f t="shared" si="14"/>
        <v>DNV-T I - 21</v>
      </c>
      <c r="B579" s="217">
        <v>21</v>
      </c>
      <c r="E579" s="216" t="s">
        <v>632</v>
      </c>
    </row>
    <row r="580" spans="1:5" ht="15" customHeight="1" x14ac:dyDescent="0.2">
      <c r="A580" s="217" t="str">
        <f t="shared" si="14"/>
        <v>DNV-T I - 22</v>
      </c>
      <c r="B580" s="217">
        <v>22</v>
      </c>
      <c r="E580" s="216" t="s">
        <v>633</v>
      </c>
    </row>
    <row r="581" spans="1:5" ht="15" customHeight="1" x14ac:dyDescent="0.2">
      <c r="A581" s="217" t="str">
        <f t="shared" si="14"/>
        <v>DNV-T I - 23</v>
      </c>
      <c r="B581" s="217">
        <v>23</v>
      </c>
      <c r="E581" s="216" t="s">
        <v>634</v>
      </c>
    </row>
    <row r="582" spans="1:5" ht="15" customHeight="1" x14ac:dyDescent="0.2">
      <c r="A582" s="217" t="str">
        <f t="shared" si="14"/>
        <v>DNV-T I - 24</v>
      </c>
      <c r="B582" s="217">
        <v>24</v>
      </c>
      <c r="E582" s="216" t="s">
        <v>635</v>
      </c>
    </row>
    <row r="583" spans="1:5" ht="15" customHeight="1" x14ac:dyDescent="0.2">
      <c r="A583" s="217" t="str">
        <f t="shared" si="14"/>
        <v>DNV-T I - 25</v>
      </c>
      <c r="B583" s="217">
        <v>25</v>
      </c>
      <c r="E583" s="216" t="s">
        <v>636</v>
      </c>
    </row>
    <row r="584" spans="1:5" ht="15" customHeight="1" x14ac:dyDescent="0.2">
      <c r="A584" s="217" t="str">
        <f t="shared" si="14"/>
        <v>DNV-T I - 26</v>
      </c>
      <c r="B584" s="217">
        <v>26</v>
      </c>
      <c r="E584" s="216" t="s">
        <v>637</v>
      </c>
    </row>
    <row r="585" spans="1:5" ht="15" customHeight="1" x14ac:dyDescent="0.2">
      <c r="A585" s="217" t="str">
        <f t="shared" si="14"/>
        <v>DNV-T I - 27</v>
      </c>
      <c r="B585" s="217">
        <v>27</v>
      </c>
      <c r="E585" s="216" t="s">
        <v>638</v>
      </c>
    </row>
    <row r="586" spans="1:5" ht="15" customHeight="1" x14ac:dyDescent="0.2">
      <c r="A586" s="217" t="str">
        <f t="shared" si="14"/>
        <v>DNV-T I - 28</v>
      </c>
      <c r="B586" s="217">
        <v>28</v>
      </c>
      <c r="E586" s="216" t="s">
        <v>639</v>
      </c>
    </row>
    <row r="587" spans="1:5" ht="15" customHeight="1" x14ac:dyDescent="0.2">
      <c r="A587" s="217" t="str">
        <f t="shared" si="14"/>
        <v>DNV-T I - 29</v>
      </c>
      <c r="B587" s="217">
        <v>29</v>
      </c>
      <c r="E587" s="216" t="s">
        <v>640</v>
      </c>
    </row>
    <row r="588" spans="1:5" ht="15" customHeight="1" x14ac:dyDescent="0.2">
      <c r="A588" s="217" t="str">
        <f t="shared" si="14"/>
        <v>DNV-T I - 30</v>
      </c>
      <c r="B588" s="217">
        <v>30</v>
      </c>
      <c r="E588" s="216" t="s">
        <v>641</v>
      </c>
    </row>
    <row r="589" spans="1:5" ht="15" customHeight="1" x14ac:dyDescent="0.2">
      <c r="A589" s="217" t="str">
        <f t="shared" si="14"/>
        <v>DNV-T I - 31</v>
      </c>
      <c r="B589" s="217">
        <v>31</v>
      </c>
      <c r="E589" s="216" t="s">
        <v>642</v>
      </c>
    </row>
    <row r="590" spans="1:5" ht="15" customHeight="1" x14ac:dyDescent="0.2">
      <c r="A590" s="217" t="str">
        <f t="shared" si="14"/>
        <v>DNV-T I - 32</v>
      </c>
      <c r="B590" s="217">
        <v>32</v>
      </c>
      <c r="E590" s="216" t="s">
        <v>643</v>
      </c>
    </row>
    <row r="591" spans="1:5" ht="15" customHeight="1" x14ac:dyDescent="0.2">
      <c r="A591" s="217" t="str">
        <f t="shared" si="14"/>
        <v>DNV-T I - 33</v>
      </c>
      <c r="B591" s="217">
        <v>33</v>
      </c>
      <c r="E591" s="216" t="s">
        <v>644</v>
      </c>
    </row>
    <row r="592" spans="1:5" ht="15" customHeight="1" x14ac:dyDescent="0.2">
      <c r="A592" s="217" t="str">
        <f t="shared" si="14"/>
        <v>DNV-T I - 34</v>
      </c>
      <c r="B592" s="217">
        <v>34</v>
      </c>
      <c r="E592" s="216" t="s">
        <v>645</v>
      </c>
    </row>
    <row r="593" spans="1:5" ht="15" customHeight="1" x14ac:dyDescent="0.2">
      <c r="A593" s="217" t="str">
        <f t="shared" si="14"/>
        <v>DNV-T I - 35</v>
      </c>
      <c r="B593" s="217">
        <v>35</v>
      </c>
      <c r="E593" s="216" t="s">
        <v>646</v>
      </c>
    </row>
    <row r="594" spans="1:5" ht="15" customHeight="1" x14ac:dyDescent="0.2">
      <c r="A594" s="217" t="str">
        <f t="shared" si="14"/>
        <v>DNV-T I - 36</v>
      </c>
      <c r="B594" s="217">
        <v>36</v>
      </c>
      <c r="E594" s="216" t="s">
        <v>647</v>
      </c>
    </row>
    <row r="595" spans="1:5" ht="15" customHeight="1" x14ac:dyDescent="0.2">
      <c r="A595" s="217" t="str">
        <f t="shared" si="14"/>
        <v>DNV-T I - 37</v>
      </c>
      <c r="B595" s="217">
        <v>37</v>
      </c>
      <c r="E595" s="216" t="s">
        <v>648</v>
      </c>
    </row>
    <row r="596" spans="1:5" ht="15" customHeight="1" x14ac:dyDescent="0.2">
      <c r="A596" s="217" t="str">
        <f t="shared" si="14"/>
        <v>DNV-T I - 38</v>
      </c>
      <c r="B596" s="217">
        <v>38</v>
      </c>
      <c r="E596" s="216" t="s">
        <v>649</v>
      </c>
    </row>
    <row r="597" spans="1:5" ht="15" customHeight="1" x14ac:dyDescent="0.2">
      <c r="A597" s="217" t="str">
        <f t="shared" si="14"/>
        <v>DNV-T I - 39</v>
      </c>
      <c r="B597" s="217">
        <v>39</v>
      </c>
      <c r="E597" s="216" t="s">
        <v>650</v>
      </c>
    </row>
    <row r="598" spans="1:5" ht="15" customHeight="1" x14ac:dyDescent="0.2">
      <c r="A598" s="217" t="str">
        <f t="shared" si="14"/>
        <v>DNV-T I - 40</v>
      </c>
      <c r="B598" s="217">
        <v>40</v>
      </c>
      <c r="E598" s="216" t="s">
        <v>651</v>
      </c>
    </row>
    <row r="599" spans="1:5" ht="15" customHeight="1" x14ac:dyDescent="0.2">
      <c r="A599" s="217" t="str">
        <f t="shared" si="14"/>
        <v>DNV-T I - 41</v>
      </c>
      <c r="B599" s="217">
        <v>41</v>
      </c>
      <c r="E599" s="216" t="s">
        <v>652</v>
      </c>
    </row>
    <row r="600" spans="1:5" ht="15" customHeight="1" x14ac:dyDescent="0.2">
      <c r="A600" s="217" t="str">
        <f t="shared" si="14"/>
        <v>DNV-T I - 42</v>
      </c>
      <c r="B600" s="217">
        <v>42</v>
      </c>
      <c r="E600" s="216" t="s">
        <v>653</v>
      </c>
    </row>
    <row r="601" spans="1:5" ht="15" customHeight="1" x14ac:dyDescent="0.2">
      <c r="A601" s="217" t="str">
        <f t="shared" si="14"/>
        <v>DNV-T I - 43</v>
      </c>
      <c r="B601" s="217">
        <v>43</v>
      </c>
      <c r="E601" s="216" t="s">
        <v>654</v>
      </c>
    </row>
    <row r="602" spans="1:5" ht="15" customHeight="1" x14ac:dyDescent="0.2">
      <c r="A602" s="217" t="str">
        <f t="shared" si="14"/>
        <v>DNV-T I - 44</v>
      </c>
      <c r="B602" s="217">
        <v>44</v>
      </c>
      <c r="E602" s="216" t="s">
        <v>655</v>
      </c>
    </row>
    <row r="603" spans="1:5" ht="15" customHeight="1" x14ac:dyDescent="0.2">
      <c r="A603" s="217" t="str">
        <f t="shared" si="14"/>
        <v>DNV-T I - 45</v>
      </c>
      <c r="B603" s="217">
        <v>45</v>
      </c>
      <c r="E603" s="216" t="s">
        <v>656</v>
      </c>
    </row>
    <row r="604" spans="1:5" ht="15" customHeight="1" x14ac:dyDescent="0.2">
      <c r="A604" s="217" t="str">
        <f t="shared" si="14"/>
        <v>DNV-T I - 46</v>
      </c>
      <c r="B604" s="217">
        <v>46</v>
      </c>
      <c r="E604" s="216" t="s">
        <v>657</v>
      </c>
    </row>
    <row r="605" spans="1:5" ht="15" customHeight="1" x14ac:dyDescent="0.2">
      <c r="A605" s="217" t="str">
        <f t="shared" si="14"/>
        <v>DNV-T I - 47</v>
      </c>
      <c r="B605" s="217">
        <v>47</v>
      </c>
      <c r="E605" s="216" t="s">
        <v>658</v>
      </c>
    </row>
    <row r="606" spans="1:5" ht="15" customHeight="1" x14ac:dyDescent="0.2">
      <c r="A606" s="217" t="str">
        <f t="shared" si="14"/>
        <v>DNV-T I - 48</v>
      </c>
      <c r="B606" s="217">
        <v>48</v>
      </c>
      <c r="E606" s="216" t="s">
        <v>659</v>
      </c>
    </row>
    <row r="607" spans="1:5" ht="15" customHeight="1" x14ac:dyDescent="0.2">
      <c r="A607" s="217" t="str">
        <f t="shared" si="14"/>
        <v>DNV-T I - 49</v>
      </c>
      <c r="B607" s="217">
        <v>49</v>
      </c>
      <c r="E607" s="216" t="s">
        <v>660</v>
      </c>
    </row>
    <row r="608" spans="1:5" ht="15" customHeight="1" x14ac:dyDescent="0.2">
      <c r="A608" s="217" t="str">
        <f t="shared" si="14"/>
        <v>DNV-T I - 50</v>
      </c>
      <c r="B608" s="217">
        <v>50</v>
      </c>
      <c r="E608" s="216" t="s">
        <v>661</v>
      </c>
    </row>
    <row r="609" spans="1:5" ht="15" customHeight="1" x14ac:dyDescent="0.2">
      <c r="A609" s="217" t="str">
        <f t="shared" si="14"/>
        <v>DNV-T I - 51</v>
      </c>
      <c r="B609" s="217">
        <v>51</v>
      </c>
      <c r="E609" s="216" t="s">
        <v>662</v>
      </c>
    </row>
    <row r="610" spans="1:5" ht="15" customHeight="1" x14ac:dyDescent="0.2">
      <c r="A610" s="217" t="str">
        <f t="shared" si="14"/>
        <v>DNV-T I - 52</v>
      </c>
      <c r="B610" s="217">
        <v>52</v>
      </c>
      <c r="E610" s="216" t="s">
        <v>663</v>
      </c>
    </row>
    <row r="611" spans="1:5" ht="15" customHeight="1" x14ac:dyDescent="0.2">
      <c r="A611" s="217" t="str">
        <f t="shared" si="14"/>
        <v>DNV-T I - 53</v>
      </c>
      <c r="B611" s="217">
        <v>53</v>
      </c>
      <c r="E611" s="216" t="s">
        <v>664</v>
      </c>
    </row>
    <row r="612" spans="1:5" ht="15" customHeight="1" x14ac:dyDescent="0.2">
      <c r="A612" s="217" t="str">
        <f t="shared" si="14"/>
        <v>DNV-T I - 54</v>
      </c>
      <c r="B612" s="217">
        <v>54</v>
      </c>
      <c r="E612" s="216" t="s">
        <v>665</v>
      </c>
    </row>
    <row r="613" spans="1:5" ht="15" customHeight="1" x14ac:dyDescent="0.2">
      <c r="A613" s="217" t="str">
        <f t="shared" si="14"/>
        <v>DNV-T I - 55</v>
      </c>
      <c r="B613" s="217">
        <v>55</v>
      </c>
      <c r="E613" s="216" t="s">
        <v>666</v>
      </c>
    </row>
    <row r="614" spans="1:5" ht="15" customHeight="1" x14ac:dyDescent="0.2">
      <c r="A614" s="217" t="str">
        <f t="shared" si="14"/>
        <v>DNV-T I - 56</v>
      </c>
      <c r="B614" s="217">
        <v>56</v>
      </c>
      <c r="E614" s="216" t="s">
        <v>667</v>
      </c>
    </row>
    <row r="615" spans="1:5" ht="15" customHeight="1" x14ac:dyDescent="0.2">
      <c r="A615" s="217" t="str">
        <f t="shared" si="14"/>
        <v>DNV-T I - 57</v>
      </c>
      <c r="B615" s="217">
        <v>57</v>
      </c>
      <c r="E615" s="216" t="s">
        <v>668</v>
      </c>
    </row>
    <row r="616" spans="1:5" ht="15" customHeight="1" x14ac:dyDescent="0.2">
      <c r="A616" s="217" t="str">
        <f t="shared" si="14"/>
        <v>DNV-T I - 58</v>
      </c>
      <c r="B616" s="217">
        <v>58</v>
      </c>
      <c r="E616" s="216" t="s">
        <v>669</v>
      </c>
    </row>
    <row r="617" spans="1:5" ht="15" customHeight="1" x14ac:dyDescent="0.2">
      <c r="A617" s="217" t="str">
        <f t="shared" si="14"/>
        <v>DNV-T I - 59</v>
      </c>
      <c r="B617" s="217">
        <v>59</v>
      </c>
      <c r="E617" s="216" t="s">
        <v>670</v>
      </c>
    </row>
    <row r="618" spans="1:5" ht="15" customHeight="1" x14ac:dyDescent="0.2">
      <c r="A618" s="217" t="str">
        <f t="shared" si="14"/>
        <v>DNV-T I - 60</v>
      </c>
      <c r="B618" s="217">
        <v>60</v>
      </c>
      <c r="E618" s="216" t="s">
        <v>671</v>
      </c>
    </row>
    <row r="619" spans="1:5" ht="15" customHeight="1" x14ac:dyDescent="0.2">
      <c r="A619" s="217" t="str">
        <f t="shared" si="14"/>
        <v>DNV-T I - 61</v>
      </c>
      <c r="B619" s="217">
        <v>61</v>
      </c>
      <c r="E619" s="216" t="s">
        <v>672</v>
      </c>
    </row>
    <row r="620" spans="1:5" ht="15" customHeight="1" x14ac:dyDescent="0.2">
      <c r="A620" s="217" t="str">
        <f t="shared" si="14"/>
        <v>DNV-T I - 62</v>
      </c>
      <c r="B620" s="217">
        <v>62</v>
      </c>
      <c r="E620" s="216" t="s">
        <v>673</v>
      </c>
    </row>
    <row r="621" spans="1:5" ht="15" customHeight="1" x14ac:dyDescent="0.2">
      <c r="A621" s="217" t="str">
        <f t="shared" si="14"/>
        <v>DNV-T I - 63</v>
      </c>
      <c r="B621" s="217">
        <v>63</v>
      </c>
      <c r="E621" s="216" t="s">
        <v>674</v>
      </c>
    </row>
    <row r="622" spans="1:5" ht="15" customHeight="1" x14ac:dyDescent="0.2">
      <c r="A622" s="217" t="str">
        <f t="shared" si="14"/>
        <v>DNV-T I - 64</v>
      </c>
      <c r="B622" s="217">
        <v>64</v>
      </c>
      <c r="E622" s="216" t="s">
        <v>675</v>
      </c>
    </row>
    <row r="623" spans="1:5" ht="15" customHeight="1" x14ac:dyDescent="0.2">
      <c r="A623" s="217" t="str">
        <f t="shared" ref="A623:A676" si="15">CONCATENATE("DNV-T I - ",B623)</f>
        <v>DNV-T I - 65</v>
      </c>
      <c r="B623" s="217">
        <v>65</v>
      </c>
      <c r="E623" s="216" t="s">
        <v>676</v>
      </c>
    </row>
    <row r="624" spans="1:5" ht="15" customHeight="1" x14ac:dyDescent="0.2">
      <c r="A624" s="217" t="str">
        <f t="shared" si="15"/>
        <v>DNV-T I - 66</v>
      </c>
      <c r="B624" s="217">
        <v>66</v>
      </c>
      <c r="E624" s="216" t="s">
        <v>677</v>
      </c>
    </row>
    <row r="625" spans="1:5" ht="15" customHeight="1" x14ac:dyDescent="0.2">
      <c r="A625" s="217" t="str">
        <f t="shared" si="15"/>
        <v>DNV-T I - 67</v>
      </c>
      <c r="B625" s="217">
        <v>67</v>
      </c>
      <c r="E625" s="216" t="s">
        <v>678</v>
      </c>
    </row>
    <row r="626" spans="1:5" ht="15" customHeight="1" x14ac:dyDescent="0.2">
      <c r="A626" s="217" t="str">
        <f t="shared" si="15"/>
        <v>DNV-T I - 68</v>
      </c>
      <c r="B626" s="217">
        <v>68</v>
      </c>
      <c r="E626" s="216" t="s">
        <v>679</v>
      </c>
    </row>
    <row r="627" spans="1:5" ht="15" customHeight="1" x14ac:dyDescent="0.2">
      <c r="A627" s="217" t="str">
        <f t="shared" si="15"/>
        <v>DNV-T I - 69</v>
      </c>
      <c r="B627" s="217">
        <v>69</v>
      </c>
      <c r="E627" s="216" t="s">
        <v>680</v>
      </c>
    </row>
    <row r="628" spans="1:5" ht="15" customHeight="1" x14ac:dyDescent="0.2">
      <c r="A628" s="217" t="str">
        <f t="shared" si="15"/>
        <v>DNV-T I - 70</v>
      </c>
      <c r="B628" s="217">
        <v>70</v>
      </c>
      <c r="E628" s="216" t="s">
        <v>681</v>
      </c>
    </row>
    <row r="629" spans="1:5" ht="15" customHeight="1" x14ac:dyDescent="0.2">
      <c r="A629" s="217" t="str">
        <f t="shared" si="15"/>
        <v>DNV-T I - 71</v>
      </c>
      <c r="B629" s="217">
        <v>71</v>
      </c>
      <c r="E629" s="216" t="s">
        <v>682</v>
      </c>
    </row>
    <row r="630" spans="1:5" ht="15" customHeight="1" x14ac:dyDescent="0.2">
      <c r="A630" s="217" t="str">
        <f t="shared" si="15"/>
        <v>DNV-T I - 72</v>
      </c>
      <c r="B630" s="217">
        <v>72</v>
      </c>
      <c r="E630" s="216" t="s">
        <v>683</v>
      </c>
    </row>
    <row r="631" spans="1:5" ht="15" customHeight="1" x14ac:dyDescent="0.2">
      <c r="A631" s="217" t="str">
        <f t="shared" si="15"/>
        <v>DNV-T I - 73</v>
      </c>
      <c r="B631" s="217">
        <v>73</v>
      </c>
      <c r="E631" s="216" t="s">
        <v>684</v>
      </c>
    </row>
    <row r="632" spans="1:5" ht="15" customHeight="1" x14ac:dyDescent="0.2">
      <c r="A632" s="217" t="str">
        <f t="shared" si="15"/>
        <v>DNV-T I - 74</v>
      </c>
      <c r="B632" s="217">
        <v>74</v>
      </c>
      <c r="E632" s="216" t="s">
        <v>685</v>
      </c>
    </row>
    <row r="633" spans="1:5" ht="15" customHeight="1" x14ac:dyDescent="0.2">
      <c r="A633" s="217" t="str">
        <f t="shared" si="15"/>
        <v>DNV-T I - 75</v>
      </c>
      <c r="B633" s="217">
        <v>75</v>
      </c>
      <c r="E633" s="216" t="s">
        <v>686</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687</v>
      </c>
    </row>
    <row r="637" spans="1:5" ht="15" customHeight="1" x14ac:dyDescent="0.2">
      <c r="A637" s="217" t="str">
        <f t="shared" si="15"/>
        <v>DNV-T I - 79</v>
      </c>
      <c r="B637" s="217">
        <v>79</v>
      </c>
      <c r="E637" s="216" t="s">
        <v>688</v>
      </c>
    </row>
    <row r="638" spans="1:5" ht="15" customHeight="1" x14ac:dyDescent="0.2">
      <c r="A638" s="217" t="str">
        <f t="shared" si="15"/>
        <v>DNV-T I - 80</v>
      </c>
      <c r="B638" s="217">
        <v>80</v>
      </c>
      <c r="E638" s="216" t="s">
        <v>689</v>
      </c>
    </row>
    <row r="639" spans="1:5" ht="15" customHeight="1" x14ac:dyDescent="0.2">
      <c r="A639" s="217" t="str">
        <f t="shared" si="15"/>
        <v>DNV-T I - 81</v>
      </c>
      <c r="B639" s="217">
        <v>81</v>
      </c>
      <c r="E639" s="216" t="s">
        <v>690</v>
      </c>
    </row>
    <row r="640" spans="1:5" ht="15" customHeight="1" x14ac:dyDescent="0.2">
      <c r="A640" s="217" t="str">
        <f t="shared" si="15"/>
        <v>DNV-T I - 82</v>
      </c>
      <c r="B640" s="217">
        <v>82</v>
      </c>
      <c r="E640" s="216" t="s">
        <v>691</v>
      </c>
    </row>
    <row r="641" spans="1:5" ht="15" customHeight="1" x14ac:dyDescent="0.2">
      <c r="A641" s="217" t="str">
        <f t="shared" si="15"/>
        <v>DNV-T I - 83</v>
      </c>
      <c r="B641" s="217">
        <v>83</v>
      </c>
      <c r="E641" s="216" t="s">
        <v>692</v>
      </c>
    </row>
    <row r="642" spans="1:5" ht="15" customHeight="1" x14ac:dyDescent="0.2">
      <c r="A642" s="217" t="str">
        <f t="shared" si="15"/>
        <v>DNV-T I - 84</v>
      </c>
      <c r="B642" s="217">
        <v>84</v>
      </c>
      <c r="E642" s="216" t="s">
        <v>693</v>
      </c>
    </row>
    <row r="643" spans="1:5" ht="15" customHeight="1" x14ac:dyDescent="0.2">
      <c r="A643" s="217" t="str">
        <f t="shared" si="15"/>
        <v>DNV-T I - 85</v>
      </c>
      <c r="B643" s="217">
        <v>85</v>
      </c>
      <c r="E643" s="216" t="s">
        <v>694</v>
      </c>
    </row>
    <row r="644" spans="1:5" ht="15" customHeight="1" x14ac:dyDescent="0.2">
      <c r="A644" s="217" t="str">
        <f t="shared" si="15"/>
        <v>DNV-T I - 86</v>
      </c>
      <c r="B644" s="217">
        <v>86</v>
      </c>
      <c r="E644" s="216" t="s">
        <v>695</v>
      </c>
    </row>
    <row r="645" spans="1:5" ht="15" customHeight="1" x14ac:dyDescent="0.2">
      <c r="A645" s="217" t="str">
        <f t="shared" si="15"/>
        <v>DNV-T I - 86.1</v>
      </c>
      <c r="B645" s="217" t="s">
        <v>696</v>
      </c>
      <c r="E645" s="216" t="s">
        <v>697</v>
      </c>
    </row>
    <row r="646" spans="1:5" ht="15" customHeight="1" x14ac:dyDescent="0.2">
      <c r="A646" s="217" t="str">
        <f t="shared" si="15"/>
        <v>DNV-T I - 86.1.1</v>
      </c>
      <c r="B646" s="217" t="s">
        <v>698</v>
      </c>
      <c r="E646" s="216" t="s">
        <v>699</v>
      </c>
    </row>
    <row r="647" spans="1:5" ht="15" customHeight="1" x14ac:dyDescent="0.2">
      <c r="A647" s="217" t="str">
        <f t="shared" si="15"/>
        <v>DNV-T I - 86.1.2</v>
      </c>
      <c r="B647" s="217" t="s">
        <v>700</v>
      </c>
      <c r="E647" s="216" t="s">
        <v>701</v>
      </c>
    </row>
    <row r="648" spans="1:5" ht="15" customHeight="1" x14ac:dyDescent="0.2">
      <c r="A648" s="217" t="str">
        <f t="shared" si="15"/>
        <v>DNV-T I - 86.1.3</v>
      </c>
      <c r="B648" s="217" t="s">
        <v>702</v>
      </c>
      <c r="E648" s="216" t="s">
        <v>703</v>
      </c>
    </row>
    <row r="649" spans="1:5" ht="15" customHeight="1" x14ac:dyDescent="0.2">
      <c r="A649" s="217" t="str">
        <f t="shared" si="15"/>
        <v>DNV-T I - 86.1.4</v>
      </c>
      <c r="B649" s="217" t="s">
        <v>704</v>
      </c>
      <c r="E649" s="216" t="s">
        <v>705</v>
      </c>
    </row>
    <row r="650" spans="1:5" ht="15" customHeight="1" x14ac:dyDescent="0.2">
      <c r="A650" s="217" t="str">
        <f t="shared" si="15"/>
        <v>DNV-T I - 86.1.5</v>
      </c>
      <c r="B650" s="217" t="s">
        <v>706</v>
      </c>
      <c r="E650" s="216" t="s">
        <v>707</v>
      </c>
    </row>
    <row r="651" spans="1:5" ht="15" customHeight="1" x14ac:dyDescent="0.2">
      <c r="A651" s="217" t="str">
        <f t="shared" si="15"/>
        <v>DNV-T I - 86.2</v>
      </c>
      <c r="B651" s="217" t="s">
        <v>708</v>
      </c>
      <c r="E651" s="216" t="s">
        <v>709</v>
      </c>
    </row>
    <row r="652" spans="1:5" ht="15" customHeight="1" x14ac:dyDescent="0.2">
      <c r="A652" s="217" t="str">
        <f t="shared" si="15"/>
        <v>DNV-T I - 86.2.1</v>
      </c>
      <c r="B652" s="217" t="s">
        <v>710</v>
      </c>
      <c r="E652" s="216" t="s">
        <v>699</v>
      </c>
    </row>
    <row r="653" spans="1:5" ht="15" customHeight="1" x14ac:dyDescent="0.2">
      <c r="A653" s="217" t="str">
        <f t="shared" si="15"/>
        <v>DNV-T I - 86.2.2</v>
      </c>
      <c r="B653" s="217" t="s">
        <v>711</v>
      </c>
      <c r="E653" s="216" t="s">
        <v>712</v>
      </c>
    </row>
    <row r="654" spans="1:5" ht="15" customHeight="1" x14ac:dyDescent="0.2">
      <c r="A654" s="217" t="str">
        <f t="shared" si="15"/>
        <v>DNV-T I - 86.2.3</v>
      </c>
      <c r="B654" s="217" t="s">
        <v>713</v>
      </c>
      <c r="E654" s="216" t="s">
        <v>701</v>
      </c>
    </row>
    <row r="655" spans="1:5" ht="15" customHeight="1" x14ac:dyDescent="0.2">
      <c r="A655" s="217" t="str">
        <f t="shared" si="15"/>
        <v>DNV-T I - 86.2.4</v>
      </c>
      <c r="B655" s="217" t="s">
        <v>714</v>
      </c>
      <c r="E655" s="216" t="s">
        <v>703</v>
      </c>
    </row>
    <row r="656" spans="1:5" ht="15" customHeight="1" x14ac:dyDescent="0.2">
      <c r="A656" s="217" t="str">
        <f t="shared" si="15"/>
        <v>DNV-T I - 86.2.5</v>
      </c>
      <c r="B656" s="217" t="s">
        <v>715</v>
      </c>
      <c r="E656" s="216" t="s">
        <v>705</v>
      </c>
    </row>
    <row r="657" spans="1:5" ht="15" customHeight="1" x14ac:dyDescent="0.2">
      <c r="A657" s="217" t="str">
        <f t="shared" si="15"/>
        <v>DNV-T I - 86.2.6</v>
      </c>
      <c r="B657" s="217" t="s">
        <v>716</v>
      </c>
      <c r="E657" s="216" t="s">
        <v>707</v>
      </c>
    </row>
    <row r="658" spans="1:5" ht="15" customHeight="1" x14ac:dyDescent="0.2">
      <c r="A658" s="217" t="str">
        <f t="shared" si="15"/>
        <v>DNV-T I - 87</v>
      </c>
      <c r="B658" s="217">
        <v>87</v>
      </c>
      <c r="E658" s="216" t="s">
        <v>717</v>
      </c>
    </row>
    <row r="659" spans="1:5" ht="15" customHeight="1" x14ac:dyDescent="0.2">
      <c r="A659" s="217" t="str">
        <f t="shared" si="15"/>
        <v>DNV-T I - 88</v>
      </c>
      <c r="B659" s="217">
        <v>88</v>
      </c>
      <c r="E659" s="216" t="s">
        <v>718</v>
      </c>
    </row>
    <row r="660" spans="1:5" ht="15" customHeight="1" x14ac:dyDescent="0.2">
      <c r="A660" s="217" t="str">
        <f t="shared" si="15"/>
        <v>DNV-T I - 89</v>
      </c>
      <c r="B660" s="217">
        <v>89</v>
      </c>
      <c r="E660" s="216" t="s">
        <v>719</v>
      </c>
    </row>
    <row r="661" spans="1:5" ht="15" customHeight="1" x14ac:dyDescent="0.2">
      <c r="A661" s="217" t="str">
        <f t="shared" si="15"/>
        <v>DNV-T I - 90</v>
      </c>
      <c r="B661" s="217">
        <v>90</v>
      </c>
      <c r="E661" s="216" t="s">
        <v>720</v>
      </c>
    </row>
    <row r="662" spans="1:5" ht="15" customHeight="1" x14ac:dyDescent="0.2">
      <c r="A662" s="217" t="str">
        <f t="shared" si="15"/>
        <v>DNV-T I - 91</v>
      </c>
      <c r="B662" s="217">
        <v>91</v>
      </c>
      <c r="E662" s="216" t="s">
        <v>721</v>
      </c>
    </row>
    <row r="663" spans="1:5" ht="15" customHeight="1" x14ac:dyDescent="0.2">
      <c r="A663" s="217" t="str">
        <f t="shared" si="15"/>
        <v>DNV-T I - 92</v>
      </c>
      <c r="B663" s="217">
        <v>92</v>
      </c>
      <c r="E663" s="216" t="s">
        <v>722</v>
      </c>
    </row>
    <row r="664" spans="1:5" ht="15" customHeight="1" x14ac:dyDescent="0.2">
      <c r="A664" s="217" t="str">
        <f t="shared" si="15"/>
        <v>DNV-T I - 93</v>
      </c>
      <c r="B664" s="217">
        <v>93</v>
      </c>
      <c r="E664" s="216" t="s">
        <v>723</v>
      </c>
    </row>
    <row r="665" spans="1:5" ht="15" customHeight="1" x14ac:dyDescent="0.2">
      <c r="A665" s="217" t="str">
        <f t="shared" si="15"/>
        <v>DNV-T I - 94</v>
      </c>
      <c r="B665" s="217">
        <v>94</v>
      </c>
      <c r="E665" s="216" t="s">
        <v>724</v>
      </c>
    </row>
    <row r="666" spans="1:5" ht="15" customHeight="1" x14ac:dyDescent="0.2">
      <c r="A666" s="217" t="str">
        <f t="shared" si="15"/>
        <v>DNV-T I - 95</v>
      </c>
      <c r="B666" s="217">
        <v>95</v>
      </c>
      <c r="E666" s="216" t="s">
        <v>725</v>
      </c>
    </row>
    <row r="667" spans="1:5" ht="15" customHeight="1" x14ac:dyDescent="0.2">
      <c r="A667" s="217" t="str">
        <f t="shared" si="15"/>
        <v>DNV-T I - 96</v>
      </c>
      <c r="B667" s="217">
        <v>96</v>
      </c>
      <c r="E667" s="216" t="s">
        <v>726</v>
      </c>
    </row>
    <row r="668" spans="1:5" ht="15" customHeight="1" x14ac:dyDescent="0.2">
      <c r="A668" s="217" t="str">
        <f t="shared" si="15"/>
        <v>DNV-T I - 97</v>
      </c>
      <c r="B668" s="217">
        <v>97</v>
      </c>
      <c r="E668" s="216" t="s">
        <v>727</v>
      </c>
    </row>
    <row r="669" spans="1:5" ht="15" customHeight="1" x14ac:dyDescent="0.2">
      <c r="A669" s="217" t="str">
        <f t="shared" si="15"/>
        <v>DNV-T I - 98</v>
      </c>
      <c r="B669" s="217">
        <v>98</v>
      </c>
      <c r="E669" s="216" t="s">
        <v>728</v>
      </c>
    </row>
    <row r="670" spans="1:5" ht="15" customHeight="1" x14ac:dyDescent="0.2">
      <c r="A670" s="217" t="str">
        <f t="shared" si="15"/>
        <v>DNV-T I - 99</v>
      </c>
      <c r="B670" s="217">
        <v>99</v>
      </c>
      <c r="E670" s="216" t="s">
        <v>729</v>
      </c>
    </row>
    <row r="671" spans="1:5" ht="15" customHeight="1" x14ac:dyDescent="0.2">
      <c r="A671" s="217" t="str">
        <f t="shared" si="15"/>
        <v>DNV-T I - 100</v>
      </c>
      <c r="B671" s="217">
        <v>100</v>
      </c>
      <c r="E671" s="216" t="s">
        <v>730</v>
      </c>
    </row>
    <row r="672" spans="1:5" ht="15" customHeight="1" x14ac:dyDescent="0.2">
      <c r="A672" s="217" t="str">
        <f t="shared" si="15"/>
        <v>DNV-T I - 101</v>
      </c>
      <c r="B672" s="217">
        <v>101</v>
      </c>
      <c r="E672" s="216" t="s">
        <v>731</v>
      </c>
    </row>
    <row r="673" spans="1:5" ht="15" customHeight="1" x14ac:dyDescent="0.2">
      <c r="A673" s="217" t="str">
        <f t="shared" si="15"/>
        <v>DNV-T I - 102</v>
      </c>
      <c r="B673" s="217">
        <v>102</v>
      </c>
      <c r="E673" s="216" t="s">
        <v>732</v>
      </c>
    </row>
    <row r="674" spans="1:5" ht="15" customHeight="1" x14ac:dyDescent="0.2">
      <c r="A674" s="217" t="str">
        <f t="shared" si="15"/>
        <v>DNV-T I - 103</v>
      </c>
      <c r="B674" s="217">
        <v>103</v>
      </c>
      <c r="E674" s="216" t="s">
        <v>733</v>
      </c>
    </row>
    <row r="675" spans="1:5" ht="15" customHeight="1" x14ac:dyDescent="0.2">
      <c r="A675" s="217" t="str">
        <f t="shared" si="15"/>
        <v>DNV-T I - 104</v>
      </c>
      <c r="B675" s="217">
        <v>104</v>
      </c>
      <c r="E675" s="216" t="s">
        <v>734</v>
      </c>
    </row>
    <row r="676" spans="1:5" ht="15" customHeight="1" x14ac:dyDescent="0.2">
      <c r="A676" s="217" t="str">
        <f t="shared" si="15"/>
        <v>DNV-T I - 105</v>
      </c>
      <c r="B676" s="217">
        <v>105</v>
      </c>
      <c r="E676" s="216" t="s">
        <v>735</v>
      </c>
    </row>
    <row r="678" spans="1:5" ht="15" customHeight="1" x14ac:dyDescent="0.2">
      <c r="A678" s="247"/>
      <c r="B678" s="215" t="s">
        <v>736</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737</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1"/>
      <c r="B756" s="215" t="s">
        <v>1058</v>
      </c>
    </row>
    <row r="758" spans="1:5" ht="15" customHeight="1" x14ac:dyDescent="0.2">
      <c r="B758" s="217" t="s">
        <v>47</v>
      </c>
      <c r="C758" s="216" t="s">
        <v>738</v>
      </c>
    </row>
    <row r="759" spans="1:5" ht="15" customHeight="1" x14ac:dyDescent="0.2">
      <c r="A759" s="217" t="str">
        <f>CONCATENATE("IIEE-SJ - ",B759)</f>
        <v>IIEE-SJ - 1</v>
      </c>
      <c r="B759" s="217">
        <v>1</v>
      </c>
      <c r="E759" s="216" t="s">
        <v>739</v>
      </c>
    </row>
    <row r="760" spans="1:5" ht="15" customHeight="1" x14ac:dyDescent="0.2">
      <c r="A760" s="217" t="s">
        <v>1001</v>
      </c>
      <c r="B760" s="217">
        <v>101000</v>
      </c>
      <c r="E760" s="216" t="s">
        <v>608</v>
      </c>
    </row>
    <row r="761" spans="1:5" ht="15" customHeight="1" x14ac:dyDescent="0.2">
      <c r="A761" s="217" t="s">
        <v>1000</v>
      </c>
      <c r="B761" s="217">
        <v>102000</v>
      </c>
      <c r="E761" s="216" t="s">
        <v>609</v>
      </c>
    </row>
    <row r="762" spans="1:5" ht="15" customHeight="1" x14ac:dyDescent="0.2">
      <c r="A762" s="217" t="s">
        <v>998</v>
      </c>
      <c r="B762" s="217">
        <v>103000</v>
      </c>
      <c r="E762" s="216" t="s">
        <v>610</v>
      </c>
    </row>
    <row r="763" spans="1:5" ht="15" customHeight="1" x14ac:dyDescent="0.2">
      <c r="A763" s="217"/>
    </row>
    <row r="764" spans="1:5" ht="15" customHeight="1" x14ac:dyDescent="0.2">
      <c r="A764" s="217" t="s">
        <v>1059</v>
      </c>
      <c r="B764" s="217">
        <v>2</v>
      </c>
      <c r="E764" s="216" t="s">
        <v>740</v>
      </c>
    </row>
    <row r="765" spans="1:5" ht="15" customHeight="1" x14ac:dyDescent="0.2">
      <c r="A765" s="217"/>
    </row>
    <row r="766" spans="1:5" ht="15" customHeight="1" x14ac:dyDescent="0.2">
      <c r="A766" s="217" t="s">
        <v>1060</v>
      </c>
      <c r="B766" s="217">
        <v>201</v>
      </c>
      <c r="E766" s="216" t="s">
        <v>741</v>
      </c>
    </row>
    <row r="767" spans="1:5" ht="15" customHeight="1" x14ac:dyDescent="0.2">
      <c r="A767" s="217" t="s">
        <v>1061</v>
      </c>
      <c r="B767" s="217">
        <v>201001</v>
      </c>
      <c r="E767" s="216" t="s">
        <v>509</v>
      </c>
    </row>
    <row r="768" spans="1:5" ht="15" customHeight="1" x14ac:dyDescent="0.2">
      <c r="A768" s="217" t="s">
        <v>1062</v>
      </c>
      <c r="B768" s="217">
        <v>201002</v>
      </c>
      <c r="E768" s="216" t="s">
        <v>510</v>
      </c>
    </row>
    <row r="769" spans="1:496" ht="15" customHeight="1" x14ac:dyDescent="0.2">
      <c r="A769" s="217" t="s">
        <v>1063</v>
      </c>
      <c r="B769" s="217">
        <v>201003</v>
      </c>
      <c r="E769" s="216" t="s">
        <v>511</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1064</v>
      </c>
      <c r="B772" s="217">
        <v>202</v>
      </c>
      <c r="E772" s="216" t="s">
        <v>742</v>
      </c>
    </row>
    <row r="773" spans="1:496" ht="15" customHeight="1" x14ac:dyDescent="0.2">
      <c r="A773" s="217" t="s">
        <v>1065</v>
      </c>
      <c r="B773" s="217">
        <v>202001</v>
      </c>
      <c r="E773" s="216" t="s">
        <v>512</v>
      </c>
    </row>
    <row r="774" spans="1:496" ht="15" customHeight="1" x14ac:dyDescent="0.2">
      <c r="A774" s="217" t="s">
        <v>1066</v>
      </c>
      <c r="B774" s="217">
        <v>202002</v>
      </c>
      <c r="E774" s="216" t="s">
        <v>513</v>
      </c>
    </row>
    <row r="775" spans="1:496" ht="15" customHeight="1" x14ac:dyDescent="0.2">
      <c r="A775" s="217" t="s">
        <v>1067</v>
      </c>
      <c r="B775" s="217">
        <v>202003</v>
      </c>
      <c r="E775" s="216" t="s">
        <v>514</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1068</v>
      </c>
      <c r="B778" s="217">
        <v>203</v>
      </c>
      <c r="E778" s="216" t="s">
        <v>743</v>
      </c>
    </row>
    <row r="779" spans="1:496" ht="15" customHeight="1" x14ac:dyDescent="0.2">
      <c r="A779" s="217" t="s">
        <v>1004</v>
      </c>
      <c r="B779" s="217">
        <v>203001</v>
      </c>
      <c r="E779" s="216" t="s">
        <v>744</v>
      </c>
    </row>
    <row r="780" spans="1:496" ht="15" customHeight="1" x14ac:dyDescent="0.2">
      <c r="A780" s="217" t="s">
        <v>1069</v>
      </c>
      <c r="B780" s="217">
        <v>203002</v>
      </c>
      <c r="E780" s="216" t="s">
        <v>597</v>
      </c>
    </row>
    <row r="781" spans="1:496" ht="15" customHeight="1" x14ac:dyDescent="0.2">
      <c r="A781" s="217"/>
    </row>
    <row r="782" spans="1:496" ht="15" customHeight="1" x14ac:dyDescent="0.2">
      <c r="A782" s="217" t="s">
        <v>1070</v>
      </c>
      <c r="B782" s="217">
        <v>204</v>
      </c>
      <c r="E782" s="216" t="s">
        <v>745</v>
      </c>
    </row>
    <row r="783" spans="1:496" ht="15" customHeight="1" x14ac:dyDescent="0.2">
      <c r="A783" s="217" t="s">
        <v>1071</v>
      </c>
      <c r="B783" s="217">
        <v>204001</v>
      </c>
      <c r="E783" s="224" t="s">
        <v>746</v>
      </c>
    </row>
    <row r="784" spans="1:496" ht="15" customHeight="1" x14ac:dyDescent="0.2">
      <c r="A784" s="217" t="s">
        <v>1072</v>
      </c>
      <c r="B784" s="217">
        <v>204002</v>
      </c>
      <c r="E784" s="224" t="s">
        <v>747</v>
      </c>
    </row>
    <row r="785" spans="1:496" ht="15" customHeight="1" x14ac:dyDescent="0.2">
      <c r="A785" s="217" t="s">
        <v>1073</v>
      </c>
      <c r="B785" s="217">
        <v>204003</v>
      </c>
      <c r="E785" s="224" t="s">
        <v>748</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1074</v>
      </c>
      <c r="B789" s="217">
        <v>205</v>
      </c>
      <c r="E789" s="216" t="s">
        <v>749</v>
      </c>
    </row>
    <row r="790" spans="1:496" ht="15" customHeight="1" x14ac:dyDescent="0.2">
      <c r="A790" s="217" t="s">
        <v>1075</v>
      </c>
      <c r="B790" s="217">
        <v>205001</v>
      </c>
      <c r="E790" s="216" t="s">
        <v>1076</v>
      </c>
    </row>
    <row r="791" spans="1:496" ht="15" customHeight="1" x14ac:dyDescent="0.2">
      <c r="A791" s="217" t="s">
        <v>1077</v>
      </c>
      <c r="B791" s="217">
        <v>205002</v>
      </c>
      <c r="E791" s="216" t="s">
        <v>1078</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1079</v>
      </c>
      <c r="B796" s="217">
        <v>206</v>
      </c>
      <c r="E796" s="216" t="s">
        <v>750</v>
      </c>
    </row>
    <row r="797" spans="1:496" ht="15" customHeight="1" x14ac:dyDescent="0.2">
      <c r="A797" s="217" t="s">
        <v>1080</v>
      </c>
      <c r="B797" s="217">
        <v>206001</v>
      </c>
      <c r="E797" s="216" t="s">
        <v>751</v>
      </c>
    </row>
    <row r="798" spans="1:496" ht="15" customHeight="1" x14ac:dyDescent="0.2">
      <c r="A798" s="217" t="s">
        <v>1081</v>
      </c>
      <c r="B798" s="217">
        <v>206002</v>
      </c>
      <c r="E798" s="216" t="s">
        <v>515</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1082</v>
      </c>
      <c r="B802" s="217">
        <v>207</v>
      </c>
      <c r="E802" s="216" t="s">
        <v>752</v>
      </c>
    </row>
    <row r="803" spans="1:496" ht="15" customHeight="1" x14ac:dyDescent="0.2">
      <c r="A803" s="217" t="s">
        <v>1083</v>
      </c>
      <c r="B803" s="217">
        <v>207001</v>
      </c>
      <c r="E803" s="216" t="s">
        <v>516</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1084</v>
      </c>
      <c r="B808" s="217">
        <v>208</v>
      </c>
      <c r="E808" s="216" t="s">
        <v>753</v>
      </c>
    </row>
    <row r="809" spans="1:496" ht="15" customHeight="1" x14ac:dyDescent="0.2">
      <c r="A809" s="217" t="s">
        <v>1085</v>
      </c>
      <c r="B809" s="217">
        <v>208001</v>
      </c>
      <c r="E809" s="216" t="s">
        <v>517</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1086</v>
      </c>
      <c r="B812" s="217">
        <v>209</v>
      </c>
      <c r="E812" s="216" t="s">
        <v>754</v>
      </c>
    </row>
    <row r="813" spans="1:496" ht="15" customHeight="1" x14ac:dyDescent="0.2">
      <c r="A813" s="217" t="s">
        <v>1087</v>
      </c>
      <c r="B813" s="217">
        <v>209001</v>
      </c>
      <c r="E813" s="216" t="s">
        <v>518</v>
      </c>
    </row>
    <row r="814" spans="1:496" ht="15" customHeight="1" x14ac:dyDescent="0.2">
      <c r="A814" s="217" t="s">
        <v>1088</v>
      </c>
      <c r="B814" s="217">
        <v>209002</v>
      </c>
      <c r="E814" s="216" t="s">
        <v>519</v>
      </c>
    </row>
    <row r="815" spans="1:496" ht="15" customHeight="1" x14ac:dyDescent="0.2">
      <c r="A815" s="217" t="s">
        <v>1089</v>
      </c>
      <c r="B815" s="217">
        <v>209003</v>
      </c>
      <c r="E815" s="216" t="s">
        <v>520</v>
      </c>
    </row>
    <row r="816" spans="1:496" ht="15" customHeight="1" x14ac:dyDescent="0.2">
      <c r="A816" s="217" t="s">
        <v>1090</v>
      </c>
      <c r="B816" s="217">
        <v>209004</v>
      </c>
      <c r="E816" s="216" t="s">
        <v>521</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1091</v>
      </c>
      <c r="B821" s="217">
        <v>210</v>
      </c>
      <c r="E821" s="216" t="s">
        <v>755</v>
      </c>
    </row>
    <row r="822" spans="1:496" ht="15" customHeight="1" x14ac:dyDescent="0.2">
      <c r="A822" s="217" t="s">
        <v>1092</v>
      </c>
      <c r="B822" s="217">
        <v>210001</v>
      </c>
      <c r="E822" s="216" t="s">
        <v>522</v>
      </c>
    </row>
    <row r="823" spans="1:496" ht="15" customHeight="1" x14ac:dyDescent="0.2">
      <c r="A823" s="217" t="s">
        <v>1093</v>
      </c>
      <c r="B823" s="217">
        <v>210002</v>
      </c>
      <c r="E823" s="216" t="s">
        <v>523</v>
      </c>
    </row>
    <row r="824" spans="1:496" ht="15" customHeight="1" x14ac:dyDescent="0.2">
      <c r="A824" s="217" t="s">
        <v>1094</v>
      </c>
      <c r="B824" s="217">
        <v>210003</v>
      </c>
      <c r="E824" s="216" t="s">
        <v>524</v>
      </c>
    </row>
    <row r="825" spans="1:496" ht="15" customHeight="1" x14ac:dyDescent="0.2">
      <c r="A825" s="217" t="s">
        <v>1095</v>
      </c>
      <c r="B825" s="217">
        <v>210004</v>
      </c>
      <c r="E825" s="216" t="s">
        <v>525</v>
      </c>
    </row>
    <row r="826" spans="1:496" ht="15" customHeight="1" x14ac:dyDescent="0.2">
      <c r="A826" s="217" t="s">
        <v>1096</v>
      </c>
      <c r="B826" s="217">
        <v>210005</v>
      </c>
      <c r="E826" s="216" t="s">
        <v>526</v>
      </c>
    </row>
    <row r="827" spans="1:496" ht="15" customHeight="1" x14ac:dyDescent="0.2">
      <c r="A827" s="217" t="s">
        <v>1097</v>
      </c>
      <c r="B827" s="217">
        <v>210006</v>
      </c>
      <c r="E827" s="216" t="s">
        <v>527</v>
      </c>
    </row>
    <row r="828" spans="1:496" ht="15" customHeight="1" x14ac:dyDescent="0.2">
      <c r="A828" s="217" t="s">
        <v>1098</v>
      </c>
      <c r="B828" s="217">
        <v>210007</v>
      </c>
      <c r="E828" s="216" t="s">
        <v>528</v>
      </c>
    </row>
    <row r="829" spans="1:496" ht="15" customHeight="1" x14ac:dyDescent="0.2">
      <c r="A829" s="217" t="s">
        <v>1099</v>
      </c>
      <c r="B829" s="217">
        <v>210008</v>
      </c>
      <c r="E829" s="216" t="s">
        <v>529</v>
      </c>
    </row>
    <row r="830" spans="1:496" ht="15" customHeight="1" x14ac:dyDescent="0.2">
      <c r="A830" s="217"/>
    </row>
    <row r="831" spans="1:496" ht="15" customHeight="1" x14ac:dyDescent="0.2">
      <c r="A831" s="217" t="s">
        <v>1100</v>
      </c>
      <c r="B831" s="217">
        <v>211</v>
      </c>
      <c r="E831" s="216" t="s">
        <v>756</v>
      </c>
    </row>
    <row r="832" spans="1:496" ht="15" customHeight="1" x14ac:dyDescent="0.2">
      <c r="A832" s="217" t="s">
        <v>1101</v>
      </c>
      <c r="B832" s="217">
        <v>211001</v>
      </c>
      <c r="E832" s="216" t="s">
        <v>530</v>
      </c>
    </row>
    <row r="833" spans="1:496" ht="15" customHeight="1" x14ac:dyDescent="0.2">
      <c r="A833" s="217" t="s">
        <v>1102</v>
      </c>
      <c r="B833" s="217">
        <v>211002</v>
      </c>
      <c r="E833" s="216" t="s">
        <v>531</v>
      </c>
    </row>
    <row r="834" spans="1:496" ht="15" customHeight="1" x14ac:dyDescent="0.2">
      <c r="A834" s="217" t="s">
        <v>1103</v>
      </c>
      <c r="B834" s="217">
        <v>211003</v>
      </c>
      <c r="E834" s="216" t="s">
        <v>532</v>
      </c>
    </row>
    <row r="835" spans="1:496" ht="15" customHeight="1" x14ac:dyDescent="0.2">
      <c r="A835" s="217" t="s">
        <v>1104</v>
      </c>
      <c r="B835" s="217">
        <v>211004</v>
      </c>
      <c r="E835" s="216" t="s">
        <v>533</v>
      </c>
    </row>
    <row r="836" spans="1:496" ht="15" customHeight="1" x14ac:dyDescent="0.2">
      <c r="A836" s="217" t="s">
        <v>1105</v>
      </c>
      <c r="B836" s="217">
        <v>211005</v>
      </c>
      <c r="E836" s="216" t="s">
        <v>534</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1106</v>
      </c>
      <c r="B842" s="217">
        <v>212</v>
      </c>
      <c r="E842" s="216" t="s">
        <v>757</v>
      </c>
    </row>
    <row r="843" spans="1:496" ht="15" customHeight="1" x14ac:dyDescent="0.2">
      <c r="A843" s="217" t="s">
        <v>1107</v>
      </c>
      <c r="B843" s="217">
        <v>212001</v>
      </c>
      <c r="E843" s="216" t="s">
        <v>535</v>
      </c>
    </row>
    <row r="844" spans="1:496" ht="15" customHeight="1" x14ac:dyDescent="0.2">
      <c r="A844" s="217" t="s">
        <v>1108</v>
      </c>
      <c r="B844" s="217">
        <v>212002</v>
      </c>
      <c r="E844" s="216" t="s">
        <v>536</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1109</v>
      </c>
      <c r="B846" s="217">
        <v>212004</v>
      </c>
      <c r="E846" s="216" t="s">
        <v>537</v>
      </c>
    </row>
    <row r="847" spans="1:496" ht="15" customHeight="1" x14ac:dyDescent="0.2">
      <c r="A847" s="217"/>
    </row>
    <row r="848" spans="1:496" ht="15" customHeight="1" x14ac:dyDescent="0.2">
      <c r="A848" s="217" t="s">
        <v>1110</v>
      </c>
      <c r="B848" s="217">
        <v>213</v>
      </c>
      <c r="E848" s="216" t="s">
        <v>758</v>
      </c>
    </row>
    <row r="849" spans="1:5" ht="15" customHeight="1" x14ac:dyDescent="0.2">
      <c r="A849" s="217" t="s">
        <v>1111</v>
      </c>
      <c r="B849" s="217">
        <v>213001</v>
      </c>
      <c r="E849" s="216" t="s">
        <v>538</v>
      </c>
    </row>
    <row r="850" spans="1:5" ht="15" customHeight="1" x14ac:dyDescent="0.2">
      <c r="A850" s="217" t="s">
        <v>1112</v>
      </c>
      <c r="B850" s="217">
        <v>213002</v>
      </c>
      <c r="E850" s="216" t="s">
        <v>539</v>
      </c>
    </row>
    <row r="851" spans="1:5" ht="15" customHeight="1" x14ac:dyDescent="0.2">
      <c r="A851" s="217" t="s">
        <v>1113</v>
      </c>
      <c r="B851" s="217">
        <v>213003</v>
      </c>
      <c r="E851" s="216" t="s">
        <v>540</v>
      </c>
    </row>
    <row r="852" spans="1:5" ht="15" customHeight="1" x14ac:dyDescent="0.2">
      <c r="A852" s="217" t="s">
        <v>1114</v>
      </c>
      <c r="B852" s="217">
        <v>213004</v>
      </c>
      <c r="E852" s="216" t="s">
        <v>541</v>
      </c>
    </row>
    <row r="853" spans="1:5" ht="15" customHeight="1" x14ac:dyDescent="0.2">
      <c r="A853" s="217" t="s">
        <v>1115</v>
      </c>
      <c r="B853" s="217">
        <v>213005</v>
      </c>
      <c r="E853" s="216" t="s">
        <v>542</v>
      </c>
    </row>
    <row r="854" spans="1:5" ht="15" customHeight="1" x14ac:dyDescent="0.2">
      <c r="A854" s="217" t="s">
        <v>1116</v>
      </c>
      <c r="B854" s="217">
        <v>213006</v>
      </c>
      <c r="E854" s="216" t="s">
        <v>543</v>
      </c>
    </row>
    <row r="855" spans="1:5" ht="15" customHeight="1" x14ac:dyDescent="0.2">
      <c r="A855" s="217" t="s">
        <v>1117</v>
      </c>
      <c r="B855" s="217">
        <v>213007</v>
      </c>
      <c r="E855" s="216" t="s">
        <v>544</v>
      </c>
    </row>
    <row r="856" spans="1:5" ht="15" customHeight="1" x14ac:dyDescent="0.2">
      <c r="A856" s="217" t="s">
        <v>1118</v>
      </c>
      <c r="B856" s="217">
        <v>213008</v>
      </c>
      <c r="E856" s="216" t="s">
        <v>545</v>
      </c>
    </row>
    <row r="857" spans="1:5" ht="15" customHeight="1" x14ac:dyDescent="0.2">
      <c r="A857" s="217"/>
    </row>
    <row r="858" spans="1:5" ht="15" customHeight="1" x14ac:dyDescent="0.2">
      <c r="A858" s="217" t="s">
        <v>1119</v>
      </c>
      <c r="B858" s="217">
        <v>214</v>
      </c>
      <c r="E858" s="216" t="s">
        <v>759</v>
      </c>
    </row>
    <row r="859" spans="1:5" ht="15" customHeight="1" x14ac:dyDescent="0.2">
      <c r="A859" s="217" t="s">
        <v>1120</v>
      </c>
      <c r="B859" s="217">
        <v>214001</v>
      </c>
      <c r="E859" s="216" t="s">
        <v>546</v>
      </c>
    </row>
    <row r="860" spans="1:5" ht="15" customHeight="1" x14ac:dyDescent="0.2">
      <c r="A860" s="217" t="s">
        <v>1121</v>
      </c>
      <c r="B860" s="217">
        <v>214002</v>
      </c>
      <c r="E860" s="216" t="s">
        <v>547</v>
      </c>
    </row>
    <row r="861" spans="1:5" ht="15" customHeight="1" x14ac:dyDescent="0.2">
      <c r="A861" s="217" t="s">
        <v>1122</v>
      </c>
      <c r="B861" s="217">
        <v>214003</v>
      </c>
      <c r="E861" s="216" t="s">
        <v>548</v>
      </c>
    </row>
    <row r="862" spans="1:5" ht="15" customHeight="1" x14ac:dyDescent="0.2">
      <c r="A862" s="217" t="s">
        <v>1123</v>
      </c>
      <c r="B862" s="217">
        <v>214004</v>
      </c>
      <c r="E862" s="216" t="s">
        <v>549</v>
      </c>
    </row>
    <row r="863" spans="1:5" ht="15" customHeight="1" x14ac:dyDescent="0.2">
      <c r="A863" s="217" t="s">
        <v>1124</v>
      </c>
      <c r="B863" s="217">
        <v>214005</v>
      </c>
      <c r="E863" s="216" t="s">
        <v>550</v>
      </c>
    </row>
    <row r="864" spans="1:5" ht="15" customHeight="1" x14ac:dyDescent="0.2">
      <c r="A864" s="217" t="s">
        <v>1125</v>
      </c>
      <c r="B864" s="217">
        <v>214006</v>
      </c>
      <c r="E864" s="216" t="s">
        <v>551</v>
      </c>
    </row>
    <row r="865" spans="1:496" ht="15" customHeight="1" x14ac:dyDescent="0.2">
      <c r="A865" s="217"/>
    </row>
    <row r="866" spans="1:496" ht="15" customHeight="1" x14ac:dyDescent="0.2">
      <c r="A866" s="217" t="s">
        <v>1126</v>
      </c>
      <c r="B866" s="217">
        <v>215</v>
      </c>
      <c r="E866" s="216" t="s">
        <v>760</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1127</v>
      </c>
      <c r="B870" s="217">
        <v>215004</v>
      </c>
      <c r="E870" s="216" t="s">
        <v>552</v>
      </c>
    </row>
    <row r="871" spans="1:496" ht="15" customHeight="1" x14ac:dyDescent="0.2">
      <c r="A871" s="217" t="s">
        <v>1128</v>
      </c>
      <c r="B871" s="217">
        <v>215005</v>
      </c>
      <c r="E871" s="216" t="s">
        <v>553</v>
      </c>
    </row>
    <row r="872" spans="1:496" ht="15" customHeight="1" x14ac:dyDescent="0.2">
      <c r="A872" s="217" t="s">
        <v>1129</v>
      </c>
      <c r="B872" s="217">
        <v>215006</v>
      </c>
      <c r="E872" s="216" t="s">
        <v>554</v>
      </c>
    </row>
    <row r="873" spans="1:496" ht="15" customHeight="1" x14ac:dyDescent="0.2">
      <c r="A873" s="217"/>
    </row>
    <row r="874" spans="1:496" ht="15" customHeight="1" x14ac:dyDescent="0.2">
      <c r="A874" s="217" t="s">
        <v>1130</v>
      </c>
      <c r="B874" s="217">
        <v>216</v>
      </c>
      <c r="E874" s="216" t="s">
        <v>761</v>
      </c>
    </row>
    <row r="875" spans="1:496" ht="15" customHeight="1" x14ac:dyDescent="0.2">
      <c r="A875" s="217" t="s">
        <v>1131</v>
      </c>
      <c r="B875" s="217">
        <v>216001</v>
      </c>
      <c r="E875" s="216" t="s">
        <v>555</v>
      </c>
    </row>
    <row r="876" spans="1:496" ht="15" customHeight="1" x14ac:dyDescent="0.2">
      <c r="A876" s="217" t="s">
        <v>1132</v>
      </c>
      <c r="B876" s="217">
        <v>216002</v>
      </c>
      <c r="E876" s="216" t="s">
        <v>556</v>
      </c>
    </row>
    <row r="877" spans="1:496" ht="15" customHeight="1" x14ac:dyDescent="0.2">
      <c r="A877" s="217" t="s">
        <v>1133</v>
      </c>
      <c r="B877" s="217">
        <v>216003</v>
      </c>
      <c r="E877" s="216" t="s">
        <v>557</v>
      </c>
    </row>
    <row r="878" spans="1:496" ht="15" customHeight="1" x14ac:dyDescent="0.2">
      <c r="A878" s="217" t="s">
        <v>1134</v>
      </c>
      <c r="B878" s="217">
        <v>216004</v>
      </c>
      <c r="E878" s="216" t="s">
        <v>558</v>
      </c>
    </row>
    <row r="879" spans="1:496" ht="15" customHeight="1" x14ac:dyDescent="0.2">
      <c r="A879" s="217" t="s">
        <v>1135</v>
      </c>
      <c r="B879" s="217">
        <v>216005</v>
      </c>
      <c r="E879" s="216" t="s">
        <v>559</v>
      </c>
    </row>
    <row r="880" spans="1:496" ht="15" customHeight="1" x14ac:dyDescent="0.2">
      <c r="A880" s="217"/>
    </row>
    <row r="881" spans="1:5" ht="15" customHeight="1" x14ac:dyDescent="0.2">
      <c r="A881" s="217" t="s">
        <v>1136</v>
      </c>
      <c r="B881" s="217">
        <v>217</v>
      </c>
      <c r="E881" s="216" t="s">
        <v>762</v>
      </c>
    </row>
    <row r="882" spans="1:5" ht="15" customHeight="1" x14ac:dyDescent="0.2">
      <c r="A882" s="217" t="s">
        <v>1137</v>
      </c>
      <c r="B882" s="217">
        <v>217001</v>
      </c>
      <c r="E882" s="216" t="s">
        <v>560</v>
      </c>
    </row>
    <row r="883" spans="1:5" ht="15" customHeight="1" x14ac:dyDescent="0.2">
      <c r="A883" s="217" t="s">
        <v>1138</v>
      </c>
      <c r="B883" s="217">
        <v>217002</v>
      </c>
      <c r="E883" s="216" t="s">
        <v>561</v>
      </c>
    </row>
    <row r="884" spans="1:5" ht="15" customHeight="1" x14ac:dyDescent="0.2">
      <c r="A884" s="217"/>
    </row>
    <row r="885" spans="1:5" ht="15" customHeight="1" x14ac:dyDescent="0.2">
      <c r="A885" s="217" t="s">
        <v>1139</v>
      </c>
      <c r="B885" s="217">
        <v>218</v>
      </c>
      <c r="E885" s="216" t="s">
        <v>717</v>
      </c>
    </row>
    <row r="886" spans="1:5" ht="15" customHeight="1" x14ac:dyDescent="0.2">
      <c r="A886" s="217" t="s">
        <v>1140</v>
      </c>
      <c r="B886" s="217">
        <v>218001</v>
      </c>
      <c r="E886" s="216" t="s">
        <v>562</v>
      </c>
    </row>
    <row r="887" spans="1:5" ht="15" customHeight="1" x14ac:dyDescent="0.2">
      <c r="A887" s="217" t="s">
        <v>1141</v>
      </c>
      <c r="B887" s="217">
        <v>218002</v>
      </c>
      <c r="E887" s="216" t="s">
        <v>563</v>
      </c>
    </row>
    <row r="888" spans="1:5" ht="15" customHeight="1" x14ac:dyDescent="0.2">
      <c r="A888" s="217" t="s">
        <v>1142</v>
      </c>
      <c r="B888" s="217">
        <v>218003</v>
      </c>
      <c r="E888" s="216" t="s">
        <v>564</v>
      </c>
    </row>
    <row r="889" spans="1:5" ht="15" customHeight="1" x14ac:dyDescent="0.2">
      <c r="A889" s="217"/>
    </row>
    <row r="890" spans="1:5" ht="15" customHeight="1" x14ac:dyDescent="0.2">
      <c r="A890" s="217" t="s">
        <v>1143</v>
      </c>
      <c r="B890" s="217">
        <v>219</v>
      </c>
      <c r="E890" s="216" t="s">
        <v>763</v>
      </c>
    </row>
    <row r="891" spans="1:5" ht="15" customHeight="1" x14ac:dyDescent="0.2">
      <c r="A891" s="217" t="s">
        <v>1144</v>
      </c>
      <c r="B891" s="217">
        <v>219001</v>
      </c>
      <c r="E891" s="216" t="s">
        <v>764</v>
      </c>
    </row>
    <row r="892" spans="1:5" ht="15" customHeight="1" x14ac:dyDescent="0.2">
      <c r="A892" s="217" t="s">
        <v>1145</v>
      </c>
      <c r="B892" s="217">
        <v>219002</v>
      </c>
      <c r="E892" s="216" t="s">
        <v>765</v>
      </c>
    </row>
    <row r="893" spans="1:5" ht="15" customHeight="1" x14ac:dyDescent="0.2">
      <c r="A893" s="217" t="s">
        <v>1146</v>
      </c>
      <c r="B893" s="217">
        <v>219003</v>
      </c>
      <c r="E893" s="216" t="s">
        <v>766</v>
      </c>
    </row>
    <row r="894" spans="1:5" ht="15" customHeight="1" x14ac:dyDescent="0.2">
      <c r="A894" s="217" t="s">
        <v>1147</v>
      </c>
      <c r="B894" s="217">
        <v>219004</v>
      </c>
      <c r="E894" s="216" t="s">
        <v>767</v>
      </c>
    </row>
    <row r="895" spans="1:5" ht="15" customHeight="1" x14ac:dyDescent="0.2">
      <c r="A895" s="217" t="s">
        <v>1148</v>
      </c>
      <c r="B895" s="217">
        <v>219005</v>
      </c>
      <c r="E895" s="216" t="s">
        <v>768</v>
      </c>
    </row>
    <row r="896" spans="1:5" ht="15" customHeight="1" x14ac:dyDescent="0.2">
      <c r="A896" s="217"/>
    </row>
    <row r="897" spans="1:496" ht="15" customHeight="1" x14ac:dyDescent="0.2">
      <c r="A897" s="217" t="s">
        <v>1149</v>
      </c>
      <c r="B897" s="217">
        <v>220</v>
      </c>
      <c r="E897" s="216" t="s">
        <v>769</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1150</v>
      </c>
      <c r="B901" s="217">
        <v>220004</v>
      </c>
      <c r="E901" s="216" t="s">
        <v>565</v>
      </c>
    </row>
    <row r="902" spans="1:496" ht="15" customHeight="1" x14ac:dyDescent="0.2">
      <c r="A902" s="217" t="s">
        <v>1151</v>
      </c>
      <c r="B902" s="217">
        <v>220005</v>
      </c>
      <c r="E902" s="216" t="s">
        <v>566</v>
      </c>
    </row>
    <row r="903" spans="1:496" ht="15" customHeight="1" x14ac:dyDescent="0.2">
      <c r="A903" s="217" t="s">
        <v>1152</v>
      </c>
      <c r="B903" s="217">
        <v>220006</v>
      </c>
      <c r="E903" s="216" t="s">
        <v>567</v>
      </c>
    </row>
    <row r="904" spans="1:496" ht="15" customHeight="1" x14ac:dyDescent="0.2">
      <c r="A904" s="217"/>
    </row>
    <row r="905" spans="1:496" ht="15" customHeight="1" x14ac:dyDescent="0.2">
      <c r="A905" s="217" t="s">
        <v>1153</v>
      </c>
      <c r="B905" s="217">
        <v>221</v>
      </c>
      <c r="E905" s="216" t="s">
        <v>770</v>
      </c>
    </row>
    <row r="906" spans="1:496" ht="15" customHeight="1" x14ac:dyDescent="0.2">
      <c r="A906" s="217" t="s">
        <v>1154</v>
      </c>
      <c r="B906" s="217">
        <v>221001</v>
      </c>
      <c r="E906" s="216" t="s">
        <v>568</v>
      </c>
    </row>
    <row r="907" spans="1:496" ht="15" customHeight="1" x14ac:dyDescent="0.2">
      <c r="A907" s="217" t="s">
        <v>1155</v>
      </c>
      <c r="B907" s="217">
        <v>221002</v>
      </c>
      <c r="E907" s="216" t="s">
        <v>569</v>
      </c>
    </row>
    <row r="908" spans="1:496" ht="15" customHeight="1" x14ac:dyDescent="0.2">
      <c r="A908" s="217" t="s">
        <v>1156</v>
      </c>
      <c r="B908" s="217">
        <v>221003</v>
      </c>
      <c r="E908" s="216" t="s">
        <v>570</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1157</v>
      </c>
      <c r="B911" s="217">
        <v>221006</v>
      </c>
      <c r="E911" s="216" t="s">
        <v>571</v>
      </c>
    </row>
    <row r="912" spans="1:496" ht="15" customHeight="1" x14ac:dyDescent="0.2">
      <c r="A912" s="217"/>
    </row>
    <row r="913" spans="1:5" ht="15" customHeight="1" x14ac:dyDescent="0.2">
      <c r="A913" s="217" t="s">
        <v>1158</v>
      </c>
      <c r="B913" s="217">
        <v>222</v>
      </c>
      <c r="E913" s="216" t="s">
        <v>771</v>
      </c>
    </row>
    <row r="914" spans="1:5" ht="15" customHeight="1" x14ac:dyDescent="0.2">
      <c r="A914" s="217" t="s">
        <v>1159</v>
      </c>
      <c r="B914" s="217">
        <v>222001</v>
      </c>
      <c r="E914" s="216" t="s">
        <v>572</v>
      </c>
    </row>
    <row r="915" spans="1:5" ht="15" customHeight="1" x14ac:dyDescent="0.2">
      <c r="A915" s="217" t="s">
        <v>1160</v>
      </c>
      <c r="B915" s="217">
        <v>222002</v>
      </c>
      <c r="E915" s="216" t="s">
        <v>573</v>
      </c>
    </row>
    <row r="916" spans="1:5" ht="15" customHeight="1" x14ac:dyDescent="0.2">
      <c r="A916" s="217" t="s">
        <v>1161</v>
      </c>
      <c r="B916" s="217">
        <v>222003</v>
      </c>
      <c r="E916" s="216" t="s">
        <v>574</v>
      </c>
    </row>
    <row r="917" spans="1:5" ht="15" customHeight="1" x14ac:dyDescent="0.2">
      <c r="A917" s="217" t="s">
        <v>1162</v>
      </c>
      <c r="B917" s="217">
        <v>222004</v>
      </c>
      <c r="E917" s="216" t="s">
        <v>575</v>
      </c>
    </row>
    <row r="918" spans="1:5" ht="15" customHeight="1" x14ac:dyDescent="0.2">
      <c r="A918" s="217" t="s">
        <v>1163</v>
      </c>
      <c r="B918" s="217">
        <v>222005</v>
      </c>
      <c r="E918" s="216" t="s">
        <v>576</v>
      </c>
    </row>
    <row r="919" spans="1:5" ht="15" customHeight="1" x14ac:dyDescent="0.2">
      <c r="A919" s="217" t="s">
        <v>1164</v>
      </c>
      <c r="B919" s="217">
        <v>222006</v>
      </c>
      <c r="E919" s="216" t="s">
        <v>577</v>
      </c>
    </row>
    <row r="920" spans="1:5" ht="15" customHeight="1" x14ac:dyDescent="0.2">
      <c r="A920" s="217" t="s">
        <v>1165</v>
      </c>
      <c r="B920" s="217">
        <v>222007</v>
      </c>
      <c r="E920" s="216" t="s">
        <v>578</v>
      </c>
    </row>
    <row r="921" spans="1:5" ht="15" customHeight="1" x14ac:dyDescent="0.2">
      <c r="A921" s="217" t="s">
        <v>1166</v>
      </c>
      <c r="B921" s="217">
        <v>222008</v>
      </c>
      <c r="E921" s="216" t="s">
        <v>579</v>
      </c>
    </row>
    <row r="922" spans="1:5" ht="15" customHeight="1" x14ac:dyDescent="0.2">
      <c r="A922" s="217" t="s">
        <v>1167</v>
      </c>
      <c r="B922" s="217">
        <v>222009</v>
      </c>
      <c r="E922" s="216" t="s">
        <v>580</v>
      </c>
    </row>
    <row r="923" spans="1:5" ht="15" customHeight="1" x14ac:dyDescent="0.2">
      <c r="A923" s="217" t="s">
        <v>1168</v>
      </c>
      <c r="B923" s="217">
        <v>222010</v>
      </c>
      <c r="E923" s="216" t="s">
        <v>581</v>
      </c>
    </row>
    <row r="924" spans="1:5" ht="15" customHeight="1" x14ac:dyDescent="0.2">
      <c r="A924" s="217" t="s">
        <v>1169</v>
      </c>
      <c r="B924" s="217">
        <v>222011</v>
      </c>
      <c r="E924" s="216" t="s">
        <v>582</v>
      </c>
    </row>
    <row r="925" spans="1:5" ht="15" customHeight="1" x14ac:dyDescent="0.2">
      <c r="A925" s="217" t="s">
        <v>1170</v>
      </c>
      <c r="B925" s="217">
        <v>222012</v>
      </c>
      <c r="E925" s="216" t="s">
        <v>583</v>
      </c>
    </row>
    <row r="926" spans="1:5" ht="15" customHeight="1" x14ac:dyDescent="0.2">
      <c r="A926" s="217" t="s">
        <v>1171</v>
      </c>
      <c r="B926" s="217">
        <v>222013</v>
      </c>
      <c r="E926" s="216" t="s">
        <v>584</v>
      </c>
    </row>
    <row r="927" spans="1:5" ht="15" customHeight="1" x14ac:dyDescent="0.2">
      <c r="A927" s="217" t="s">
        <v>1172</v>
      </c>
      <c r="B927" s="217">
        <v>222014</v>
      </c>
      <c r="E927" s="216" t="s">
        <v>585</v>
      </c>
    </row>
    <row r="928" spans="1:5" ht="15" customHeight="1" x14ac:dyDescent="0.2">
      <c r="A928" s="217" t="s">
        <v>1173</v>
      </c>
      <c r="B928" s="217">
        <v>222015</v>
      </c>
      <c r="E928" s="216" t="s">
        <v>586</v>
      </c>
    </row>
    <row r="929" spans="1:496" ht="15" customHeight="1" x14ac:dyDescent="0.2">
      <c r="A929" s="217" t="s">
        <v>1174</v>
      </c>
      <c r="B929" s="217">
        <v>222016</v>
      </c>
      <c r="E929" s="216" t="s">
        <v>587</v>
      </c>
    </row>
    <row r="930" spans="1:496" ht="15" customHeight="1" x14ac:dyDescent="0.2">
      <c r="A930" s="217"/>
    </row>
    <row r="931" spans="1:496" ht="15" customHeight="1" x14ac:dyDescent="0.2">
      <c r="A931" s="217" t="s">
        <v>1175</v>
      </c>
      <c r="B931" s="217">
        <v>223</v>
      </c>
      <c r="E931" s="216" t="s">
        <v>772</v>
      </c>
    </row>
    <row r="932" spans="1:496" ht="15" customHeight="1" x14ac:dyDescent="0.2">
      <c r="A932" s="217" t="s">
        <v>1176</v>
      </c>
      <c r="B932" s="217">
        <v>223001</v>
      </c>
      <c r="E932" s="216" t="s">
        <v>588</v>
      </c>
    </row>
    <row r="933" spans="1:496" ht="15" customHeight="1" x14ac:dyDescent="0.2">
      <c r="A933" s="217" t="s">
        <v>1177</v>
      </c>
      <c r="B933" s="217">
        <v>223002</v>
      </c>
      <c r="E933" s="216" t="s">
        <v>589</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1178</v>
      </c>
      <c r="B935" s="217">
        <v>223004</v>
      </c>
      <c r="E935" s="216" t="s">
        <v>590</v>
      </c>
    </row>
    <row r="936" spans="1:496" ht="15" customHeight="1" x14ac:dyDescent="0.2">
      <c r="A936" s="217" t="s">
        <v>1179</v>
      </c>
      <c r="B936" s="217">
        <v>223005</v>
      </c>
      <c r="E936" s="216" t="s">
        <v>591</v>
      </c>
    </row>
    <row r="937" spans="1:496" ht="15" customHeight="1" x14ac:dyDescent="0.2">
      <c r="A937" s="217" t="s">
        <v>1180</v>
      </c>
      <c r="B937" s="217">
        <v>223006</v>
      </c>
      <c r="E937" s="216" t="s">
        <v>592</v>
      </c>
    </row>
    <row r="938" spans="1:496" ht="15" customHeight="1" x14ac:dyDescent="0.2">
      <c r="A938" s="217" t="s">
        <v>1181</v>
      </c>
      <c r="B938" s="217">
        <v>223007</v>
      </c>
      <c r="E938" s="216" t="s">
        <v>593</v>
      </c>
    </row>
    <row r="939" spans="1:496" ht="15" customHeight="1" x14ac:dyDescent="0.2">
      <c r="A939" s="217" t="s">
        <v>1182</v>
      </c>
      <c r="B939" s="217">
        <v>223008</v>
      </c>
      <c r="E939" s="216" t="s">
        <v>594</v>
      </c>
    </row>
    <row r="940" spans="1:496" ht="15" customHeight="1" x14ac:dyDescent="0.2">
      <c r="A940" s="217" t="s">
        <v>1183</v>
      </c>
      <c r="B940" s="217">
        <v>223009</v>
      </c>
      <c r="E940" s="216" t="s">
        <v>595</v>
      </c>
    </row>
    <row r="941" spans="1:496" ht="15" customHeight="1" x14ac:dyDescent="0.2">
      <c r="A941" s="217" t="s">
        <v>1184</v>
      </c>
      <c r="B941" s="217">
        <v>223010</v>
      </c>
      <c r="E941" s="216" t="s">
        <v>596</v>
      </c>
    </row>
    <row r="942" spans="1:496" ht="15" customHeight="1" x14ac:dyDescent="0.2">
      <c r="A942" s="217"/>
    </row>
    <row r="943" spans="1:496" ht="15" customHeight="1" x14ac:dyDescent="0.2">
      <c r="A943" s="217" t="s">
        <v>1185</v>
      </c>
      <c r="B943" s="217">
        <v>224</v>
      </c>
      <c r="E943" s="216" t="s">
        <v>276</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1186</v>
      </c>
      <c r="B947" s="217">
        <v>225</v>
      </c>
      <c r="E947" s="216" t="s">
        <v>773</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1187</v>
      </c>
      <c r="B951" s="217">
        <v>226</v>
      </c>
      <c r="E951" s="216" t="s">
        <v>774</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1188</v>
      </c>
      <c r="B956" s="217">
        <v>227</v>
      </c>
      <c r="E956" s="216" t="s">
        <v>775</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ESCUELA CASA DEL NINÑO</v>
      </c>
    </row>
    <row r="3" spans="1:6" s="5" customFormat="1" ht="20.100000000000001" customHeight="1" x14ac:dyDescent="0.2">
      <c r="A3" s="11" t="s">
        <v>15</v>
      </c>
      <c r="B3" s="11" t="str">
        <f>Ubicación</f>
        <v>VALLE FERTIL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90" t="s">
        <v>39</v>
      </c>
      <c r="B7" s="391"/>
      <c r="C7" s="391"/>
      <c r="D7" s="391"/>
      <c r="E7" s="392"/>
    </row>
    <row r="8" spans="1:6" ht="20.100000000000001" customHeight="1" x14ac:dyDescent="0.2">
      <c r="A8" s="393" t="s">
        <v>598</v>
      </c>
      <c r="B8" s="394"/>
      <c r="C8" s="395"/>
      <c r="D8" s="395"/>
      <c r="E8" s="396"/>
    </row>
    <row r="10" spans="1:6" ht="20.100000000000001" customHeight="1" x14ac:dyDescent="0.2">
      <c r="A10" s="388"/>
      <c r="B10" s="389"/>
      <c r="C10" s="58" t="s">
        <v>43</v>
      </c>
      <c r="D10" s="59" t="s">
        <v>40</v>
      </c>
      <c r="E10" s="59" t="s">
        <v>41</v>
      </c>
    </row>
    <row r="11" spans="1:6" ht="20.100000000000001" customHeight="1" x14ac:dyDescent="0.2">
      <c r="A11" s="386" t="s">
        <v>1016</v>
      </c>
      <c r="B11" s="387"/>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88"/>
      <c r="B17" s="389"/>
      <c r="C17" s="79"/>
      <c r="D17" s="13">
        <f t="shared" si="0"/>
        <v>0</v>
      </c>
      <c r="E17" s="13">
        <f t="shared" si="1"/>
        <v>0</v>
      </c>
    </row>
    <row r="18" spans="1:5" ht="20.100000000000001" customHeight="1" x14ac:dyDescent="0.2">
      <c r="A18" s="388"/>
      <c r="B18" s="389"/>
      <c r="C18" s="79"/>
      <c r="D18" s="13">
        <f t="shared" si="0"/>
        <v>0</v>
      </c>
      <c r="E18" s="13">
        <f t="shared" si="1"/>
        <v>0</v>
      </c>
    </row>
    <row r="19" spans="1:5" ht="20.100000000000001" customHeight="1" x14ac:dyDescent="0.2">
      <c r="A19" s="388"/>
      <c r="B19" s="389"/>
      <c r="C19" s="79"/>
      <c r="D19" s="13">
        <f t="shared" si="0"/>
        <v>0</v>
      </c>
      <c r="E19" s="13">
        <f t="shared" si="1"/>
        <v>0</v>
      </c>
    </row>
    <row r="20" spans="1:5" ht="20.100000000000001" customHeight="1" x14ac:dyDescent="0.2">
      <c r="A20" s="388"/>
      <c r="B20" s="389"/>
      <c r="C20" s="79"/>
      <c r="D20" s="13">
        <f t="shared" si="0"/>
        <v>0</v>
      </c>
      <c r="E20" s="13">
        <f t="shared" si="1"/>
        <v>0</v>
      </c>
    </row>
    <row r="21" spans="1:5" ht="20.100000000000001" customHeight="1" x14ac:dyDescent="0.2">
      <c r="A21" s="388"/>
      <c r="B21" s="389"/>
      <c r="C21" s="79"/>
      <c r="D21" s="13">
        <f t="shared" si="0"/>
        <v>0</v>
      </c>
      <c r="E21" s="13">
        <f t="shared" si="1"/>
        <v>0</v>
      </c>
    </row>
    <row r="22" spans="1:5" ht="20.100000000000001" customHeight="1" x14ac:dyDescent="0.2">
      <c r="A22" s="388"/>
      <c r="B22" s="389"/>
      <c r="C22" s="79"/>
      <c r="D22" s="13">
        <f t="shared" si="0"/>
        <v>0</v>
      </c>
      <c r="E22" s="13">
        <f t="shared" si="1"/>
        <v>0</v>
      </c>
    </row>
    <row r="23" spans="1:5" ht="20.100000000000001" customHeight="1" x14ac:dyDescent="0.2">
      <c r="A23" s="388"/>
      <c r="B23" s="389"/>
      <c r="C23" s="79"/>
      <c r="D23" s="13">
        <f t="shared" si="0"/>
        <v>0</v>
      </c>
      <c r="E23" s="13">
        <f t="shared" si="1"/>
        <v>0</v>
      </c>
    </row>
    <row r="24" spans="1:5" ht="20.100000000000001" customHeight="1" x14ac:dyDescent="0.2">
      <c r="A24" s="388"/>
      <c r="B24" s="389"/>
      <c r="C24" s="79"/>
      <c r="D24" s="13">
        <f t="shared" si="0"/>
        <v>0</v>
      </c>
      <c r="E24" s="13">
        <f t="shared" si="1"/>
        <v>0</v>
      </c>
    </row>
    <row r="25" spans="1:5" ht="20.100000000000001" customHeight="1" x14ac:dyDescent="0.2">
      <c r="A25" s="388"/>
      <c r="B25" s="389"/>
      <c r="C25" s="79"/>
      <c r="D25" s="13">
        <f t="shared" ref="D25:D28" si="2">IFERROR(C25/GG_Obra,0)</f>
        <v>0</v>
      </c>
      <c r="E25" s="13">
        <f t="shared" ref="E25:E28" si="3">IFERROR(C25/Gastos_Generales_Pesos,0)</f>
        <v>0</v>
      </c>
    </row>
    <row r="26" spans="1:5" ht="20.100000000000001" customHeight="1" x14ac:dyDescent="0.2">
      <c r="A26" s="388"/>
      <c r="B26" s="389"/>
      <c r="C26" s="79"/>
      <c r="D26" s="13">
        <f t="shared" si="2"/>
        <v>0</v>
      </c>
      <c r="E26" s="13">
        <f t="shared" si="3"/>
        <v>0</v>
      </c>
    </row>
    <row r="27" spans="1:5" ht="20.100000000000001" customHeight="1" x14ac:dyDescent="0.2">
      <c r="A27" s="388"/>
      <c r="B27" s="389"/>
      <c r="C27" s="79"/>
      <c r="D27" s="13">
        <f t="shared" si="2"/>
        <v>0</v>
      </c>
      <c r="E27" s="13">
        <f t="shared" si="3"/>
        <v>0</v>
      </c>
    </row>
    <row r="28" spans="1:5" ht="20.100000000000001" customHeight="1" x14ac:dyDescent="0.2">
      <c r="A28" s="388"/>
      <c r="B28" s="389"/>
      <c r="C28" s="79"/>
      <c r="D28" s="13">
        <f t="shared" si="2"/>
        <v>0</v>
      </c>
      <c r="E28" s="13">
        <f t="shared" si="3"/>
        <v>0</v>
      </c>
    </row>
    <row r="29" spans="1:5" ht="20.100000000000001" customHeight="1" x14ac:dyDescent="0.2">
      <c r="A29" s="388"/>
      <c r="B29" s="389"/>
      <c r="C29" s="79"/>
      <c r="D29" s="13">
        <f t="shared" si="0"/>
        <v>0</v>
      </c>
      <c r="E29" s="13">
        <f t="shared" si="1"/>
        <v>0</v>
      </c>
    </row>
    <row r="30" spans="1:5" ht="20.100000000000001" customHeight="1" x14ac:dyDescent="0.2">
      <c r="A30" s="388"/>
      <c r="B30" s="389"/>
      <c r="C30" s="79"/>
      <c r="D30" s="13">
        <f t="shared" si="0"/>
        <v>0</v>
      </c>
      <c r="E30" s="13">
        <f t="shared" si="1"/>
        <v>0</v>
      </c>
    </row>
    <row r="31" spans="1:5" ht="20.100000000000001" customHeight="1" x14ac:dyDescent="0.2">
      <c r="A31" s="388"/>
      <c r="B31" s="389"/>
      <c r="C31" s="79"/>
      <c r="D31" s="13">
        <f t="shared" si="0"/>
        <v>0</v>
      </c>
      <c r="E31" s="13">
        <f t="shared" si="1"/>
        <v>0</v>
      </c>
    </row>
    <row r="32" spans="1:5" ht="20.100000000000001" customHeight="1" x14ac:dyDescent="0.2">
      <c r="A32" s="388"/>
      <c r="B32" s="389"/>
      <c r="C32" s="79"/>
      <c r="D32" s="13">
        <f t="shared" si="0"/>
        <v>0</v>
      </c>
      <c r="E32" s="13">
        <f t="shared" si="1"/>
        <v>0</v>
      </c>
    </row>
    <row r="33" spans="1:5" ht="20.100000000000001" customHeight="1" x14ac:dyDescent="0.2">
      <c r="A33" s="388"/>
      <c r="B33" s="389"/>
      <c r="C33" s="79"/>
      <c r="D33" s="13">
        <f t="shared" si="0"/>
        <v>0</v>
      </c>
      <c r="E33" s="13">
        <f t="shared" si="1"/>
        <v>0</v>
      </c>
    </row>
    <row r="34" spans="1:5" ht="20.100000000000001" customHeight="1" x14ac:dyDescent="0.2">
      <c r="A34" s="388"/>
      <c r="B34" s="389"/>
      <c r="C34" s="79"/>
      <c r="D34" s="13">
        <f t="shared" si="0"/>
        <v>0</v>
      </c>
      <c r="E34" s="13">
        <f t="shared" si="1"/>
        <v>0</v>
      </c>
    </row>
    <row r="35" spans="1:5" ht="20.100000000000001" customHeight="1" x14ac:dyDescent="0.2">
      <c r="A35" s="60"/>
      <c r="E35" s="61"/>
    </row>
    <row r="36" spans="1:5" ht="20.100000000000001" customHeight="1" x14ac:dyDescent="0.2">
      <c r="A36" s="386" t="s">
        <v>42</v>
      </c>
      <c r="B36" s="387"/>
      <c r="C36" s="78">
        <f>ROUND(SUBTOTAL(9,C37:C73),2)</f>
        <v>0</v>
      </c>
      <c r="D36" s="56">
        <f>SUBTOTAL(9,D37:D80)</f>
        <v>0</v>
      </c>
      <c r="E36" s="61"/>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0"/>
      <c r="E74" s="61"/>
    </row>
    <row r="75" spans="1:5" ht="20.100000000000001" customHeight="1" x14ac:dyDescent="0.2">
      <c r="A75" s="386" t="s">
        <v>599</v>
      </c>
      <c r="B75" s="387"/>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3" t="s">
        <v>1039</v>
      </c>
    </row>
    <row r="6" spans="1:7" ht="105.75" x14ac:dyDescent="0.2">
      <c r="A6" s="143" t="s">
        <v>1198</v>
      </c>
      <c r="B6" s="122"/>
      <c r="C6" s="122"/>
      <c r="D6" s="122"/>
      <c r="E6" s="122"/>
      <c r="F6" s="122"/>
      <c r="G6" s="122"/>
    </row>
    <row r="7" spans="1:7" ht="60" x14ac:dyDescent="0.2">
      <c r="A7" s="143" t="s">
        <v>1199</v>
      </c>
      <c r="B7" s="122"/>
      <c r="C7" s="122"/>
      <c r="D7" s="122"/>
      <c r="E7" s="122"/>
      <c r="F7" s="122"/>
      <c r="G7" s="122"/>
    </row>
    <row r="8" spans="1:7" ht="210" x14ac:dyDescent="0.2">
      <c r="A8" s="143"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8"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9"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9"/>
  <sheetViews>
    <sheetView showGridLines="0" showZeros="0" topLeftCell="A278" zoomScale="90" zoomScaleNormal="90" zoomScaleSheetLayoutView="90" workbookViewId="0">
      <selection activeCell="C270" sqref="C270"/>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4"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46" t="s">
        <v>1013</v>
      </c>
      <c r="B1" s="346"/>
      <c r="C1" s="346"/>
      <c r="D1" s="346"/>
      <c r="E1" s="346"/>
      <c r="F1" s="98"/>
      <c r="J1" s="98"/>
    </row>
    <row r="2" spans="1:10" ht="20.100000000000001" customHeight="1" x14ac:dyDescent="0.2">
      <c r="A2" s="74" t="s">
        <v>10</v>
      </c>
      <c r="C2" s="74" t="s">
        <v>1535</v>
      </c>
      <c r="D2" s="135"/>
      <c r="E2" s="74"/>
      <c r="F2" s="74"/>
      <c r="J2" s="74"/>
    </row>
    <row r="3" spans="1:10" s="105" customFormat="1" ht="20.100000000000001" customHeight="1" x14ac:dyDescent="0.2">
      <c r="A3" s="104" t="s">
        <v>11</v>
      </c>
      <c r="B3" s="343"/>
      <c r="C3" s="106" t="s">
        <v>1536</v>
      </c>
      <c r="D3" s="136"/>
      <c r="E3" s="107"/>
      <c r="F3" s="107"/>
      <c r="H3" s="331"/>
      <c r="J3" s="107"/>
    </row>
    <row r="4" spans="1:10" s="105" customFormat="1" ht="20.100000000000001" customHeight="1" x14ac:dyDescent="0.2">
      <c r="A4" s="104" t="s">
        <v>15</v>
      </c>
      <c r="B4" s="343"/>
      <c r="C4" s="108" t="s">
        <v>1537</v>
      </c>
      <c r="D4" s="136"/>
      <c r="E4" s="107"/>
      <c r="F4" s="107"/>
      <c r="H4" s="331"/>
      <c r="J4" s="107"/>
    </row>
    <row r="5" spans="1:10" s="105" customFormat="1" ht="20.100000000000001" customHeight="1" x14ac:dyDescent="0.2">
      <c r="A5" s="104" t="s">
        <v>14</v>
      </c>
      <c r="B5" s="343"/>
      <c r="C5" s="109"/>
      <c r="D5" s="137"/>
      <c r="H5" s="331"/>
    </row>
    <row r="6" spans="1:10" s="105" customFormat="1" ht="20.100000000000001" customHeight="1" x14ac:dyDescent="0.2">
      <c r="A6" s="104" t="s">
        <v>35</v>
      </c>
      <c r="B6" s="343"/>
      <c r="C6" s="110"/>
      <c r="D6" s="137"/>
      <c r="H6" s="331"/>
    </row>
    <row r="7" spans="1:10" s="105" customFormat="1" ht="20.100000000000001" customHeight="1" x14ac:dyDescent="0.2">
      <c r="A7" s="104" t="s">
        <v>17</v>
      </c>
      <c r="B7" s="343"/>
      <c r="C7" s="111">
        <v>296485607.69804358</v>
      </c>
      <c r="D7" s="137"/>
      <c r="H7" s="331"/>
    </row>
    <row r="8" spans="1:10" s="105" customFormat="1" ht="20.100000000000001" customHeight="1" x14ac:dyDescent="0.2">
      <c r="A8" s="104" t="s">
        <v>989</v>
      </c>
      <c r="B8" s="343"/>
      <c r="C8" s="112"/>
      <c r="D8" s="137"/>
      <c r="H8" s="331"/>
    </row>
    <row r="9" spans="1:10" s="105" customFormat="1" ht="20.100000000000001" customHeight="1" x14ac:dyDescent="0.2">
      <c r="A9" s="104" t="s">
        <v>988</v>
      </c>
      <c r="B9" s="343"/>
      <c r="C9" s="113"/>
      <c r="D9" s="137"/>
      <c r="H9" s="331"/>
    </row>
    <row r="10" spans="1:10" s="105" customFormat="1" ht="20.100000000000001" customHeight="1" x14ac:dyDescent="0.2">
      <c r="A10" s="104" t="s">
        <v>16</v>
      </c>
      <c r="B10" s="343"/>
      <c r="C10" s="114" t="s">
        <v>1475</v>
      </c>
      <c r="D10" s="137"/>
      <c r="H10" s="331"/>
    </row>
    <row r="11" spans="1:10" s="105" customFormat="1" ht="20.100000000000001" customHeight="1" x14ac:dyDescent="0.2">
      <c r="B11" s="343"/>
      <c r="C11" s="115"/>
      <c r="D11" s="137"/>
      <c r="H11" s="331"/>
    </row>
    <row r="12" spans="1:10" ht="20.100000000000001" customHeight="1" x14ac:dyDescent="0.2">
      <c r="A12" s="346" t="s">
        <v>1014</v>
      </c>
      <c r="B12" s="346"/>
      <c r="C12" s="346"/>
      <c r="D12" s="346"/>
      <c r="E12" s="346"/>
      <c r="F12" s="98"/>
      <c r="J12" s="98"/>
    </row>
    <row r="13" spans="1:10" s="105" customFormat="1" ht="20.100000000000001" customHeight="1" x14ac:dyDescent="0.2">
      <c r="A13" s="104" t="s">
        <v>12</v>
      </c>
      <c r="B13" s="343"/>
      <c r="C13" s="203"/>
      <c r="D13" s="137"/>
      <c r="H13" s="331"/>
    </row>
    <row r="14" spans="1:10" s="105" customFormat="1" ht="20.100000000000001" customHeight="1" x14ac:dyDescent="0.2">
      <c r="A14" s="104" t="s">
        <v>1189</v>
      </c>
      <c r="B14" s="343"/>
      <c r="C14" s="204"/>
      <c r="D14" s="137"/>
      <c r="H14" s="331"/>
    </row>
    <row r="15" spans="1:10" ht="20.100000000000001" customHeight="1" x14ac:dyDescent="0.2">
      <c r="A15" s="104" t="s">
        <v>1008</v>
      </c>
      <c r="C15" s="254"/>
      <c r="D15" s="138"/>
      <c r="E15" s="131"/>
      <c r="F15" s="131"/>
      <c r="J15" s="131"/>
    </row>
    <row r="16" spans="1:10" ht="20.100000000000001" customHeight="1" x14ac:dyDescent="0.2">
      <c r="A16" s="104" t="s">
        <v>1007</v>
      </c>
      <c r="C16" s="204"/>
      <c r="D16" s="138"/>
    </row>
    <row r="17" spans="1:10" ht="20.100000000000001" customHeight="1" x14ac:dyDescent="0.2">
      <c r="A17" s="104" t="s">
        <v>1033</v>
      </c>
      <c r="C17" s="204">
        <v>2.4E-2</v>
      </c>
      <c r="D17" s="138"/>
    </row>
    <row r="18" spans="1:10" ht="20.100000000000001" customHeight="1" x14ac:dyDescent="0.2">
      <c r="A18" s="104" t="s">
        <v>1006</v>
      </c>
      <c r="C18" s="204">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50" t="s">
        <v>1032</v>
      </c>
      <c r="C21" s="351"/>
      <c r="D21" s="351"/>
      <c r="E21" s="352"/>
      <c r="F21" s="98"/>
      <c r="J21" s="98"/>
    </row>
    <row r="23" spans="1:10" ht="20.100000000000001" customHeight="1" x14ac:dyDescent="0.2">
      <c r="B23" s="353" t="s">
        <v>990</v>
      </c>
      <c r="C23" s="347" t="s">
        <v>0</v>
      </c>
      <c r="D23" s="354" t="s">
        <v>1</v>
      </c>
      <c r="E23" s="355" t="s">
        <v>2</v>
      </c>
      <c r="F23" s="141"/>
      <c r="G23" s="347" t="s">
        <v>1035</v>
      </c>
      <c r="H23" s="347"/>
      <c r="I23" s="250"/>
      <c r="J23" s="348" t="s">
        <v>1034</v>
      </c>
    </row>
    <row r="24" spans="1:10" ht="20.100000000000001" customHeight="1" x14ac:dyDescent="0.2">
      <c r="B24" s="353"/>
      <c r="C24" s="347"/>
      <c r="D24" s="354"/>
      <c r="E24" s="355"/>
      <c r="F24" s="141"/>
      <c r="G24" s="133" t="s">
        <v>1036</v>
      </c>
      <c r="H24" s="332" t="s">
        <v>1</v>
      </c>
      <c r="I24" s="251"/>
      <c r="J24" s="349"/>
    </row>
    <row r="25" spans="1:10" ht="20.100000000000001" customHeight="1" x14ac:dyDescent="0.2">
      <c r="B25" s="344"/>
      <c r="C25" s="132"/>
      <c r="D25" s="139"/>
      <c r="E25" s="73"/>
      <c r="F25" s="141"/>
      <c r="G25" s="301"/>
      <c r="H25" s="326"/>
      <c r="J25" s="116"/>
    </row>
    <row r="26" spans="1:10" ht="20.100000000000001" customHeight="1" x14ac:dyDescent="0.25">
      <c r="A26" s="75">
        <f t="shared" ref="A26:A90" si="0">IF(D26=0,A25,A25+1)</f>
        <v>0</v>
      </c>
      <c r="B26" s="335">
        <v>1</v>
      </c>
      <c r="C26" s="167" t="str">
        <f t="shared" ref="C26:C53" si="1">IFERROR(VLOOKUP(J26,Tabla_Items,2,FALSE),G26)</f>
        <v xml:space="preserve"> TRABAJOS PREPARATORIOS</v>
      </c>
      <c r="D26" s="140">
        <f t="shared" ref="D26:D53" si="2">IFERROR(VLOOKUP(J26,Tabla_Items,3,FALSE),H26)</f>
        <v>0</v>
      </c>
      <c r="E26" s="117"/>
      <c r="F26" s="200"/>
      <c r="G26" s="302" t="s">
        <v>1304</v>
      </c>
      <c r="H26" s="303"/>
      <c r="I26" s="134"/>
      <c r="J26" s="201"/>
    </row>
    <row r="27" spans="1:10" ht="20.100000000000001" customHeight="1" x14ac:dyDescent="0.2">
      <c r="A27" s="75">
        <f t="shared" si="0"/>
        <v>1</v>
      </c>
      <c r="B27" s="335" t="s">
        <v>1218</v>
      </c>
      <c r="C27" s="167" t="str">
        <f t="shared" si="1"/>
        <v>Preparación y limpieza de los terrenos.</v>
      </c>
      <c r="D27" s="140" t="str">
        <f t="shared" si="2"/>
        <v>gl</v>
      </c>
      <c r="E27" s="118"/>
      <c r="F27" s="202"/>
      <c r="G27" s="304" t="s">
        <v>1305</v>
      </c>
      <c r="H27" s="303" t="s">
        <v>4</v>
      </c>
      <c r="I27" s="134"/>
      <c r="J27" s="201"/>
    </row>
    <row r="28" spans="1:10" ht="20.100000000000001" customHeight="1" x14ac:dyDescent="0.2">
      <c r="A28" s="75">
        <f t="shared" si="0"/>
        <v>2</v>
      </c>
      <c r="B28" s="335" t="s">
        <v>1219</v>
      </c>
      <c r="C28" s="167" t="str">
        <f t="shared" si="1"/>
        <v>Replanteo y Otros.</v>
      </c>
      <c r="D28" s="140" t="str">
        <f t="shared" si="2"/>
        <v>gl</v>
      </c>
      <c r="E28" s="118"/>
      <c r="F28" s="202"/>
      <c r="G28" s="304" t="s">
        <v>1538</v>
      </c>
      <c r="H28" s="303" t="s">
        <v>4</v>
      </c>
      <c r="I28" s="134"/>
      <c r="J28" s="201"/>
    </row>
    <row r="29" spans="1:10" ht="20.100000000000001" customHeight="1" x14ac:dyDescent="0.2">
      <c r="A29" s="75">
        <f t="shared" si="0"/>
        <v>2</v>
      </c>
      <c r="B29" s="335" t="s">
        <v>1220</v>
      </c>
      <c r="C29" s="167" t="str">
        <f t="shared" si="1"/>
        <v>Actividades complementarias.</v>
      </c>
      <c r="D29" s="140">
        <f t="shared" si="2"/>
        <v>0</v>
      </c>
      <c r="E29" s="118"/>
      <c r="F29" s="202"/>
      <c r="G29" s="305" t="s">
        <v>1539</v>
      </c>
      <c r="H29" s="303"/>
      <c r="I29" s="134"/>
      <c r="J29" s="201"/>
    </row>
    <row r="30" spans="1:10" ht="20.100000000000001" customHeight="1" x14ac:dyDescent="0.2">
      <c r="A30" s="75">
        <f t="shared" si="0"/>
        <v>3</v>
      </c>
      <c r="B30" s="335" t="s">
        <v>1660</v>
      </c>
      <c r="C30" s="167" t="str">
        <f t="shared" si="1"/>
        <v>Comodidades para la inspección.</v>
      </c>
      <c r="D30" s="140" t="str">
        <f t="shared" si="2"/>
        <v>gl</v>
      </c>
      <c r="E30" s="118"/>
      <c r="F30" s="202"/>
      <c r="G30" s="305" t="s">
        <v>1540</v>
      </c>
      <c r="H30" s="303" t="s">
        <v>4</v>
      </c>
      <c r="I30" s="134"/>
      <c r="J30" s="201"/>
    </row>
    <row r="31" spans="1:10" ht="20.100000000000001" customHeight="1" x14ac:dyDescent="0.2">
      <c r="A31" s="75">
        <f t="shared" si="0"/>
        <v>3</v>
      </c>
      <c r="B31" s="335" t="s">
        <v>1221</v>
      </c>
      <c r="C31" s="167" t="str">
        <f t="shared" si="1"/>
        <v>Cumplimiento Plan de Gestión Ambiental y Social. Condiciones de Higiene y Seguridad</v>
      </c>
      <c r="D31" s="140">
        <f t="shared" si="2"/>
        <v>0</v>
      </c>
      <c r="E31" s="118"/>
      <c r="F31" s="202"/>
      <c r="G31" s="305" t="s">
        <v>1306</v>
      </c>
      <c r="H31" s="303"/>
      <c r="I31" s="134"/>
      <c r="J31" s="201"/>
    </row>
    <row r="32" spans="1:10" ht="20.100000000000001" customHeight="1" x14ac:dyDescent="0.2">
      <c r="A32" s="75">
        <f t="shared" si="0"/>
        <v>4</v>
      </c>
      <c r="B32" s="335" t="s">
        <v>1222</v>
      </c>
      <c r="C32" s="167" t="str">
        <f t="shared" si="1"/>
        <v>Plan de Manejo Ambiental</v>
      </c>
      <c r="D32" s="140" t="str">
        <f t="shared" si="2"/>
        <v>gl</v>
      </c>
      <c r="E32" s="118"/>
      <c r="F32" s="202"/>
      <c r="G32" s="305" t="s">
        <v>1307</v>
      </c>
      <c r="H32" s="307" t="s">
        <v>4</v>
      </c>
      <c r="I32" s="134"/>
      <c r="J32" s="201"/>
    </row>
    <row r="33" spans="1:10" ht="20.100000000000001" customHeight="1" x14ac:dyDescent="0.2">
      <c r="A33" s="75">
        <f t="shared" si="0"/>
        <v>5</v>
      </c>
      <c r="B33" s="335" t="s">
        <v>1223</v>
      </c>
      <c r="C33" s="167" t="str">
        <f t="shared" si="1"/>
        <v>Permiso Ambiental</v>
      </c>
      <c r="D33" s="140" t="str">
        <f t="shared" si="2"/>
        <v>mes</v>
      </c>
      <c r="E33" s="118"/>
      <c r="F33" s="202"/>
      <c r="G33" s="305" t="s">
        <v>1308</v>
      </c>
      <c r="H33" s="307" t="s">
        <v>1383</v>
      </c>
      <c r="I33" s="134"/>
      <c r="J33" s="201"/>
    </row>
    <row r="34" spans="1:10" ht="20.100000000000001" customHeight="1" x14ac:dyDescent="0.2">
      <c r="A34" s="75">
        <f t="shared" si="0"/>
        <v>6</v>
      </c>
      <c r="B34" s="335" t="s">
        <v>1224</v>
      </c>
      <c r="C34" s="167" t="str">
        <f t="shared" si="1"/>
        <v>Seguimiento Pmas</v>
      </c>
      <c r="D34" s="140" t="str">
        <f t="shared" si="2"/>
        <v>mes</v>
      </c>
      <c r="E34" s="118"/>
      <c r="F34" s="202"/>
      <c r="G34" s="305" t="s">
        <v>1309</v>
      </c>
      <c r="H34" s="307" t="s">
        <v>1383</v>
      </c>
      <c r="I34" s="134"/>
      <c r="J34" s="201"/>
    </row>
    <row r="35" spans="1:10" ht="20.100000000000001" customHeight="1" x14ac:dyDescent="0.2">
      <c r="A35" s="75">
        <f t="shared" si="0"/>
        <v>6</v>
      </c>
      <c r="B35" s="335">
        <v>2</v>
      </c>
      <c r="C35" s="167" t="str">
        <f t="shared" si="1"/>
        <v>MOVIMIENTO DE SUELOS</v>
      </c>
      <c r="D35" s="140">
        <f t="shared" si="2"/>
        <v>0</v>
      </c>
      <c r="E35" s="118"/>
      <c r="F35" s="202"/>
      <c r="G35" s="305" t="s">
        <v>1310</v>
      </c>
      <c r="H35" s="307"/>
      <c r="I35" s="134"/>
      <c r="J35" s="201"/>
    </row>
    <row r="36" spans="1:10" ht="20.100000000000001" customHeight="1" x14ac:dyDescent="0.2">
      <c r="A36" s="75">
        <f t="shared" si="0"/>
        <v>7</v>
      </c>
      <c r="B36" s="335" t="s">
        <v>1225</v>
      </c>
      <c r="C36" s="167" t="str">
        <f t="shared" si="1"/>
        <v xml:space="preserve">Terraplenamientos  </v>
      </c>
      <c r="D36" s="140" t="str">
        <f t="shared" si="2"/>
        <v>m3</v>
      </c>
      <c r="E36" s="118"/>
      <c r="F36" s="202"/>
      <c r="G36" s="305" t="s">
        <v>1541</v>
      </c>
      <c r="H36" s="307" t="s">
        <v>5</v>
      </c>
      <c r="I36" s="134"/>
      <c r="J36" s="201"/>
    </row>
    <row r="37" spans="1:10" ht="20.100000000000001" customHeight="1" x14ac:dyDescent="0.2">
      <c r="A37" s="75">
        <f t="shared" si="0"/>
        <v>8</v>
      </c>
      <c r="B37" s="335" t="s">
        <v>1226</v>
      </c>
      <c r="C37" s="167" t="str">
        <f t="shared" si="1"/>
        <v>Excavaciones para fundaciones</v>
      </c>
      <c r="D37" s="140" t="str">
        <f t="shared" si="2"/>
        <v>m3</v>
      </c>
      <c r="E37" s="118"/>
      <c r="F37" s="202"/>
      <c r="G37" s="305" t="s">
        <v>1542</v>
      </c>
      <c r="H37" s="307" t="s">
        <v>5</v>
      </c>
      <c r="I37" s="134"/>
      <c r="J37" s="201"/>
    </row>
    <row r="38" spans="1:10" ht="20.100000000000001" customHeight="1" x14ac:dyDescent="0.2">
      <c r="A38" s="75">
        <f t="shared" si="0"/>
        <v>8</v>
      </c>
      <c r="B38" s="335">
        <v>3</v>
      </c>
      <c r="C38" s="167" t="str">
        <f t="shared" si="1"/>
        <v>ESTRUCTURA RESISTENTE</v>
      </c>
      <c r="D38" s="140">
        <f t="shared" si="2"/>
        <v>0</v>
      </c>
      <c r="E38" s="118"/>
      <c r="F38" s="202"/>
      <c r="G38" s="305" t="s">
        <v>1311</v>
      </c>
      <c r="H38" s="307"/>
      <c r="I38" s="134"/>
      <c r="J38" s="201"/>
    </row>
    <row r="39" spans="1:10" ht="20.100000000000001" customHeight="1" x14ac:dyDescent="0.2">
      <c r="A39" s="75">
        <f t="shared" si="0"/>
        <v>8</v>
      </c>
      <c r="B39" s="335" t="s">
        <v>1227</v>
      </c>
      <c r="C39" s="167" t="str">
        <f t="shared" si="1"/>
        <v>Estructura de Hº Aº</v>
      </c>
      <c r="D39" s="140">
        <f t="shared" si="2"/>
        <v>0</v>
      </c>
      <c r="E39" s="118"/>
      <c r="F39" s="202"/>
      <c r="G39" s="305" t="s">
        <v>1312</v>
      </c>
      <c r="H39" s="307"/>
      <c r="I39" s="134"/>
      <c r="J39" s="201"/>
    </row>
    <row r="40" spans="1:10" ht="20.100000000000001" customHeight="1" x14ac:dyDescent="0.2">
      <c r="A40" s="75">
        <f t="shared" si="0"/>
        <v>9</v>
      </c>
      <c r="B40" s="335" t="s">
        <v>1228</v>
      </c>
      <c r="C40" s="167" t="str">
        <f t="shared" si="1"/>
        <v>Hormigones de limpieza y no estructurales</v>
      </c>
      <c r="D40" s="140" t="str">
        <f t="shared" si="2"/>
        <v>m2</v>
      </c>
      <c r="E40" s="118"/>
      <c r="F40" s="202"/>
      <c r="G40" s="305" t="s">
        <v>1543</v>
      </c>
      <c r="H40" s="307" t="s">
        <v>6</v>
      </c>
      <c r="I40" s="134"/>
      <c r="J40" s="201"/>
    </row>
    <row r="41" spans="1:10" ht="20.100000000000001" customHeight="1" x14ac:dyDescent="0.2">
      <c r="A41" s="75">
        <f t="shared" si="0"/>
        <v>10</v>
      </c>
      <c r="B41" s="336" t="s">
        <v>1476</v>
      </c>
      <c r="C41" s="167" t="str">
        <f t="shared" si="1"/>
        <v>Hormigones para sobrecimientos y cimientos</v>
      </c>
      <c r="D41" s="140" t="str">
        <f t="shared" si="2"/>
        <v>m3</v>
      </c>
      <c r="E41" s="118"/>
      <c r="F41" s="202"/>
      <c r="G41" s="309" t="s">
        <v>1544</v>
      </c>
      <c r="H41" s="308" t="s">
        <v>5</v>
      </c>
      <c r="I41" s="134"/>
      <c r="J41" s="201"/>
    </row>
    <row r="42" spans="1:10" ht="20.100000000000001" customHeight="1" x14ac:dyDescent="0.2">
      <c r="A42" s="75">
        <f t="shared" si="0"/>
        <v>11</v>
      </c>
      <c r="B42" s="336" t="s">
        <v>1477</v>
      </c>
      <c r="C42" s="167" t="str">
        <f t="shared" si="1"/>
        <v>Hormigones para plateas, zapatas, bases y vigas de fundación</v>
      </c>
      <c r="D42" s="140" t="str">
        <f t="shared" si="2"/>
        <v>m3</v>
      </c>
      <c r="E42" s="118"/>
      <c r="F42" s="202"/>
      <c r="G42" s="309" t="s">
        <v>1313</v>
      </c>
      <c r="H42" s="308" t="s">
        <v>5</v>
      </c>
      <c r="I42" s="134"/>
      <c r="J42" s="201"/>
    </row>
    <row r="43" spans="1:10" ht="20.100000000000001" customHeight="1" x14ac:dyDescent="0.2">
      <c r="A43" s="75">
        <f t="shared" si="0"/>
        <v>12</v>
      </c>
      <c r="B43" s="336" t="s">
        <v>1229</v>
      </c>
      <c r="C43" s="167" t="str">
        <f t="shared" si="1"/>
        <v>Hormigones para vigas de arriostramiento</v>
      </c>
      <c r="D43" s="140" t="str">
        <f t="shared" si="2"/>
        <v>m3</v>
      </c>
      <c r="E43" s="118"/>
      <c r="F43" s="202"/>
      <c r="G43" s="309" t="s">
        <v>1314</v>
      </c>
      <c r="H43" s="308" t="s">
        <v>5</v>
      </c>
      <c r="I43" s="134"/>
      <c r="J43" s="201"/>
    </row>
    <row r="44" spans="1:10" ht="20.100000000000001" customHeight="1" x14ac:dyDescent="0.2">
      <c r="A44" s="75">
        <f t="shared" si="0"/>
        <v>13</v>
      </c>
      <c r="B44" s="336" t="s">
        <v>1230</v>
      </c>
      <c r="C44" s="167" t="str">
        <f t="shared" si="1"/>
        <v>Hormigones para columnas de carga</v>
      </c>
      <c r="D44" s="140" t="str">
        <f t="shared" si="2"/>
        <v>m3</v>
      </c>
      <c r="E44" s="118"/>
      <c r="F44" s="202"/>
      <c r="G44" s="309" t="s">
        <v>1315</v>
      </c>
      <c r="H44" s="308" t="s">
        <v>5</v>
      </c>
      <c r="I44" s="134"/>
      <c r="J44" s="201"/>
    </row>
    <row r="45" spans="1:10" ht="20.100000000000001" customHeight="1" x14ac:dyDescent="0.2">
      <c r="A45" s="75">
        <f t="shared" si="0"/>
        <v>14</v>
      </c>
      <c r="B45" s="335" t="s">
        <v>1231</v>
      </c>
      <c r="C45" s="167" t="str">
        <f t="shared" si="1"/>
        <v>Hormigones para columnas de encadenado</v>
      </c>
      <c r="D45" s="140" t="str">
        <f t="shared" si="2"/>
        <v>m3</v>
      </c>
      <c r="E45" s="118"/>
      <c r="F45" s="202"/>
      <c r="G45" s="304" t="s">
        <v>1316</v>
      </c>
      <c r="H45" s="303" t="s">
        <v>5</v>
      </c>
      <c r="I45" s="134"/>
      <c r="J45" s="201"/>
    </row>
    <row r="46" spans="1:10" ht="20.100000000000001" customHeight="1" x14ac:dyDescent="0.2">
      <c r="A46" s="75">
        <f t="shared" si="0"/>
        <v>15</v>
      </c>
      <c r="B46" s="335" t="s">
        <v>1232</v>
      </c>
      <c r="C46" s="167" t="str">
        <f t="shared" si="1"/>
        <v>Hormigones para vigas  de carga</v>
      </c>
      <c r="D46" s="140" t="str">
        <f t="shared" si="2"/>
        <v>m3</v>
      </c>
      <c r="E46" s="118"/>
      <c r="F46" s="202"/>
      <c r="G46" s="305" t="s">
        <v>1317</v>
      </c>
      <c r="H46" s="303" t="s">
        <v>5</v>
      </c>
      <c r="I46" s="134"/>
      <c r="J46" s="201"/>
    </row>
    <row r="47" spans="1:10" ht="20.100000000000001" customHeight="1" x14ac:dyDescent="0.2">
      <c r="A47" s="75">
        <f t="shared" si="0"/>
        <v>16</v>
      </c>
      <c r="B47" s="335" t="s">
        <v>1233</v>
      </c>
      <c r="C47" s="167" t="str">
        <f t="shared" si="1"/>
        <v>Hormigones para vigas de encadenado</v>
      </c>
      <c r="D47" s="140" t="str">
        <f t="shared" si="2"/>
        <v>m3</v>
      </c>
      <c r="E47" s="118"/>
      <c r="F47" s="202"/>
      <c r="G47" s="305" t="s">
        <v>1318</v>
      </c>
      <c r="H47" s="307" t="s">
        <v>5</v>
      </c>
      <c r="I47" s="134"/>
      <c r="J47" s="201"/>
    </row>
    <row r="48" spans="1:10" ht="20.100000000000001" customHeight="1" x14ac:dyDescent="0.2">
      <c r="A48" s="75">
        <f t="shared" si="0"/>
        <v>17</v>
      </c>
      <c r="B48" s="335" t="s">
        <v>1234</v>
      </c>
      <c r="C48" s="167" t="str">
        <f t="shared" si="1"/>
        <v>Hormigones para losas</v>
      </c>
      <c r="D48" s="140" t="str">
        <f t="shared" si="2"/>
        <v>m3</v>
      </c>
      <c r="E48" s="118"/>
      <c r="F48" s="202"/>
      <c r="G48" s="305" t="s">
        <v>1319</v>
      </c>
      <c r="H48" s="307" t="s">
        <v>5</v>
      </c>
      <c r="I48" s="134"/>
      <c r="J48" s="201"/>
    </row>
    <row r="49" spans="1:10" ht="20.100000000000001" customHeight="1" x14ac:dyDescent="0.2">
      <c r="A49" s="75">
        <f t="shared" si="0"/>
        <v>17</v>
      </c>
      <c r="B49" s="335" t="s">
        <v>1235</v>
      </c>
      <c r="C49" s="167" t="str">
        <f t="shared" si="1"/>
        <v>Estructura  metálica</v>
      </c>
      <c r="D49" s="140">
        <f t="shared" si="2"/>
        <v>0</v>
      </c>
      <c r="E49" s="118"/>
      <c r="F49" s="202"/>
      <c r="G49" s="305" t="s">
        <v>1320</v>
      </c>
      <c r="H49" s="307"/>
      <c r="I49" s="134"/>
      <c r="J49" s="201"/>
    </row>
    <row r="50" spans="1:10" ht="20.100000000000001" customHeight="1" x14ac:dyDescent="0.2">
      <c r="A50" s="75">
        <f t="shared" si="0"/>
        <v>18</v>
      </c>
      <c r="B50" s="335" t="s">
        <v>1236</v>
      </c>
      <c r="C50" s="167" t="str">
        <f t="shared" si="1"/>
        <v>Columnas, Vigas y correas</v>
      </c>
      <c r="D50" s="140" t="str">
        <f t="shared" si="2"/>
        <v>m2</v>
      </c>
      <c r="E50" s="118"/>
      <c r="F50" s="202"/>
      <c r="G50" s="328" t="s">
        <v>1545</v>
      </c>
      <c r="H50" s="303" t="s">
        <v>6</v>
      </c>
      <c r="I50" s="134"/>
      <c r="J50" s="201"/>
    </row>
    <row r="51" spans="1:10" ht="20.100000000000001" customHeight="1" x14ac:dyDescent="0.2">
      <c r="A51" s="75">
        <f t="shared" si="0"/>
        <v>19</v>
      </c>
      <c r="B51" s="335" t="s">
        <v>1237</v>
      </c>
      <c r="C51" s="167" t="str">
        <f t="shared" si="1"/>
        <v>Estructura metálica de Torre de Tanque</v>
      </c>
      <c r="D51" s="140" t="str">
        <f t="shared" si="2"/>
        <v>gl</v>
      </c>
      <c r="E51" s="118"/>
      <c r="F51" s="202"/>
      <c r="G51" s="304" t="s">
        <v>1546</v>
      </c>
      <c r="H51" s="303" t="s">
        <v>4</v>
      </c>
      <c r="I51" s="134"/>
      <c r="J51" s="201"/>
    </row>
    <row r="52" spans="1:10" ht="20.100000000000001" customHeight="1" x14ac:dyDescent="0.25">
      <c r="A52" s="75">
        <f t="shared" si="0"/>
        <v>19</v>
      </c>
      <c r="B52" s="335">
        <v>4</v>
      </c>
      <c r="C52" s="167" t="str">
        <f t="shared" si="1"/>
        <v xml:space="preserve"> ALBAÑILERÍA</v>
      </c>
      <c r="D52" s="140">
        <f t="shared" si="2"/>
        <v>0</v>
      </c>
      <c r="E52" s="118"/>
      <c r="F52" s="202"/>
      <c r="G52" s="302" t="s">
        <v>1321</v>
      </c>
      <c r="H52" s="303"/>
      <c r="I52" s="134"/>
      <c r="J52" s="201"/>
    </row>
    <row r="53" spans="1:10" ht="20.100000000000001" customHeight="1" x14ac:dyDescent="0.2">
      <c r="A53" s="75">
        <f t="shared" si="0"/>
        <v>19</v>
      </c>
      <c r="B53" s="335" t="s">
        <v>1238</v>
      </c>
      <c r="C53" s="167" t="str">
        <f t="shared" si="1"/>
        <v>Muros</v>
      </c>
      <c r="D53" s="140">
        <f t="shared" si="2"/>
        <v>0</v>
      </c>
      <c r="E53" s="118"/>
      <c r="F53" s="202"/>
      <c r="G53" s="310" t="s">
        <v>1322</v>
      </c>
      <c r="H53" s="303"/>
      <c r="I53" s="134"/>
      <c r="J53" s="201"/>
    </row>
    <row r="54" spans="1:10" ht="20.100000000000001" customHeight="1" x14ac:dyDescent="0.2">
      <c r="A54" s="75">
        <f t="shared" si="0"/>
        <v>20</v>
      </c>
      <c r="B54" s="335" t="s">
        <v>1239</v>
      </c>
      <c r="C54" s="167" t="str">
        <f t="shared" ref="C54:C55" si="3">IFERROR(VLOOKUP(J54,Tabla_Items,2,FALSE),G54)</f>
        <v>Mamposterías  de 0,30 m</v>
      </c>
      <c r="D54" s="140" t="str">
        <f t="shared" ref="D54:D55" si="4">IFERROR(VLOOKUP(J54,Tabla_Items,3,FALSE),H54)</f>
        <v>m2</v>
      </c>
      <c r="E54" s="118"/>
      <c r="F54" s="202"/>
      <c r="G54" s="311" t="s">
        <v>1547</v>
      </c>
      <c r="H54" s="308" t="s">
        <v>6</v>
      </c>
      <c r="I54" s="134"/>
      <c r="J54" s="201"/>
    </row>
    <row r="55" spans="1:10" ht="20.100000000000001" customHeight="1" x14ac:dyDescent="0.2">
      <c r="A55" s="75">
        <f t="shared" si="0"/>
        <v>21</v>
      </c>
      <c r="B55" s="335" t="s">
        <v>1240</v>
      </c>
      <c r="C55" s="167" t="str">
        <f t="shared" si="3"/>
        <v>Mamposterías  de ladrillón de 0,20 m</v>
      </c>
      <c r="D55" s="140" t="str">
        <f t="shared" si="4"/>
        <v>m2</v>
      </c>
      <c r="E55" s="118"/>
      <c r="F55" s="202"/>
      <c r="G55" s="311" t="s">
        <v>1323</v>
      </c>
      <c r="H55" s="308" t="s">
        <v>6</v>
      </c>
      <c r="I55" s="134"/>
      <c r="J55" s="201"/>
    </row>
    <row r="56" spans="1:10" ht="20.100000000000001" customHeight="1" x14ac:dyDescent="0.2">
      <c r="A56" s="75">
        <f t="shared" si="0"/>
        <v>22</v>
      </c>
      <c r="B56" s="335" t="s">
        <v>1661</v>
      </c>
      <c r="C56" s="167" t="str">
        <f t="shared" ref="C56:C73" si="5">IFERROR(VLOOKUP(J56,Tabla_Items,2,FALSE),G56)</f>
        <v>Mamposterías  de ladrillón de 0,10 m</v>
      </c>
      <c r="D56" s="140" t="str">
        <f t="shared" ref="D56:D73" si="6">IFERROR(VLOOKUP(J56,Tabla_Items,3,FALSE),H56)</f>
        <v>m2</v>
      </c>
      <c r="E56" s="118"/>
      <c r="F56" s="202"/>
      <c r="G56" s="311" t="s">
        <v>1548</v>
      </c>
      <c r="H56" s="308" t="s">
        <v>6</v>
      </c>
      <c r="I56" s="134"/>
      <c r="J56" s="201"/>
    </row>
    <row r="57" spans="1:10" ht="20.100000000000001" customHeight="1" x14ac:dyDescent="0.2">
      <c r="A57" s="75">
        <f t="shared" si="0"/>
        <v>23</v>
      </c>
      <c r="B57" s="335" t="s">
        <v>1662</v>
      </c>
      <c r="C57" s="167" t="str">
        <f t="shared" si="5"/>
        <v xml:space="preserve">Mamposterías a la vista </v>
      </c>
      <c r="D57" s="140" t="str">
        <f t="shared" si="6"/>
        <v>m2</v>
      </c>
      <c r="E57" s="118"/>
      <c r="F57" s="202"/>
      <c r="G57" s="310" t="s">
        <v>1549</v>
      </c>
      <c r="H57" s="308" t="s">
        <v>6</v>
      </c>
      <c r="I57" s="134"/>
      <c r="J57" s="201"/>
    </row>
    <row r="58" spans="1:10" ht="20.100000000000001" customHeight="1" x14ac:dyDescent="0.2">
      <c r="A58" s="75">
        <f t="shared" si="0"/>
        <v>23</v>
      </c>
      <c r="B58" s="335" t="s">
        <v>1451</v>
      </c>
      <c r="C58" s="167" t="str">
        <f t="shared" si="5"/>
        <v>Tabiques</v>
      </c>
      <c r="D58" s="140">
        <f t="shared" si="6"/>
        <v>0</v>
      </c>
      <c r="E58" s="118"/>
      <c r="F58" s="202"/>
      <c r="G58" s="310" t="s">
        <v>1452</v>
      </c>
      <c r="H58" s="312"/>
      <c r="I58" s="134"/>
      <c r="J58" s="201"/>
    </row>
    <row r="59" spans="1:10" ht="20.100000000000001" customHeight="1" x14ac:dyDescent="0.2">
      <c r="A59" s="75">
        <f t="shared" si="0"/>
        <v>24</v>
      </c>
      <c r="B59" s="335" t="s">
        <v>1663</v>
      </c>
      <c r="C59" s="167" t="str">
        <f t="shared" si="5"/>
        <v>Tabiques de  Hº Aº</v>
      </c>
      <c r="D59" s="140" t="str">
        <f t="shared" si="6"/>
        <v>m2</v>
      </c>
      <c r="E59" s="118"/>
      <c r="F59" s="202"/>
      <c r="G59" s="309" t="s">
        <v>1550</v>
      </c>
      <c r="H59" s="308" t="s">
        <v>6</v>
      </c>
      <c r="I59" s="134"/>
      <c r="J59" s="201"/>
    </row>
    <row r="60" spans="1:10" ht="20.100000000000001" customHeight="1" x14ac:dyDescent="0.2">
      <c r="A60" s="75">
        <f t="shared" si="0"/>
        <v>24</v>
      </c>
      <c r="B60" s="335" t="s">
        <v>1241</v>
      </c>
      <c r="C60" s="167" t="str">
        <f t="shared" si="5"/>
        <v>Aislaciones</v>
      </c>
      <c r="D60" s="140">
        <f t="shared" si="6"/>
        <v>0</v>
      </c>
      <c r="E60" s="118"/>
      <c r="F60" s="202"/>
      <c r="G60" s="309" t="s">
        <v>1324</v>
      </c>
      <c r="H60" s="308"/>
      <c r="I60" s="134"/>
      <c r="J60" s="201"/>
    </row>
    <row r="61" spans="1:10" ht="20.100000000000001" customHeight="1" x14ac:dyDescent="0.2">
      <c r="A61" s="75">
        <f t="shared" si="0"/>
        <v>25</v>
      </c>
      <c r="B61" s="335" t="s">
        <v>1242</v>
      </c>
      <c r="C61" s="167" t="str">
        <f t="shared" si="5"/>
        <v>Capa Aisladora Horizontal y Vertical</v>
      </c>
      <c r="D61" s="140" t="str">
        <f t="shared" si="6"/>
        <v>m2</v>
      </c>
      <c r="E61" s="118"/>
      <c r="F61" s="202"/>
      <c r="G61" s="309" t="s">
        <v>1325</v>
      </c>
      <c r="H61" s="308" t="s">
        <v>6</v>
      </c>
      <c r="I61" s="134"/>
      <c r="J61" s="201"/>
    </row>
    <row r="62" spans="1:10" ht="20.100000000000001" customHeight="1" x14ac:dyDescent="0.2">
      <c r="A62" s="75">
        <f t="shared" si="0"/>
        <v>26</v>
      </c>
      <c r="B62" s="335" t="s">
        <v>1664</v>
      </c>
      <c r="C62" s="167" t="str">
        <f t="shared" si="5"/>
        <v>Contra el salitre</v>
      </c>
      <c r="D62" s="140" t="str">
        <f t="shared" si="6"/>
        <v>m2</v>
      </c>
      <c r="E62" s="118"/>
      <c r="F62" s="202"/>
      <c r="G62" s="304" t="s">
        <v>1551</v>
      </c>
      <c r="H62" s="303" t="s">
        <v>6</v>
      </c>
      <c r="I62" s="134"/>
      <c r="J62" s="201"/>
    </row>
    <row r="63" spans="1:10" ht="20.100000000000001" customHeight="1" x14ac:dyDescent="0.2">
      <c r="A63" s="75">
        <f t="shared" si="0"/>
        <v>26</v>
      </c>
      <c r="B63" s="335" t="s">
        <v>1243</v>
      </c>
      <c r="C63" s="167" t="str">
        <f t="shared" si="5"/>
        <v>Revoques</v>
      </c>
      <c r="D63" s="140">
        <f t="shared" si="6"/>
        <v>0</v>
      </c>
      <c r="E63" s="118"/>
      <c r="F63" s="202"/>
      <c r="G63" s="313" t="s">
        <v>1326</v>
      </c>
      <c r="H63" s="307"/>
      <c r="I63" s="134"/>
      <c r="J63" s="201"/>
    </row>
    <row r="64" spans="1:10" ht="20.100000000000001" customHeight="1" x14ac:dyDescent="0.2">
      <c r="A64" s="75">
        <f t="shared" si="0"/>
        <v>27</v>
      </c>
      <c r="B64" s="337" t="s">
        <v>1244</v>
      </c>
      <c r="C64" s="167" t="str">
        <f t="shared" si="5"/>
        <v>Jaharro a la cal  interior y exterior</v>
      </c>
      <c r="D64" s="140" t="str">
        <f t="shared" si="6"/>
        <v>m2</v>
      </c>
      <c r="E64" s="118"/>
      <c r="F64" s="202"/>
      <c r="G64" s="314" t="s">
        <v>1327</v>
      </c>
      <c r="H64" s="307" t="s">
        <v>6</v>
      </c>
      <c r="I64" s="134"/>
      <c r="J64" s="201"/>
    </row>
    <row r="65" spans="1:10" ht="20.100000000000001" customHeight="1" x14ac:dyDescent="0.2">
      <c r="A65" s="75">
        <f t="shared" si="0"/>
        <v>28</v>
      </c>
      <c r="B65" s="335" t="s">
        <v>1665</v>
      </c>
      <c r="C65" s="167" t="str">
        <f t="shared" si="5"/>
        <v>Revoque  impermeable</v>
      </c>
      <c r="D65" s="140" t="str">
        <f t="shared" si="6"/>
        <v>m2</v>
      </c>
      <c r="E65" s="118"/>
      <c r="F65" s="202"/>
      <c r="G65" s="304" t="s">
        <v>1552</v>
      </c>
      <c r="H65" s="303" t="s">
        <v>6</v>
      </c>
      <c r="I65" s="134"/>
      <c r="J65" s="201"/>
    </row>
    <row r="66" spans="1:10" ht="20.100000000000001" customHeight="1" x14ac:dyDescent="0.2">
      <c r="A66" s="75">
        <f t="shared" si="0"/>
        <v>29</v>
      </c>
      <c r="B66" s="335" t="s">
        <v>1245</v>
      </c>
      <c r="C66" s="167" t="str">
        <f t="shared" si="5"/>
        <v>Jaharro bajo revestimientos</v>
      </c>
      <c r="D66" s="140" t="str">
        <f t="shared" si="6"/>
        <v>m2</v>
      </c>
      <c r="E66" s="118"/>
      <c r="F66" s="202"/>
      <c r="G66" s="305" t="s">
        <v>1553</v>
      </c>
      <c r="H66" s="303" t="s">
        <v>6</v>
      </c>
      <c r="I66" s="134"/>
      <c r="J66" s="201"/>
    </row>
    <row r="67" spans="1:10" ht="20.100000000000001" customHeight="1" x14ac:dyDescent="0.2">
      <c r="A67" s="75">
        <f t="shared" si="0"/>
        <v>30</v>
      </c>
      <c r="B67" s="335" t="s">
        <v>1246</v>
      </c>
      <c r="C67" s="167" t="str">
        <f t="shared" si="5"/>
        <v>Enlucidos</v>
      </c>
      <c r="D67" s="140" t="str">
        <f t="shared" si="6"/>
        <v>m2</v>
      </c>
      <c r="E67" s="118"/>
      <c r="F67" s="202"/>
      <c r="G67" s="304" t="s">
        <v>1328</v>
      </c>
      <c r="H67" s="307" t="s">
        <v>6</v>
      </c>
      <c r="I67" s="134"/>
      <c r="J67" s="201"/>
    </row>
    <row r="68" spans="1:10" ht="20.100000000000001" customHeight="1" x14ac:dyDescent="0.2">
      <c r="A68" s="75">
        <f t="shared" si="0"/>
        <v>30</v>
      </c>
      <c r="B68" s="335" t="s">
        <v>1247</v>
      </c>
      <c r="C68" s="167" t="str">
        <f t="shared" si="5"/>
        <v>Contrapisos</v>
      </c>
      <c r="D68" s="140">
        <f t="shared" si="6"/>
        <v>0</v>
      </c>
      <c r="E68" s="118"/>
      <c r="F68" s="202"/>
      <c r="G68" s="315" t="s">
        <v>1329</v>
      </c>
      <c r="H68" s="307"/>
      <c r="I68" s="134"/>
      <c r="J68" s="201"/>
    </row>
    <row r="69" spans="1:10" ht="20.100000000000001" customHeight="1" x14ac:dyDescent="0.2">
      <c r="A69" s="75">
        <f t="shared" si="0"/>
        <v>31</v>
      </c>
      <c r="B69" s="335" t="s">
        <v>1666</v>
      </c>
      <c r="C69" s="167" t="str">
        <f t="shared" ref="C69" si="7">IFERROR(VLOOKUP(J69,Tabla_Items,2,FALSE),G69)</f>
        <v>De hormigón  sin armar</v>
      </c>
      <c r="D69" s="140" t="str">
        <f t="shared" ref="D69" si="8">IFERROR(VLOOKUP(J69,Tabla_Items,3,FALSE),H69)</f>
        <v>m2</v>
      </c>
      <c r="E69" s="118"/>
      <c r="F69" s="202"/>
      <c r="G69" s="315" t="s">
        <v>1554</v>
      </c>
      <c r="H69" s="307" t="s">
        <v>6</v>
      </c>
      <c r="I69" s="134"/>
      <c r="J69" s="201"/>
    </row>
    <row r="70" spans="1:10" ht="20.100000000000001" customHeight="1" x14ac:dyDescent="0.2">
      <c r="A70" s="75">
        <f t="shared" si="0"/>
        <v>32</v>
      </c>
      <c r="B70" s="335" t="s">
        <v>1248</v>
      </c>
      <c r="C70" s="167" t="str">
        <f t="shared" ref="C70" si="9">IFERROR(VLOOKUP(J70,Tabla_Items,2,FALSE),G70)</f>
        <v>De hormigón armado</v>
      </c>
      <c r="D70" s="140" t="str">
        <f t="shared" ref="D70" si="10">IFERROR(VLOOKUP(J70,Tabla_Items,3,FALSE),H70)</f>
        <v>m2</v>
      </c>
      <c r="E70" s="118"/>
      <c r="F70" s="202"/>
      <c r="G70" s="315" t="s">
        <v>1330</v>
      </c>
      <c r="H70" s="307" t="s">
        <v>6</v>
      </c>
      <c r="I70" s="134"/>
      <c r="J70" s="201"/>
    </row>
    <row r="71" spans="1:10" ht="20.100000000000001" customHeight="1" x14ac:dyDescent="0.25">
      <c r="A71" s="75">
        <f t="shared" si="0"/>
        <v>32</v>
      </c>
      <c r="B71" s="335">
        <v>5</v>
      </c>
      <c r="C71" s="167" t="str">
        <f t="shared" si="5"/>
        <v xml:space="preserve"> REVESTIMIENTOS</v>
      </c>
      <c r="D71" s="140">
        <f t="shared" si="6"/>
        <v>0</v>
      </c>
      <c r="E71" s="118"/>
      <c r="F71" s="202"/>
      <c r="G71" s="306" t="s">
        <v>1332</v>
      </c>
      <c r="H71" s="303"/>
      <c r="I71" s="134"/>
      <c r="J71" s="201"/>
    </row>
    <row r="72" spans="1:10" ht="20.100000000000001" customHeight="1" x14ac:dyDescent="0.2">
      <c r="A72" s="75">
        <f t="shared" si="0"/>
        <v>33</v>
      </c>
      <c r="B72" s="335" t="s">
        <v>1249</v>
      </c>
      <c r="C72" s="167" t="str">
        <f t="shared" si="5"/>
        <v>Cerámico</v>
      </c>
      <c r="D72" s="140" t="str">
        <f t="shared" si="6"/>
        <v>m2</v>
      </c>
      <c r="E72" s="118"/>
      <c r="F72" s="202"/>
      <c r="G72" s="305" t="s">
        <v>1333</v>
      </c>
      <c r="H72" s="303" t="s">
        <v>6</v>
      </c>
      <c r="I72" s="134"/>
      <c r="J72" s="201"/>
    </row>
    <row r="73" spans="1:10" ht="20.100000000000001" customHeight="1" x14ac:dyDescent="0.2">
      <c r="A73" s="75">
        <f t="shared" si="0"/>
        <v>34</v>
      </c>
      <c r="B73" s="335" t="s">
        <v>1478</v>
      </c>
      <c r="C73" s="167" t="str">
        <f t="shared" si="5"/>
        <v>Antepechos</v>
      </c>
      <c r="D73" s="140" t="str">
        <f t="shared" si="6"/>
        <v>m2</v>
      </c>
      <c r="E73" s="118"/>
      <c r="F73" s="202"/>
      <c r="G73" s="305" t="s">
        <v>1331</v>
      </c>
      <c r="H73" s="303" t="s">
        <v>6</v>
      </c>
      <c r="I73" s="134"/>
      <c r="J73" s="201"/>
    </row>
    <row r="74" spans="1:10" ht="20.100000000000001" customHeight="1" x14ac:dyDescent="0.25">
      <c r="A74" s="75">
        <f t="shared" si="0"/>
        <v>34</v>
      </c>
      <c r="B74" s="335">
        <v>6</v>
      </c>
      <c r="C74" s="167" t="str">
        <f t="shared" ref="C74:C88" si="11">IFERROR(VLOOKUP(J74,Tabla_Items,2,FALSE),G74)</f>
        <v xml:space="preserve"> PISOS Y ZÓCALOS</v>
      </c>
      <c r="D74" s="140">
        <f t="shared" ref="D74:D88" si="12">IFERROR(VLOOKUP(J74,Tabla_Items,3,FALSE),H74)</f>
        <v>0</v>
      </c>
      <c r="E74" s="118"/>
      <c r="F74" s="202"/>
      <c r="G74" s="329" t="s">
        <v>1334</v>
      </c>
      <c r="H74" s="303"/>
      <c r="I74" s="134"/>
      <c r="J74" s="201"/>
    </row>
    <row r="75" spans="1:10" ht="20.100000000000001" customHeight="1" x14ac:dyDescent="0.2">
      <c r="A75" s="75">
        <f t="shared" si="0"/>
        <v>34</v>
      </c>
      <c r="B75" s="335" t="s">
        <v>1250</v>
      </c>
      <c r="C75" s="167" t="str">
        <f t="shared" si="11"/>
        <v>Pisos Interiores</v>
      </c>
      <c r="D75" s="140">
        <f t="shared" si="12"/>
        <v>0</v>
      </c>
      <c r="E75" s="118"/>
      <c r="F75" s="202"/>
      <c r="G75" s="316" t="s">
        <v>1335</v>
      </c>
      <c r="H75" s="303"/>
      <c r="I75" s="134"/>
      <c r="J75" s="201"/>
    </row>
    <row r="76" spans="1:10" ht="20.100000000000001" customHeight="1" x14ac:dyDescent="0.2">
      <c r="A76" s="75">
        <f t="shared" si="0"/>
        <v>35</v>
      </c>
      <c r="B76" s="335" t="s">
        <v>1667</v>
      </c>
      <c r="C76" s="167" t="str">
        <f t="shared" si="11"/>
        <v xml:space="preserve">De hormigón </v>
      </c>
      <c r="D76" s="140" t="str">
        <f t="shared" si="12"/>
        <v>m2</v>
      </c>
      <c r="E76" s="118"/>
      <c r="F76" s="202"/>
      <c r="G76" s="305" t="s">
        <v>1555</v>
      </c>
      <c r="H76" s="303" t="s">
        <v>6</v>
      </c>
      <c r="I76" s="134"/>
      <c r="J76" s="201"/>
    </row>
    <row r="77" spans="1:10" ht="20.100000000000001" customHeight="1" x14ac:dyDescent="0.2">
      <c r="A77" s="75">
        <f t="shared" si="0"/>
        <v>36</v>
      </c>
      <c r="B77" s="335" t="s">
        <v>1251</v>
      </c>
      <c r="C77" s="167" t="str">
        <f t="shared" si="11"/>
        <v>Pisos de mosaico granítico 30 x 30</v>
      </c>
      <c r="D77" s="140" t="str">
        <f t="shared" si="12"/>
        <v>m2</v>
      </c>
      <c r="E77" s="118"/>
      <c r="F77" s="202"/>
      <c r="G77" s="305" t="s">
        <v>1556</v>
      </c>
      <c r="H77" s="303" t="s">
        <v>6</v>
      </c>
      <c r="I77" s="134"/>
      <c r="J77" s="201"/>
    </row>
    <row r="78" spans="1:10" ht="20.100000000000001" customHeight="1" x14ac:dyDescent="0.2">
      <c r="A78" s="75">
        <f t="shared" si="0"/>
        <v>37</v>
      </c>
      <c r="B78" s="335" t="s">
        <v>1668</v>
      </c>
      <c r="C78" s="167" t="str">
        <f t="shared" si="11"/>
        <v>Pisos de mosaico granítico 15 x 15</v>
      </c>
      <c r="D78" s="140" t="str">
        <f t="shared" si="12"/>
        <v>m2</v>
      </c>
      <c r="E78" s="118"/>
      <c r="F78" s="202"/>
      <c r="G78" s="317" t="s">
        <v>1557</v>
      </c>
      <c r="H78" s="307" t="s">
        <v>6</v>
      </c>
      <c r="I78" s="134"/>
      <c r="J78" s="201"/>
    </row>
    <row r="79" spans="1:10" ht="20.100000000000001" customHeight="1" x14ac:dyDescent="0.2">
      <c r="A79" s="75">
        <f t="shared" si="0"/>
        <v>38</v>
      </c>
      <c r="B79" s="335" t="s">
        <v>1479</v>
      </c>
      <c r="C79" s="167" t="str">
        <f t="shared" si="11"/>
        <v>Zócalos graníticos</v>
      </c>
      <c r="D79" s="140" t="str">
        <f t="shared" si="12"/>
        <v>ml</v>
      </c>
      <c r="E79" s="118"/>
      <c r="F79" s="202"/>
      <c r="G79" s="304" t="s">
        <v>1558</v>
      </c>
      <c r="H79" s="303" t="s">
        <v>606</v>
      </c>
      <c r="I79" s="134"/>
      <c r="J79" s="201"/>
    </row>
    <row r="80" spans="1:10" ht="20.100000000000001" customHeight="1" x14ac:dyDescent="0.2">
      <c r="A80" s="75">
        <f t="shared" si="0"/>
        <v>39</v>
      </c>
      <c r="B80" s="335" t="s">
        <v>1480</v>
      </c>
      <c r="C80" s="167" t="str">
        <f t="shared" si="11"/>
        <v>Umbrales y solías</v>
      </c>
      <c r="D80" s="140" t="str">
        <f t="shared" si="12"/>
        <v>m2</v>
      </c>
      <c r="E80" s="118"/>
      <c r="F80" s="202"/>
      <c r="G80" s="328" t="s">
        <v>1336</v>
      </c>
      <c r="H80" s="307" t="s">
        <v>6</v>
      </c>
      <c r="I80" s="134"/>
      <c r="J80" s="201"/>
    </row>
    <row r="81" spans="1:10" ht="20.100000000000001" customHeight="1" x14ac:dyDescent="0.2">
      <c r="A81" s="75">
        <f t="shared" si="0"/>
        <v>39</v>
      </c>
      <c r="B81" s="335" t="s">
        <v>1252</v>
      </c>
      <c r="C81" s="167" t="str">
        <f t="shared" ref="C81:C82" si="13">IFERROR(VLOOKUP(J81,Tabla_Items,2,FALSE),G81)</f>
        <v>Pisos Exteriores</v>
      </c>
      <c r="D81" s="140">
        <f t="shared" ref="D81:D82" si="14">IFERROR(VLOOKUP(J81,Tabla_Items,3,FALSE),H81)</f>
        <v>0</v>
      </c>
      <c r="E81" s="118"/>
      <c r="F81" s="202"/>
      <c r="G81" s="328" t="s">
        <v>1337</v>
      </c>
      <c r="H81" s="307"/>
      <c r="I81" s="134"/>
      <c r="J81" s="201"/>
    </row>
    <row r="82" spans="1:10" ht="20.100000000000001" customHeight="1" x14ac:dyDescent="0.2">
      <c r="A82" s="75">
        <f t="shared" si="0"/>
        <v>40</v>
      </c>
      <c r="B82" s="335" t="s">
        <v>1253</v>
      </c>
      <c r="C82" s="167" t="str">
        <f t="shared" si="13"/>
        <v>De hormigón sin armar</v>
      </c>
      <c r="D82" s="140" t="str">
        <f t="shared" si="14"/>
        <v>m2</v>
      </c>
      <c r="E82" s="118"/>
      <c r="F82" s="202"/>
      <c r="G82" s="328" t="s">
        <v>1481</v>
      </c>
      <c r="H82" s="307" t="s">
        <v>6</v>
      </c>
      <c r="I82" s="134"/>
      <c r="J82" s="201"/>
    </row>
    <row r="83" spans="1:10" ht="20.100000000000001" customHeight="1" x14ac:dyDescent="0.2">
      <c r="A83" s="75">
        <f t="shared" si="0"/>
        <v>41</v>
      </c>
      <c r="B83" s="337" t="s">
        <v>1453</v>
      </c>
      <c r="C83" s="167" t="str">
        <f t="shared" si="11"/>
        <v>De hormigón armado</v>
      </c>
      <c r="D83" s="140" t="str">
        <f t="shared" si="12"/>
        <v>m2</v>
      </c>
      <c r="E83" s="118"/>
      <c r="F83" s="202"/>
      <c r="G83" s="321" t="s">
        <v>1330</v>
      </c>
      <c r="H83" s="307" t="s">
        <v>6</v>
      </c>
      <c r="I83" s="134"/>
      <c r="J83" s="201"/>
    </row>
    <row r="84" spans="1:10" ht="20.100000000000001" customHeight="1" x14ac:dyDescent="0.2">
      <c r="A84" s="75">
        <f t="shared" si="0"/>
        <v>42</v>
      </c>
      <c r="B84" s="335" t="s">
        <v>1669</v>
      </c>
      <c r="C84" s="167" t="str">
        <f t="shared" si="11"/>
        <v>Piso consolidado de grancilla + fillet</v>
      </c>
      <c r="D84" s="140" t="str">
        <f t="shared" si="12"/>
        <v>m2</v>
      </c>
      <c r="E84" s="118"/>
      <c r="F84" s="202"/>
      <c r="G84" s="304" t="s">
        <v>1559</v>
      </c>
      <c r="H84" s="303" t="s">
        <v>6</v>
      </c>
      <c r="I84" s="134"/>
      <c r="J84" s="201"/>
    </row>
    <row r="85" spans="1:10" ht="20.100000000000001" customHeight="1" x14ac:dyDescent="0.2">
      <c r="A85" s="75">
        <f t="shared" si="0"/>
        <v>43</v>
      </c>
      <c r="B85" s="335" t="s">
        <v>1670</v>
      </c>
      <c r="C85" s="167" t="str">
        <f t="shared" si="11"/>
        <v>De hormigón armado llaneado tipo industrial c/ endurecedor y color</v>
      </c>
      <c r="D85" s="140" t="str">
        <f t="shared" si="12"/>
        <v>m2</v>
      </c>
      <c r="E85" s="118"/>
      <c r="F85" s="202"/>
      <c r="G85" s="328" t="s">
        <v>1560</v>
      </c>
      <c r="H85" s="303" t="s">
        <v>6</v>
      </c>
      <c r="I85" s="134"/>
      <c r="J85" s="201"/>
    </row>
    <row r="86" spans="1:10" ht="20.100000000000001" customHeight="1" x14ac:dyDescent="0.2">
      <c r="A86" s="75">
        <f t="shared" si="0"/>
        <v>44</v>
      </c>
      <c r="B86" s="335" t="s">
        <v>1671</v>
      </c>
      <c r="C86" s="167" t="str">
        <f t="shared" si="11"/>
        <v>Piso vereda municipal</v>
      </c>
      <c r="D86" s="140" t="str">
        <f t="shared" si="12"/>
        <v>m2</v>
      </c>
      <c r="E86" s="118"/>
      <c r="F86" s="202"/>
      <c r="G86" s="315" t="s">
        <v>1561</v>
      </c>
      <c r="H86" s="307" t="s">
        <v>6</v>
      </c>
      <c r="I86" s="134"/>
      <c r="J86" s="201"/>
    </row>
    <row r="87" spans="1:10" ht="20.100000000000001" customHeight="1" x14ac:dyDescent="0.2">
      <c r="A87" s="75">
        <f t="shared" si="0"/>
        <v>45</v>
      </c>
      <c r="B87" s="335" t="s">
        <v>1672</v>
      </c>
      <c r="C87" s="167" t="str">
        <f t="shared" si="11"/>
        <v>Zócalo exterior rehundido</v>
      </c>
      <c r="D87" s="140" t="str">
        <f t="shared" si="12"/>
        <v>ml</v>
      </c>
      <c r="E87" s="118"/>
      <c r="F87" s="202"/>
      <c r="G87" s="305" t="s">
        <v>1562</v>
      </c>
      <c r="H87" s="303" t="s">
        <v>606</v>
      </c>
      <c r="I87" s="134"/>
      <c r="J87" s="201"/>
    </row>
    <row r="88" spans="1:10" ht="20.100000000000001" customHeight="1" x14ac:dyDescent="0.25">
      <c r="A88" s="75">
        <f t="shared" si="0"/>
        <v>45</v>
      </c>
      <c r="B88" s="335">
        <v>7</v>
      </c>
      <c r="C88" s="167" t="str">
        <f t="shared" si="11"/>
        <v xml:space="preserve"> MARMOLERÍA</v>
      </c>
      <c r="D88" s="140">
        <f t="shared" si="12"/>
        <v>0</v>
      </c>
      <c r="E88" s="118"/>
      <c r="F88" s="202"/>
      <c r="G88" s="306" t="s">
        <v>1338</v>
      </c>
      <c r="H88" s="303"/>
      <c r="I88" s="134"/>
      <c r="J88" s="201"/>
    </row>
    <row r="89" spans="1:10" ht="20.100000000000001" customHeight="1" x14ac:dyDescent="0.2">
      <c r="A89" s="75">
        <f t="shared" si="0"/>
        <v>46</v>
      </c>
      <c r="B89" s="335" t="s">
        <v>1254</v>
      </c>
      <c r="C89" s="167" t="str">
        <f t="shared" ref="C89:C106" si="15">IFERROR(VLOOKUP(J89,Tabla_Items,2,FALSE),G89)</f>
        <v>Mesadas de granito natural</v>
      </c>
      <c r="D89" s="140" t="str">
        <f t="shared" ref="D89:D106" si="16">IFERROR(VLOOKUP(J89,Tabla_Items,3,FALSE),H89)</f>
        <v>m2</v>
      </c>
      <c r="E89" s="118"/>
      <c r="F89" s="202"/>
      <c r="G89" s="304" t="s">
        <v>1339</v>
      </c>
      <c r="H89" s="303" t="s">
        <v>6</v>
      </c>
      <c r="I89" s="134"/>
      <c r="J89" s="201"/>
    </row>
    <row r="90" spans="1:10" ht="20.100000000000001" customHeight="1" x14ac:dyDescent="0.2">
      <c r="A90" s="75">
        <f t="shared" si="0"/>
        <v>46</v>
      </c>
      <c r="B90" s="337">
        <v>8</v>
      </c>
      <c r="C90" s="167" t="str">
        <f t="shared" si="15"/>
        <v xml:space="preserve"> CUBIERTAS Y TECHOS</v>
      </c>
      <c r="D90" s="140">
        <f t="shared" si="16"/>
        <v>0</v>
      </c>
      <c r="E90" s="118"/>
      <c r="F90" s="202"/>
      <c r="G90" s="330" t="s">
        <v>1340</v>
      </c>
      <c r="H90" s="308"/>
      <c r="I90" s="134"/>
      <c r="J90" s="201"/>
    </row>
    <row r="91" spans="1:10" ht="20.100000000000001" customHeight="1" x14ac:dyDescent="0.2">
      <c r="A91" s="75">
        <f t="shared" ref="A91:A154" si="17">IF(D91=0,A90,A90+1)</f>
        <v>47</v>
      </c>
      <c r="B91" s="335" t="s">
        <v>1255</v>
      </c>
      <c r="C91" s="167" t="str">
        <f t="shared" si="15"/>
        <v>Cubiertas de techo sobre losa de hormigón armado</v>
      </c>
      <c r="D91" s="140" t="str">
        <f t="shared" si="16"/>
        <v>m2</v>
      </c>
      <c r="E91" s="118"/>
      <c r="F91" s="202"/>
      <c r="G91" s="319" t="s">
        <v>1563</v>
      </c>
      <c r="H91" s="308" t="s">
        <v>6</v>
      </c>
      <c r="I91" s="134"/>
      <c r="J91" s="201"/>
    </row>
    <row r="92" spans="1:10" ht="20.100000000000001" customHeight="1" x14ac:dyDescent="0.2">
      <c r="A92" s="75">
        <f t="shared" si="17"/>
        <v>48</v>
      </c>
      <c r="B92" s="335" t="s">
        <v>1256</v>
      </c>
      <c r="C92" s="167" t="str">
        <f t="shared" si="15"/>
        <v>Cubiertas metálicas ( incluidas aislaciones )</v>
      </c>
      <c r="D92" s="140" t="str">
        <f t="shared" si="16"/>
        <v>m2</v>
      </c>
      <c r="E92" s="118"/>
      <c r="F92" s="202"/>
      <c r="G92" s="319" t="s">
        <v>1564</v>
      </c>
      <c r="H92" s="308" t="s">
        <v>6</v>
      </c>
      <c r="I92" s="134"/>
      <c r="J92" s="201"/>
    </row>
    <row r="93" spans="1:10" ht="20.100000000000001" customHeight="1" x14ac:dyDescent="0.2">
      <c r="A93" s="75">
        <f t="shared" si="17"/>
        <v>49</v>
      </c>
      <c r="B93" s="335" t="s">
        <v>1673</v>
      </c>
      <c r="C93" s="167" t="str">
        <f t="shared" si="15"/>
        <v>Cubiertas mixtas</v>
      </c>
      <c r="D93" s="140" t="str">
        <f t="shared" si="16"/>
        <v>m2</v>
      </c>
      <c r="E93" s="118"/>
      <c r="F93" s="202"/>
      <c r="G93" s="310" t="s">
        <v>1565</v>
      </c>
      <c r="H93" s="308" t="s">
        <v>6</v>
      </c>
      <c r="I93" s="134"/>
      <c r="J93" s="201"/>
    </row>
    <row r="94" spans="1:10" ht="20.100000000000001" customHeight="1" x14ac:dyDescent="0.25">
      <c r="A94" s="75">
        <f t="shared" si="17"/>
        <v>49</v>
      </c>
      <c r="B94" s="335">
        <v>9</v>
      </c>
      <c r="C94" s="167" t="str">
        <f t="shared" si="15"/>
        <v xml:space="preserve"> CIELORRASOS</v>
      </c>
      <c r="D94" s="140">
        <f t="shared" si="16"/>
        <v>0</v>
      </c>
      <c r="E94" s="118"/>
      <c r="F94" s="202"/>
      <c r="G94" s="302" t="s">
        <v>1341</v>
      </c>
      <c r="H94" s="303"/>
      <c r="I94" s="134"/>
      <c r="J94" s="201"/>
    </row>
    <row r="95" spans="1:10" ht="20.100000000000001" customHeight="1" x14ac:dyDescent="0.2">
      <c r="A95" s="75">
        <f t="shared" si="17"/>
        <v>49</v>
      </c>
      <c r="B95" s="335" t="s">
        <v>1257</v>
      </c>
      <c r="C95" s="167" t="str">
        <f t="shared" si="15"/>
        <v>Aplicados</v>
      </c>
      <c r="D95" s="140">
        <f t="shared" si="16"/>
        <v>0</v>
      </c>
      <c r="E95" s="118"/>
      <c r="F95" s="202"/>
      <c r="G95" s="305" t="s">
        <v>1342</v>
      </c>
      <c r="H95" s="303"/>
      <c r="I95" s="134"/>
      <c r="J95" s="201"/>
    </row>
    <row r="96" spans="1:10" ht="20.100000000000001" customHeight="1" x14ac:dyDescent="0.2">
      <c r="A96" s="75">
        <f t="shared" si="17"/>
        <v>50</v>
      </c>
      <c r="B96" s="335" t="s">
        <v>1258</v>
      </c>
      <c r="C96" s="167" t="str">
        <f t="shared" ref="C96" si="18">IFERROR(VLOOKUP(J96,Tabla_Items,2,FALSE),G96)</f>
        <v>A la cal</v>
      </c>
      <c r="D96" s="140" t="str">
        <f t="shared" ref="D96" si="19">IFERROR(VLOOKUP(J96,Tabla_Items,3,FALSE),H96)</f>
        <v>m2</v>
      </c>
      <c r="E96" s="118"/>
      <c r="F96" s="202"/>
      <c r="G96" s="309" t="s">
        <v>1343</v>
      </c>
      <c r="H96" s="308" t="s">
        <v>6</v>
      </c>
      <c r="I96" s="134"/>
      <c r="J96" s="201"/>
    </row>
    <row r="97" spans="1:10" ht="20.100000000000001" customHeight="1" x14ac:dyDescent="0.2">
      <c r="A97" s="75">
        <f t="shared" si="17"/>
        <v>51</v>
      </c>
      <c r="B97" s="337" t="s">
        <v>1482</v>
      </c>
      <c r="C97" s="167" t="str">
        <f t="shared" si="15"/>
        <v>Al yeso</v>
      </c>
      <c r="D97" s="140" t="str">
        <f t="shared" si="16"/>
        <v>m2</v>
      </c>
      <c r="E97" s="118"/>
      <c r="F97" s="202"/>
      <c r="G97" s="313" t="s">
        <v>1483</v>
      </c>
      <c r="H97" s="307" t="s">
        <v>6</v>
      </c>
      <c r="I97" s="134"/>
      <c r="J97" s="201"/>
    </row>
    <row r="98" spans="1:10" ht="20.100000000000001" customHeight="1" x14ac:dyDescent="0.25">
      <c r="A98" s="75">
        <f t="shared" si="17"/>
        <v>51</v>
      </c>
      <c r="B98" s="337">
        <v>10</v>
      </c>
      <c r="C98" s="167" t="str">
        <f t="shared" si="15"/>
        <v xml:space="preserve"> CARPINTERÍA </v>
      </c>
      <c r="D98" s="140">
        <f t="shared" si="16"/>
        <v>0</v>
      </c>
      <c r="E98" s="118"/>
      <c r="F98" s="202"/>
      <c r="G98" s="320" t="s">
        <v>1566</v>
      </c>
      <c r="H98" s="307"/>
      <c r="I98" s="134"/>
      <c r="J98" s="201"/>
    </row>
    <row r="99" spans="1:10" ht="20.100000000000001" customHeight="1" x14ac:dyDescent="0.2">
      <c r="A99" s="75">
        <f t="shared" si="17"/>
        <v>51</v>
      </c>
      <c r="B99" s="337" t="s">
        <v>1259</v>
      </c>
      <c r="C99" s="167" t="str">
        <f t="shared" si="15"/>
        <v>Carpinteria metalica</v>
      </c>
      <c r="D99" s="140">
        <f t="shared" si="16"/>
        <v>0</v>
      </c>
      <c r="E99" s="118"/>
      <c r="F99" s="202"/>
      <c r="G99" s="325" t="s">
        <v>1344</v>
      </c>
      <c r="H99" s="307"/>
      <c r="I99" s="134"/>
      <c r="J99" s="201"/>
    </row>
    <row r="100" spans="1:10" ht="20.100000000000001" customHeight="1" x14ac:dyDescent="0.2">
      <c r="A100" s="75">
        <f t="shared" si="17"/>
        <v>51</v>
      </c>
      <c r="B100" s="335" t="s">
        <v>1260</v>
      </c>
      <c r="C100" s="167" t="str">
        <f t="shared" si="15"/>
        <v>Chapa doblada y herrería</v>
      </c>
      <c r="D100" s="140">
        <f t="shared" si="16"/>
        <v>0</v>
      </c>
      <c r="E100" s="118"/>
      <c r="F100" s="202"/>
      <c r="G100" s="304" t="s">
        <v>1567</v>
      </c>
      <c r="H100" s="303"/>
      <c r="I100" s="134"/>
      <c r="J100" s="201"/>
    </row>
    <row r="101" spans="1:10" ht="20.100000000000001" customHeight="1" x14ac:dyDescent="0.2">
      <c r="A101" s="75">
        <f t="shared" si="17"/>
        <v>52</v>
      </c>
      <c r="B101" s="335" t="s">
        <v>1390</v>
      </c>
      <c r="C101" s="167" t="str">
        <f t="shared" si="15"/>
        <v>P1</v>
      </c>
      <c r="D101" s="140" t="str">
        <f t="shared" si="16"/>
        <v>m2</v>
      </c>
      <c r="E101" s="118"/>
      <c r="F101" s="202"/>
      <c r="G101" s="305" t="s">
        <v>1468</v>
      </c>
      <c r="H101" s="303" t="s">
        <v>6</v>
      </c>
      <c r="I101" s="134"/>
      <c r="J101" s="201"/>
    </row>
    <row r="102" spans="1:10" ht="20.100000000000001" customHeight="1" x14ac:dyDescent="0.2">
      <c r="A102" s="75">
        <f t="shared" si="17"/>
        <v>53</v>
      </c>
      <c r="B102" s="335" t="s">
        <v>1391</v>
      </c>
      <c r="C102" s="167" t="str">
        <f t="shared" si="15"/>
        <v>P2</v>
      </c>
      <c r="D102" s="140" t="str">
        <f t="shared" si="16"/>
        <v>m2</v>
      </c>
      <c r="E102" s="118"/>
      <c r="F102" s="202"/>
      <c r="G102" s="305" t="s">
        <v>1469</v>
      </c>
      <c r="H102" s="307" t="s">
        <v>6</v>
      </c>
      <c r="I102" s="134"/>
      <c r="J102" s="201"/>
    </row>
    <row r="103" spans="1:10" ht="20.100000000000001" customHeight="1" x14ac:dyDescent="0.2">
      <c r="A103" s="75">
        <f t="shared" si="17"/>
        <v>54</v>
      </c>
      <c r="B103" s="335" t="s">
        <v>1392</v>
      </c>
      <c r="C103" s="167" t="str">
        <f t="shared" ref="C103" si="20">IFERROR(VLOOKUP(J103,Tabla_Items,2,FALSE),G103)</f>
        <v>P3</v>
      </c>
      <c r="D103" s="140" t="str">
        <f t="shared" ref="D103" si="21">IFERROR(VLOOKUP(J103,Tabla_Items,3,FALSE),H103)</f>
        <v>m2</v>
      </c>
      <c r="E103" s="118"/>
      <c r="F103" s="202"/>
      <c r="G103" s="305" t="s">
        <v>1350</v>
      </c>
      <c r="H103" s="307" t="s">
        <v>6</v>
      </c>
      <c r="I103" s="134"/>
      <c r="J103" s="201"/>
    </row>
    <row r="104" spans="1:10" ht="20.100000000000001" customHeight="1" x14ac:dyDescent="0.2">
      <c r="A104" s="75">
        <f t="shared" si="17"/>
        <v>55</v>
      </c>
      <c r="B104" s="335" t="s">
        <v>1393</v>
      </c>
      <c r="C104" s="167" t="str">
        <f t="shared" si="15"/>
        <v>P 3 a</v>
      </c>
      <c r="D104" s="140" t="str">
        <f t="shared" si="16"/>
        <v>m2</v>
      </c>
      <c r="E104" s="118"/>
      <c r="F104" s="202"/>
      <c r="G104" s="304" t="s">
        <v>1568</v>
      </c>
      <c r="H104" s="303" t="s">
        <v>6</v>
      </c>
      <c r="I104" s="134"/>
      <c r="J104" s="201"/>
    </row>
    <row r="105" spans="1:10" ht="20.100000000000001" customHeight="1" x14ac:dyDescent="0.2">
      <c r="A105" s="75">
        <f t="shared" si="17"/>
        <v>56</v>
      </c>
      <c r="B105" s="335" t="s">
        <v>1394</v>
      </c>
      <c r="C105" s="167" t="str">
        <f t="shared" si="15"/>
        <v>P4</v>
      </c>
      <c r="D105" s="140" t="str">
        <f t="shared" si="16"/>
        <v>m2</v>
      </c>
      <c r="E105" s="118"/>
      <c r="F105" s="202"/>
      <c r="G105" s="321" t="s">
        <v>1351</v>
      </c>
      <c r="H105" s="307" t="s">
        <v>6</v>
      </c>
      <c r="I105" s="134"/>
      <c r="J105" s="201"/>
    </row>
    <row r="106" spans="1:10" ht="20.100000000000001" customHeight="1" x14ac:dyDescent="0.2">
      <c r="A106" s="75">
        <f t="shared" si="17"/>
        <v>57</v>
      </c>
      <c r="B106" s="335" t="s">
        <v>1395</v>
      </c>
      <c r="C106" s="167" t="str">
        <f t="shared" si="15"/>
        <v>P4a</v>
      </c>
      <c r="D106" s="140" t="str">
        <f t="shared" si="16"/>
        <v>m2</v>
      </c>
      <c r="E106" s="118"/>
      <c r="F106" s="202"/>
      <c r="G106" s="321" t="s">
        <v>1569</v>
      </c>
      <c r="H106" s="307" t="s">
        <v>6</v>
      </c>
      <c r="I106" s="134"/>
      <c r="J106" s="201"/>
    </row>
    <row r="107" spans="1:10" ht="20.100000000000001" customHeight="1" x14ac:dyDescent="0.2">
      <c r="A107" s="75">
        <f t="shared" si="17"/>
        <v>58</v>
      </c>
      <c r="B107" s="335" t="s">
        <v>1396</v>
      </c>
      <c r="C107" s="334" t="str">
        <f t="shared" ref="C107:C121" si="22">IFERROR(VLOOKUP(J107,Tabla_Items,2,FALSE),G107)</f>
        <v>P5</v>
      </c>
      <c r="D107" s="140" t="str">
        <f t="shared" ref="D107:D121" si="23">IFERROR(VLOOKUP(J107,Tabla_Items,3,FALSE),H107)</f>
        <v>m2</v>
      </c>
      <c r="E107" s="118"/>
      <c r="F107" s="202"/>
      <c r="G107" s="322" t="s">
        <v>1352</v>
      </c>
      <c r="H107" s="307" t="s">
        <v>6</v>
      </c>
      <c r="I107" s="134"/>
      <c r="J107" s="201"/>
    </row>
    <row r="108" spans="1:10" ht="20.100000000000001" customHeight="1" x14ac:dyDescent="0.2">
      <c r="A108" s="75">
        <f t="shared" si="17"/>
        <v>59</v>
      </c>
      <c r="B108" s="335" t="s">
        <v>1397</v>
      </c>
      <c r="C108" s="167" t="str">
        <f t="shared" si="22"/>
        <v>P6</v>
      </c>
      <c r="D108" s="140" t="str">
        <f t="shared" si="23"/>
        <v>m2</v>
      </c>
      <c r="E108" s="118"/>
      <c r="F108" s="202"/>
      <c r="G108" s="322" t="s">
        <v>1384</v>
      </c>
      <c r="H108" s="307" t="s">
        <v>6</v>
      </c>
      <c r="I108" s="134"/>
      <c r="J108" s="201"/>
    </row>
    <row r="109" spans="1:10" ht="20.100000000000001" customHeight="1" x14ac:dyDescent="0.2">
      <c r="A109" s="75">
        <f t="shared" si="17"/>
        <v>60</v>
      </c>
      <c r="B109" s="335" t="s">
        <v>1398</v>
      </c>
      <c r="C109" s="167" t="str">
        <f t="shared" si="22"/>
        <v>P6d</v>
      </c>
      <c r="D109" s="140" t="str">
        <f t="shared" si="23"/>
        <v>m2</v>
      </c>
      <c r="E109" s="118"/>
      <c r="F109" s="202"/>
      <c r="G109" s="322" t="s">
        <v>1570</v>
      </c>
      <c r="H109" s="307" t="s">
        <v>6</v>
      </c>
      <c r="I109" s="134"/>
      <c r="J109" s="201"/>
    </row>
    <row r="110" spans="1:10" ht="20.100000000000001" customHeight="1" x14ac:dyDescent="0.2">
      <c r="A110" s="75">
        <f t="shared" si="17"/>
        <v>61</v>
      </c>
      <c r="B110" s="335" t="s">
        <v>1399</v>
      </c>
      <c r="C110" s="167" t="str">
        <f t="shared" si="22"/>
        <v>P7</v>
      </c>
      <c r="D110" s="140" t="str">
        <f t="shared" si="23"/>
        <v>m2</v>
      </c>
      <c r="E110" s="118"/>
      <c r="F110" s="202"/>
      <c r="G110" s="322" t="s">
        <v>1385</v>
      </c>
      <c r="H110" s="307" t="s">
        <v>6</v>
      </c>
      <c r="I110" s="134"/>
      <c r="J110" s="201"/>
    </row>
    <row r="111" spans="1:10" ht="20.100000000000001" customHeight="1" x14ac:dyDescent="0.2">
      <c r="A111" s="75">
        <f t="shared" si="17"/>
        <v>62</v>
      </c>
      <c r="B111" s="335" t="s">
        <v>1400</v>
      </c>
      <c r="C111" s="167" t="str">
        <f t="shared" si="22"/>
        <v>P8</v>
      </c>
      <c r="D111" s="140" t="str">
        <f t="shared" si="23"/>
        <v>m2</v>
      </c>
      <c r="E111" s="118"/>
      <c r="F111" s="202"/>
      <c r="G111" s="322" t="s">
        <v>1386</v>
      </c>
      <c r="H111" s="307" t="s">
        <v>6</v>
      </c>
      <c r="I111" s="134"/>
      <c r="J111" s="201"/>
    </row>
    <row r="112" spans="1:10" ht="20.100000000000001" customHeight="1" x14ac:dyDescent="0.2">
      <c r="A112" s="75">
        <f t="shared" si="17"/>
        <v>63</v>
      </c>
      <c r="B112" s="335" t="s">
        <v>1401</v>
      </c>
      <c r="C112" s="167" t="str">
        <f t="shared" si="22"/>
        <v>P8a</v>
      </c>
      <c r="D112" s="140" t="str">
        <f t="shared" si="23"/>
        <v>m2</v>
      </c>
      <c r="E112" s="118"/>
      <c r="F112" s="202"/>
      <c r="G112" s="322" t="s">
        <v>1571</v>
      </c>
      <c r="H112" s="307" t="s">
        <v>6</v>
      </c>
      <c r="I112" s="134"/>
      <c r="J112" s="201"/>
    </row>
    <row r="113" spans="1:10" ht="20.100000000000001" customHeight="1" x14ac:dyDescent="0.2">
      <c r="A113" s="75">
        <f t="shared" si="17"/>
        <v>64</v>
      </c>
      <c r="B113" s="335" t="s">
        <v>1402</v>
      </c>
      <c r="C113" s="167" t="str">
        <f t="shared" si="22"/>
        <v>P11</v>
      </c>
      <c r="D113" s="140" t="str">
        <f t="shared" si="23"/>
        <v>m2</v>
      </c>
      <c r="E113" s="118"/>
      <c r="F113" s="202"/>
      <c r="G113" s="322" t="s">
        <v>1389</v>
      </c>
      <c r="H113" s="307" t="s">
        <v>6</v>
      </c>
      <c r="I113" s="134"/>
      <c r="J113" s="201"/>
    </row>
    <row r="114" spans="1:10" ht="20.100000000000001" customHeight="1" x14ac:dyDescent="0.2">
      <c r="A114" s="75">
        <f t="shared" si="17"/>
        <v>65</v>
      </c>
      <c r="B114" s="335" t="s">
        <v>1403</v>
      </c>
      <c r="C114" s="167" t="str">
        <f t="shared" si="22"/>
        <v>P12</v>
      </c>
      <c r="D114" s="140" t="str">
        <f t="shared" si="23"/>
        <v>m2</v>
      </c>
      <c r="E114" s="118"/>
      <c r="F114" s="202"/>
      <c r="G114" s="322" t="s">
        <v>1470</v>
      </c>
      <c r="H114" s="307" t="s">
        <v>6</v>
      </c>
      <c r="I114" s="134"/>
      <c r="J114" s="201"/>
    </row>
    <row r="115" spans="1:10" ht="20.100000000000001" customHeight="1" x14ac:dyDescent="0.2">
      <c r="A115" s="75">
        <f t="shared" si="17"/>
        <v>66</v>
      </c>
      <c r="B115" s="335" t="s">
        <v>1404</v>
      </c>
      <c r="C115" s="167" t="str">
        <f t="shared" si="22"/>
        <v>Pr</v>
      </c>
      <c r="D115" s="140" t="str">
        <f t="shared" si="23"/>
        <v>m2</v>
      </c>
      <c r="E115" s="118"/>
      <c r="F115" s="202"/>
      <c r="G115" s="322" t="s">
        <v>1572</v>
      </c>
      <c r="H115" s="307" t="s">
        <v>6</v>
      </c>
      <c r="I115" s="134"/>
      <c r="J115" s="201"/>
    </row>
    <row r="116" spans="1:10" ht="20.100000000000001" customHeight="1" x14ac:dyDescent="0.2">
      <c r="A116" s="75">
        <f t="shared" si="17"/>
        <v>67</v>
      </c>
      <c r="B116" s="337" t="s">
        <v>1674</v>
      </c>
      <c r="C116" s="167" t="str">
        <f t="shared" si="22"/>
        <v>Rejas</v>
      </c>
      <c r="D116" s="140" t="str">
        <f t="shared" si="23"/>
        <v>m2</v>
      </c>
      <c r="E116" s="118"/>
      <c r="F116" s="202"/>
      <c r="G116" s="322" t="s">
        <v>923</v>
      </c>
      <c r="H116" s="307" t="s">
        <v>6</v>
      </c>
      <c r="I116" s="134"/>
      <c r="J116" s="201"/>
    </row>
    <row r="117" spans="1:10" ht="20.100000000000001" customHeight="1" x14ac:dyDescent="0.2">
      <c r="A117" s="75">
        <f t="shared" si="17"/>
        <v>67</v>
      </c>
      <c r="B117" s="337" t="s">
        <v>1261</v>
      </c>
      <c r="C117" s="167" t="str">
        <f t="shared" si="22"/>
        <v>Carpintería de aluminio</v>
      </c>
      <c r="D117" s="140">
        <f t="shared" si="23"/>
        <v>0</v>
      </c>
      <c r="E117" s="118"/>
      <c r="F117" s="202"/>
      <c r="G117" s="322" t="s">
        <v>1573</v>
      </c>
      <c r="H117" s="307"/>
      <c r="I117" s="134"/>
      <c r="J117" s="201"/>
    </row>
    <row r="118" spans="1:10" ht="20.100000000000001" customHeight="1" x14ac:dyDescent="0.2">
      <c r="A118" s="75">
        <f t="shared" si="17"/>
        <v>68</v>
      </c>
      <c r="B118" s="337" t="s">
        <v>1405</v>
      </c>
      <c r="C118" s="167" t="str">
        <f t="shared" si="22"/>
        <v>V1</v>
      </c>
      <c r="D118" s="140" t="str">
        <f t="shared" si="23"/>
        <v>m2</v>
      </c>
      <c r="E118" s="118"/>
      <c r="F118" s="202"/>
      <c r="G118" s="322" t="s">
        <v>1345</v>
      </c>
      <c r="H118" s="307" t="s">
        <v>6</v>
      </c>
      <c r="I118" s="134"/>
      <c r="J118" s="201"/>
    </row>
    <row r="119" spans="1:10" ht="20.100000000000001" customHeight="1" x14ac:dyDescent="0.2">
      <c r="A119" s="75">
        <f t="shared" si="17"/>
        <v>69</v>
      </c>
      <c r="B119" s="337" t="s">
        <v>1406</v>
      </c>
      <c r="C119" s="167" t="str">
        <f t="shared" si="22"/>
        <v>V2</v>
      </c>
      <c r="D119" s="140" t="str">
        <f t="shared" si="23"/>
        <v>m2</v>
      </c>
      <c r="E119" s="118"/>
      <c r="F119" s="202"/>
      <c r="G119" s="322" t="s">
        <v>1346</v>
      </c>
      <c r="H119" s="307" t="s">
        <v>6</v>
      </c>
      <c r="I119" s="134"/>
      <c r="J119" s="201"/>
    </row>
    <row r="120" spans="1:10" ht="20.100000000000001" customHeight="1" x14ac:dyDescent="0.2">
      <c r="A120" s="75">
        <f t="shared" si="17"/>
        <v>70</v>
      </c>
      <c r="B120" s="337" t="s">
        <v>1407</v>
      </c>
      <c r="C120" s="167" t="str">
        <f t="shared" si="22"/>
        <v>V3</v>
      </c>
      <c r="D120" s="140" t="str">
        <f t="shared" si="23"/>
        <v>m2</v>
      </c>
      <c r="E120" s="118"/>
      <c r="F120" s="202"/>
      <c r="G120" s="322" t="s">
        <v>1347</v>
      </c>
      <c r="H120" s="307" t="s">
        <v>6</v>
      </c>
      <c r="I120" s="134"/>
      <c r="J120" s="201"/>
    </row>
    <row r="121" spans="1:10" ht="20.100000000000001" customHeight="1" x14ac:dyDescent="0.2">
      <c r="A121" s="75">
        <f t="shared" si="17"/>
        <v>71</v>
      </c>
      <c r="B121" s="337" t="s">
        <v>1408</v>
      </c>
      <c r="C121" s="167" t="str">
        <f t="shared" si="22"/>
        <v>V4</v>
      </c>
      <c r="D121" s="140" t="str">
        <f t="shared" si="23"/>
        <v>m2</v>
      </c>
      <c r="E121" s="118"/>
      <c r="F121" s="202"/>
      <c r="G121" s="322" t="s">
        <v>1348</v>
      </c>
      <c r="H121" s="307" t="s">
        <v>6</v>
      </c>
      <c r="I121" s="134"/>
      <c r="J121" s="201"/>
    </row>
    <row r="122" spans="1:10" ht="20.100000000000001" customHeight="1" x14ac:dyDescent="0.2">
      <c r="A122" s="75">
        <f t="shared" si="17"/>
        <v>72</v>
      </c>
      <c r="B122" s="337" t="s">
        <v>1472</v>
      </c>
      <c r="C122" s="167" t="str">
        <f t="shared" ref="C122:C124" si="24">IFERROR(VLOOKUP(J122,Tabla_Items,2,FALSE),G122)</f>
        <v>V4a</v>
      </c>
      <c r="D122" s="140" t="str">
        <f t="shared" ref="D122:D124" si="25">IFERROR(VLOOKUP(J122,Tabla_Items,3,FALSE),H122)</f>
        <v>m2</v>
      </c>
      <c r="E122" s="118"/>
      <c r="F122" s="202"/>
      <c r="G122" s="322" t="s">
        <v>1574</v>
      </c>
      <c r="H122" s="307" t="s">
        <v>6</v>
      </c>
      <c r="I122" s="134"/>
      <c r="J122" s="201"/>
    </row>
    <row r="123" spans="1:10" ht="20.100000000000001" customHeight="1" x14ac:dyDescent="0.2">
      <c r="A123" s="75">
        <f t="shared" si="17"/>
        <v>73</v>
      </c>
      <c r="B123" s="337" t="s">
        <v>1473</v>
      </c>
      <c r="C123" s="167" t="str">
        <f t="shared" si="24"/>
        <v>V6</v>
      </c>
      <c r="D123" s="140" t="str">
        <f t="shared" si="25"/>
        <v>m2</v>
      </c>
      <c r="E123" s="118"/>
      <c r="F123" s="202"/>
      <c r="G123" s="322" t="s">
        <v>1471</v>
      </c>
      <c r="H123" s="307" t="s">
        <v>6</v>
      </c>
      <c r="I123" s="134"/>
      <c r="J123" s="201"/>
    </row>
    <row r="124" spans="1:10" ht="20.100000000000001" customHeight="1" x14ac:dyDescent="0.2">
      <c r="A124" s="75">
        <f t="shared" si="17"/>
        <v>74</v>
      </c>
      <c r="B124" s="337" t="s">
        <v>1474</v>
      </c>
      <c r="C124" s="167" t="str">
        <f t="shared" si="24"/>
        <v>V6a</v>
      </c>
      <c r="D124" s="140" t="str">
        <f t="shared" si="25"/>
        <v>m2</v>
      </c>
      <c r="E124" s="118"/>
      <c r="F124" s="202"/>
      <c r="G124" s="322" t="s">
        <v>1575</v>
      </c>
      <c r="H124" s="307" t="s">
        <v>6</v>
      </c>
      <c r="I124" s="134"/>
      <c r="J124" s="201"/>
    </row>
    <row r="125" spans="1:10" ht="20.100000000000001" customHeight="1" x14ac:dyDescent="0.2">
      <c r="A125" s="75">
        <f t="shared" si="17"/>
        <v>75</v>
      </c>
      <c r="B125" s="337" t="s">
        <v>1262</v>
      </c>
      <c r="C125" s="167" t="str">
        <f t="shared" ref="C125" si="26">IFERROR(VLOOKUP(J125,Tabla_Items,2,FALSE),G125)</f>
        <v>Muebles fijos</v>
      </c>
      <c r="D125" s="140" t="str">
        <f t="shared" ref="D125" si="27">IFERROR(VLOOKUP(J125,Tabla_Items,3,FALSE),H125)</f>
        <v>m2</v>
      </c>
      <c r="E125" s="118"/>
      <c r="F125" s="202"/>
      <c r="G125" s="321" t="s">
        <v>1353</v>
      </c>
      <c r="H125" s="307" t="s">
        <v>6</v>
      </c>
      <c r="I125" s="134"/>
      <c r="J125" s="201"/>
    </row>
    <row r="126" spans="1:10" ht="20.100000000000001" customHeight="1" x14ac:dyDescent="0.25">
      <c r="A126" s="75">
        <f t="shared" si="17"/>
        <v>75</v>
      </c>
      <c r="B126" s="335">
        <v>11</v>
      </c>
      <c r="C126" s="167" t="str">
        <f t="shared" ref="C126:C152" si="28">IFERROR(VLOOKUP(J126,Tabla_Items,2,FALSE),G126)</f>
        <v xml:space="preserve"> INSTALACIÓN ELÉCTRICA</v>
      </c>
      <c r="D126" s="140">
        <f t="shared" ref="D126:D152" si="29">IFERROR(VLOOKUP(J126,Tabla_Items,3,FALSE),H126)</f>
        <v>0</v>
      </c>
      <c r="E126" s="118"/>
      <c r="F126" s="202"/>
      <c r="G126" s="318" t="s">
        <v>1354</v>
      </c>
      <c r="H126" s="307"/>
      <c r="I126" s="134"/>
      <c r="J126" s="201"/>
    </row>
    <row r="127" spans="1:10" ht="20.100000000000001" customHeight="1" x14ac:dyDescent="0.2">
      <c r="A127" s="75">
        <f t="shared" si="17"/>
        <v>75</v>
      </c>
      <c r="B127" s="335" t="s">
        <v>1263</v>
      </c>
      <c r="C127" s="167" t="str">
        <f t="shared" si="28"/>
        <v>Media tensión</v>
      </c>
      <c r="D127" s="140">
        <f t="shared" si="29"/>
        <v>0</v>
      </c>
      <c r="E127" s="118"/>
      <c r="F127" s="202"/>
      <c r="G127" s="322" t="s">
        <v>1356</v>
      </c>
      <c r="H127" s="307"/>
      <c r="I127" s="134"/>
      <c r="J127" s="201"/>
    </row>
    <row r="128" spans="1:10" ht="20.100000000000001" customHeight="1" x14ac:dyDescent="0.2">
      <c r="A128" s="75">
        <f t="shared" si="17"/>
        <v>76</v>
      </c>
      <c r="B128" s="335" t="s">
        <v>1410</v>
      </c>
      <c r="C128" s="167" t="str">
        <f t="shared" si="28"/>
        <v>Toma 20A</v>
      </c>
      <c r="D128" s="140" t="str">
        <f t="shared" si="29"/>
        <v>u</v>
      </c>
      <c r="E128" s="118"/>
      <c r="F128" s="202"/>
      <c r="G128" s="322" t="s">
        <v>1576</v>
      </c>
      <c r="H128" s="307" t="s">
        <v>1577</v>
      </c>
      <c r="I128" s="134"/>
      <c r="J128" s="201"/>
    </row>
    <row r="129" spans="1:10" ht="20.100000000000001" customHeight="1" x14ac:dyDescent="0.2">
      <c r="A129" s="75">
        <f t="shared" si="17"/>
        <v>77</v>
      </c>
      <c r="B129" s="335" t="s">
        <v>1409</v>
      </c>
      <c r="C129" s="167" t="str">
        <f t="shared" si="28"/>
        <v>Toma Doble</v>
      </c>
      <c r="D129" s="140" t="str">
        <f t="shared" si="29"/>
        <v>u</v>
      </c>
      <c r="E129" s="118"/>
      <c r="F129" s="202"/>
      <c r="G129" s="322" t="s">
        <v>1578</v>
      </c>
      <c r="H129" s="307" t="s">
        <v>1577</v>
      </c>
      <c r="I129" s="134"/>
      <c r="J129" s="201"/>
    </row>
    <row r="130" spans="1:10" ht="20.100000000000001" customHeight="1" x14ac:dyDescent="0.2">
      <c r="A130" s="75">
        <f t="shared" si="17"/>
        <v>78</v>
      </c>
      <c r="B130" s="335" t="s">
        <v>1411</v>
      </c>
      <c r="C130" s="167" t="str">
        <f t="shared" si="28"/>
        <v>Caja chapa 18 rectangular</v>
      </c>
      <c r="D130" s="140" t="str">
        <f t="shared" si="29"/>
        <v>u</v>
      </c>
      <c r="E130" s="118"/>
      <c r="F130" s="202"/>
      <c r="G130" s="322" t="s">
        <v>1487</v>
      </c>
      <c r="H130" s="307" t="s">
        <v>1577</v>
      </c>
      <c r="I130" s="134"/>
      <c r="J130" s="201"/>
    </row>
    <row r="131" spans="1:10" ht="20.100000000000001" customHeight="1" x14ac:dyDescent="0.2">
      <c r="A131" s="75">
        <f t="shared" si="17"/>
        <v>79</v>
      </c>
      <c r="B131" s="335" t="s">
        <v>1412</v>
      </c>
      <c r="C131" s="167" t="str">
        <f t="shared" si="28"/>
        <v xml:space="preserve">Caja chapa 18 octogonal grande </v>
      </c>
      <c r="D131" s="140" t="str">
        <f t="shared" si="29"/>
        <v>u</v>
      </c>
      <c r="E131" s="118"/>
      <c r="F131" s="202"/>
      <c r="G131" s="322" t="s">
        <v>1488</v>
      </c>
      <c r="H131" s="307" t="s">
        <v>1577</v>
      </c>
      <c r="I131" s="134"/>
      <c r="J131" s="201"/>
    </row>
    <row r="132" spans="1:10" ht="20.100000000000001" customHeight="1" x14ac:dyDescent="0.2">
      <c r="A132" s="75">
        <f t="shared" si="17"/>
        <v>80</v>
      </c>
      <c r="B132" s="335" t="s">
        <v>1413</v>
      </c>
      <c r="C132" s="167" t="str">
        <f t="shared" ref="C132:C134" si="30">IFERROR(VLOOKUP(J132,Tabla_Items,2,FALSE),G132)</f>
        <v>Caja chapa 18 octogonal chica</v>
      </c>
      <c r="D132" s="140" t="str">
        <f t="shared" ref="D132:D134" si="31">IFERROR(VLOOKUP(J132,Tabla_Items,3,FALSE),H132)</f>
        <v>u</v>
      </c>
      <c r="E132" s="118"/>
      <c r="F132" s="202"/>
      <c r="G132" s="322" t="s">
        <v>1489</v>
      </c>
      <c r="H132" s="307" t="s">
        <v>1577</v>
      </c>
      <c r="I132" s="134"/>
      <c r="J132" s="201"/>
    </row>
    <row r="133" spans="1:10" ht="20.100000000000001" customHeight="1" x14ac:dyDescent="0.2">
      <c r="A133" s="75">
        <f t="shared" si="17"/>
        <v>81</v>
      </c>
      <c r="B133" s="335" t="s">
        <v>1414</v>
      </c>
      <c r="C133" s="167" t="str">
        <f t="shared" si="30"/>
        <v>Caja conexión P=7 10 x 10 x 5</v>
      </c>
      <c r="D133" s="140" t="str">
        <f t="shared" si="31"/>
        <v>u</v>
      </c>
      <c r="E133" s="118"/>
      <c r="F133" s="202"/>
      <c r="G133" s="322" t="s">
        <v>1490</v>
      </c>
      <c r="H133" s="307" t="s">
        <v>1577</v>
      </c>
      <c r="I133" s="134"/>
      <c r="J133" s="201"/>
    </row>
    <row r="134" spans="1:10" ht="20.100000000000001" customHeight="1" x14ac:dyDescent="0.2">
      <c r="A134" s="75">
        <f t="shared" si="17"/>
        <v>82</v>
      </c>
      <c r="B134" s="335" t="s">
        <v>1415</v>
      </c>
      <c r="C134" s="167" t="str">
        <f t="shared" si="30"/>
        <v>Caja conexión P=7 15 x 15</v>
      </c>
      <c r="D134" s="140" t="str">
        <f t="shared" si="31"/>
        <v>u</v>
      </c>
      <c r="E134" s="118"/>
      <c r="F134" s="202"/>
      <c r="G134" s="321" t="s">
        <v>1491</v>
      </c>
      <c r="H134" s="307" t="s">
        <v>1577</v>
      </c>
      <c r="I134" s="134"/>
      <c r="J134" s="201"/>
    </row>
    <row r="135" spans="1:10" ht="20.100000000000001" customHeight="1" x14ac:dyDescent="0.2">
      <c r="A135" s="75">
        <f t="shared" si="17"/>
        <v>83</v>
      </c>
      <c r="B135" s="335" t="s">
        <v>1416</v>
      </c>
      <c r="C135" s="167" t="str">
        <f t="shared" ref="C135:C138" si="32">IFERROR(VLOOKUP(J135,Tabla_Items,2,FALSE),G135)</f>
        <v>Ganchos "U" c/tuercas para cajas</v>
      </c>
      <c r="D135" s="140" t="str">
        <f t="shared" ref="D135:D138" si="33">IFERROR(VLOOKUP(J135,Tabla_Items,3,FALSE),H135)</f>
        <v>u</v>
      </c>
      <c r="E135" s="118"/>
      <c r="F135" s="202"/>
      <c r="G135" s="322" t="s">
        <v>1493</v>
      </c>
      <c r="H135" s="307" t="s">
        <v>1577</v>
      </c>
      <c r="I135" s="134"/>
      <c r="J135" s="201"/>
    </row>
    <row r="136" spans="1:10" ht="20.100000000000001" customHeight="1" x14ac:dyDescent="0.2">
      <c r="A136" s="75">
        <f t="shared" si="17"/>
        <v>84</v>
      </c>
      <c r="B136" s="335" t="s">
        <v>1417</v>
      </c>
      <c r="C136" s="167" t="str">
        <f t="shared" si="32"/>
        <v>Conector 3/4" zincado a rosca</v>
      </c>
      <c r="D136" s="140" t="str">
        <f t="shared" si="33"/>
        <v>u</v>
      </c>
      <c r="E136" s="118"/>
      <c r="F136" s="202"/>
      <c r="G136" s="322" t="s">
        <v>1494</v>
      </c>
      <c r="H136" s="307" t="s">
        <v>1577</v>
      </c>
      <c r="I136" s="134"/>
      <c r="J136" s="201"/>
    </row>
    <row r="137" spans="1:10" ht="20.100000000000001" customHeight="1" x14ac:dyDescent="0.2">
      <c r="A137" s="75">
        <f t="shared" si="17"/>
        <v>85</v>
      </c>
      <c r="B137" s="335" t="s">
        <v>1418</v>
      </c>
      <c r="C137" s="167" t="str">
        <f t="shared" si="32"/>
        <v>Caño semipesado 3/4" (15,4 mm) tramo de 3m</v>
      </c>
      <c r="D137" s="140" t="str">
        <f t="shared" si="33"/>
        <v>u</v>
      </c>
      <c r="E137" s="118"/>
      <c r="F137" s="202"/>
      <c r="G137" s="322" t="s">
        <v>1495</v>
      </c>
      <c r="H137" s="307" t="s">
        <v>1577</v>
      </c>
      <c r="I137" s="134"/>
      <c r="J137" s="201"/>
    </row>
    <row r="138" spans="1:10" ht="20.100000000000001" customHeight="1" x14ac:dyDescent="0.2">
      <c r="A138" s="75">
        <f t="shared" si="17"/>
        <v>86</v>
      </c>
      <c r="B138" s="335" t="s">
        <v>1419</v>
      </c>
      <c r="C138" s="167" t="str">
        <f t="shared" si="32"/>
        <v>Curvas 3/4"</v>
      </c>
      <c r="D138" s="140" t="str">
        <f t="shared" si="33"/>
        <v>u</v>
      </c>
      <c r="E138" s="118"/>
      <c r="F138" s="202"/>
      <c r="G138" s="328" t="s">
        <v>1496</v>
      </c>
      <c r="H138" s="307" t="s">
        <v>1577</v>
      </c>
      <c r="I138" s="134"/>
      <c r="J138" s="201"/>
    </row>
    <row r="139" spans="1:10" ht="20.100000000000001" customHeight="1" x14ac:dyDescent="0.2">
      <c r="A139" s="75">
        <f t="shared" si="17"/>
        <v>87</v>
      </c>
      <c r="B139" s="335" t="s">
        <v>1420</v>
      </c>
      <c r="C139" s="167" t="str">
        <f t="shared" si="28"/>
        <v>Cupla 3/4"</v>
      </c>
      <c r="D139" s="140" t="str">
        <f t="shared" si="29"/>
        <v>u</v>
      </c>
      <c r="E139" s="118"/>
      <c r="F139" s="202"/>
      <c r="G139" s="304" t="s">
        <v>1497</v>
      </c>
      <c r="H139" s="303" t="s">
        <v>1577</v>
      </c>
      <c r="I139" s="134"/>
      <c r="J139" s="201"/>
    </row>
    <row r="140" spans="1:10" ht="20.100000000000001" customHeight="1" x14ac:dyDescent="0.2">
      <c r="A140" s="75">
        <f t="shared" si="17"/>
        <v>88</v>
      </c>
      <c r="B140" s="335" t="s">
        <v>1421</v>
      </c>
      <c r="C140" s="167" t="str">
        <f t="shared" si="28"/>
        <v>Gabinete metálico de embutir 20 módulos</v>
      </c>
      <c r="D140" s="140" t="str">
        <f t="shared" si="29"/>
        <v>u</v>
      </c>
      <c r="E140" s="118"/>
      <c r="F140" s="202"/>
      <c r="G140" s="313" t="s">
        <v>1579</v>
      </c>
      <c r="H140" s="308" t="s">
        <v>1577</v>
      </c>
      <c r="I140" s="134"/>
      <c r="J140" s="201"/>
    </row>
    <row r="141" spans="1:10" ht="20.100000000000001" customHeight="1" x14ac:dyDescent="0.2">
      <c r="A141" s="75">
        <f t="shared" si="17"/>
        <v>89</v>
      </c>
      <c r="B141" s="335" t="s">
        <v>1422</v>
      </c>
      <c r="C141" s="167" t="str">
        <f t="shared" si="28"/>
        <v>Gabinete metálico de embutir 24/30 módulos</v>
      </c>
      <c r="D141" s="140" t="str">
        <f t="shared" si="29"/>
        <v>u</v>
      </c>
      <c r="E141" s="118"/>
      <c r="F141" s="202"/>
      <c r="G141" s="313" t="s">
        <v>1498</v>
      </c>
      <c r="H141" s="308" t="s">
        <v>1577</v>
      </c>
      <c r="I141" s="134"/>
      <c r="J141" s="201"/>
    </row>
    <row r="142" spans="1:10" ht="20.100000000000001" customHeight="1" x14ac:dyDescent="0.2">
      <c r="A142" s="75">
        <f t="shared" si="17"/>
        <v>90</v>
      </c>
      <c r="B142" s="335" t="s">
        <v>1423</v>
      </c>
      <c r="C142" s="167" t="str">
        <f t="shared" si="28"/>
        <v>Gabinete metálico de embutir 36/48 módulos</v>
      </c>
      <c r="D142" s="140" t="str">
        <f t="shared" si="29"/>
        <v>u</v>
      </c>
      <c r="E142" s="118"/>
      <c r="F142" s="202"/>
      <c r="G142" s="304" t="s">
        <v>1580</v>
      </c>
      <c r="H142" s="308" t="s">
        <v>1577</v>
      </c>
      <c r="I142" s="134"/>
      <c r="J142" s="201"/>
    </row>
    <row r="143" spans="1:10" ht="20.100000000000001" customHeight="1" x14ac:dyDescent="0.2">
      <c r="A143" s="75">
        <f t="shared" si="17"/>
        <v>91</v>
      </c>
      <c r="B143" s="335" t="s">
        <v>1424</v>
      </c>
      <c r="C143" s="167" t="str">
        <f t="shared" si="28"/>
        <v xml:space="preserve">Jabalinas 19x3000 tipo Cooperwel         </v>
      </c>
      <c r="D143" s="140" t="str">
        <f t="shared" si="29"/>
        <v>u</v>
      </c>
      <c r="E143" s="118"/>
      <c r="F143" s="202"/>
      <c r="G143" s="311" t="s">
        <v>1499</v>
      </c>
      <c r="H143" s="308" t="s">
        <v>1577</v>
      </c>
      <c r="I143" s="134"/>
      <c r="J143" s="201"/>
    </row>
    <row r="144" spans="1:10" ht="20.100000000000001" customHeight="1" x14ac:dyDescent="0.2">
      <c r="A144" s="75">
        <f t="shared" si="17"/>
        <v>92</v>
      </c>
      <c r="B144" s="335" t="s">
        <v>1425</v>
      </c>
      <c r="C144" s="167" t="str">
        <f t="shared" si="28"/>
        <v>Prensa cable p/jabalina</v>
      </c>
      <c r="D144" s="140" t="str">
        <f t="shared" si="29"/>
        <v>u</v>
      </c>
      <c r="E144" s="118"/>
      <c r="F144" s="202"/>
      <c r="G144" s="311" t="s">
        <v>1500</v>
      </c>
      <c r="H144" s="308" t="s">
        <v>1577</v>
      </c>
      <c r="I144" s="134"/>
      <c r="J144" s="201"/>
    </row>
    <row r="145" spans="1:10" ht="20.100000000000001" customHeight="1" x14ac:dyDescent="0.2">
      <c r="A145" s="75">
        <f t="shared" si="17"/>
        <v>93</v>
      </c>
      <c r="B145" s="335" t="s">
        <v>1426</v>
      </c>
      <c r="C145" s="167" t="str">
        <f t="shared" si="28"/>
        <v>Caja de Inspección Hierro fundido</v>
      </c>
      <c r="D145" s="140" t="str">
        <f t="shared" si="29"/>
        <v>u</v>
      </c>
      <c r="E145" s="118"/>
      <c r="F145" s="202"/>
      <c r="G145" s="311" t="s">
        <v>1501</v>
      </c>
      <c r="H145" s="308" t="s">
        <v>1577</v>
      </c>
      <c r="I145" s="134"/>
      <c r="J145" s="201"/>
    </row>
    <row r="146" spans="1:10" ht="20.100000000000001" customHeight="1" x14ac:dyDescent="0.2">
      <c r="A146" s="75">
        <f t="shared" si="17"/>
        <v>94</v>
      </c>
      <c r="B146" s="335" t="s">
        <v>1427</v>
      </c>
      <c r="C146" s="167" t="str">
        <f t="shared" si="28"/>
        <v>Cable Cu verde y amarillo 4 mm2</v>
      </c>
      <c r="D146" s="140" t="str">
        <f t="shared" si="29"/>
        <v>m</v>
      </c>
      <c r="E146" s="118"/>
      <c r="F146" s="202"/>
      <c r="G146" s="311" t="s">
        <v>1581</v>
      </c>
      <c r="H146" s="308" t="s">
        <v>1582</v>
      </c>
      <c r="I146" s="134"/>
      <c r="J146" s="201"/>
    </row>
    <row r="147" spans="1:10" ht="20.100000000000001" customHeight="1" x14ac:dyDescent="0.2">
      <c r="A147" s="75">
        <f t="shared" si="17"/>
        <v>95</v>
      </c>
      <c r="B147" s="335" t="s">
        <v>1428</v>
      </c>
      <c r="C147" s="167" t="str">
        <f t="shared" si="28"/>
        <v>Cable Cu antillama 1,5 mm2  Pirelli</v>
      </c>
      <c r="D147" s="140" t="str">
        <f t="shared" si="29"/>
        <v>m</v>
      </c>
      <c r="E147" s="118"/>
      <c r="F147" s="202"/>
      <c r="G147" s="311" t="s">
        <v>1502</v>
      </c>
      <c r="H147" s="308" t="s">
        <v>1582</v>
      </c>
      <c r="I147" s="134"/>
      <c r="J147" s="201"/>
    </row>
    <row r="148" spans="1:10" ht="20.100000000000001" customHeight="1" x14ac:dyDescent="0.2">
      <c r="A148" s="75">
        <f t="shared" si="17"/>
        <v>96</v>
      </c>
      <c r="B148" s="335" t="s">
        <v>1429</v>
      </c>
      <c r="C148" s="167" t="str">
        <f t="shared" si="28"/>
        <v>Cable Cu antillama 2,5 mm2 pirelli</v>
      </c>
      <c r="D148" s="140" t="str">
        <f t="shared" si="29"/>
        <v>m</v>
      </c>
      <c r="E148" s="118"/>
      <c r="F148" s="202"/>
      <c r="G148" s="311" t="s">
        <v>1503</v>
      </c>
      <c r="H148" s="308" t="s">
        <v>1582</v>
      </c>
      <c r="I148" s="134"/>
      <c r="J148" s="201"/>
    </row>
    <row r="149" spans="1:10" ht="20.100000000000001" customHeight="1" x14ac:dyDescent="0.2">
      <c r="A149" s="75">
        <f t="shared" si="17"/>
        <v>97</v>
      </c>
      <c r="B149" s="335" t="s">
        <v>1430</v>
      </c>
      <c r="C149" s="167" t="str">
        <f t="shared" si="28"/>
        <v>Cable Cu antillama 4 mm2  Pirelli</v>
      </c>
      <c r="D149" s="140" t="str">
        <f t="shared" si="29"/>
        <v>m</v>
      </c>
      <c r="E149" s="118"/>
      <c r="F149" s="202"/>
      <c r="G149" s="311" t="s">
        <v>1504</v>
      </c>
      <c r="H149" s="308" t="s">
        <v>1582</v>
      </c>
      <c r="I149" s="134"/>
      <c r="J149" s="201"/>
    </row>
    <row r="150" spans="1:10" ht="20.100000000000001" customHeight="1" x14ac:dyDescent="0.2">
      <c r="A150" s="75">
        <f t="shared" si="17"/>
        <v>98</v>
      </c>
      <c r="B150" s="335" t="s">
        <v>1431</v>
      </c>
      <c r="C150" s="167" t="str">
        <f t="shared" si="28"/>
        <v>Interrupt. difer. 4 x 40 Amp. 30 mA.</v>
      </c>
      <c r="D150" s="140" t="str">
        <f t="shared" si="29"/>
        <v>u</v>
      </c>
      <c r="E150" s="118"/>
      <c r="F150" s="202"/>
      <c r="G150" s="311" t="s">
        <v>1583</v>
      </c>
      <c r="H150" s="308" t="s">
        <v>1577</v>
      </c>
      <c r="I150" s="134"/>
      <c r="J150" s="201"/>
    </row>
    <row r="151" spans="1:10" ht="20.100000000000001" customHeight="1" x14ac:dyDescent="0.2">
      <c r="A151" s="75">
        <f t="shared" si="17"/>
        <v>99</v>
      </c>
      <c r="B151" s="335" t="s">
        <v>1432</v>
      </c>
      <c r="C151" s="167" t="str">
        <f t="shared" si="28"/>
        <v>Llaves termomagneticas 2 x 10A - schneider</v>
      </c>
      <c r="D151" s="140" t="str">
        <f t="shared" si="29"/>
        <v>u</v>
      </c>
      <c r="E151" s="118"/>
      <c r="F151" s="202"/>
      <c r="G151" s="311" t="s">
        <v>1584</v>
      </c>
      <c r="H151" s="308" t="s">
        <v>1577</v>
      </c>
      <c r="I151" s="134"/>
      <c r="J151" s="201"/>
    </row>
    <row r="152" spans="1:10" ht="20.100000000000001" customHeight="1" x14ac:dyDescent="0.2">
      <c r="A152" s="75">
        <f t="shared" si="17"/>
        <v>100</v>
      </c>
      <c r="B152" s="335" t="s">
        <v>1433</v>
      </c>
      <c r="C152" s="167" t="str">
        <f t="shared" si="28"/>
        <v>Llaves termomagneticas 4 x 16 A - schneider</v>
      </c>
      <c r="D152" s="140" t="str">
        <f t="shared" si="29"/>
        <v>u</v>
      </c>
      <c r="E152" s="118"/>
      <c r="F152" s="202"/>
      <c r="G152" s="311" t="s">
        <v>1585</v>
      </c>
      <c r="H152" s="308" t="s">
        <v>1577</v>
      </c>
      <c r="I152" s="134"/>
      <c r="J152" s="201"/>
    </row>
    <row r="153" spans="1:10" ht="20.100000000000001" customHeight="1" x14ac:dyDescent="0.2">
      <c r="A153" s="75">
        <f t="shared" si="17"/>
        <v>101</v>
      </c>
      <c r="B153" s="335" t="s">
        <v>1434</v>
      </c>
      <c r="C153" s="167" t="str">
        <f t="shared" ref="C153:C157" si="34">IFERROR(VLOOKUP(J153,Tabla_Items,2,FALSE),G153)</f>
        <v>Llaves termomagneticas 4 x 25 A - schneider</v>
      </c>
      <c r="D153" s="140" t="str">
        <f t="shared" ref="D153:D157" si="35">IFERROR(VLOOKUP(J153,Tabla_Items,3,FALSE),H153)</f>
        <v>u</v>
      </c>
      <c r="E153" s="118"/>
      <c r="F153" s="202"/>
      <c r="G153" s="311" t="s">
        <v>1586</v>
      </c>
      <c r="H153" s="308" t="s">
        <v>1577</v>
      </c>
      <c r="I153" s="134"/>
      <c r="J153" s="201"/>
    </row>
    <row r="154" spans="1:10" ht="20.100000000000001" customHeight="1" x14ac:dyDescent="0.2">
      <c r="A154" s="75">
        <f t="shared" si="17"/>
        <v>102</v>
      </c>
      <c r="B154" s="335" t="s">
        <v>1435</v>
      </c>
      <c r="C154" s="167" t="str">
        <f t="shared" si="34"/>
        <v>Llaves termomagneticas 4 x 32 A - schneider</v>
      </c>
      <c r="D154" s="140" t="str">
        <f t="shared" si="35"/>
        <v>u</v>
      </c>
      <c r="E154" s="118"/>
      <c r="F154" s="202"/>
      <c r="G154" s="311" t="s">
        <v>1587</v>
      </c>
      <c r="H154" s="308" t="s">
        <v>1577</v>
      </c>
      <c r="I154" s="134"/>
      <c r="J154" s="201"/>
    </row>
    <row r="155" spans="1:10" ht="20.100000000000001" customHeight="1" x14ac:dyDescent="0.2">
      <c r="A155" s="75">
        <f t="shared" ref="A155:A218" si="36">IF(D155=0,A154,A154+1)</f>
        <v>103</v>
      </c>
      <c r="B155" s="335" t="s">
        <v>1436</v>
      </c>
      <c r="C155" s="167" t="str">
        <f t="shared" si="34"/>
        <v>Llaves termomagneticas 4 x 40 A - schneider</v>
      </c>
      <c r="D155" s="140" t="str">
        <f t="shared" si="35"/>
        <v>u</v>
      </c>
      <c r="E155" s="118"/>
      <c r="F155" s="202"/>
      <c r="G155" s="311" t="s">
        <v>1588</v>
      </c>
      <c r="H155" s="308" t="s">
        <v>1577</v>
      </c>
      <c r="I155" s="134"/>
      <c r="J155" s="201"/>
    </row>
    <row r="156" spans="1:10" ht="20.100000000000001" customHeight="1" x14ac:dyDescent="0.2">
      <c r="A156" s="75">
        <f t="shared" si="36"/>
        <v>104</v>
      </c>
      <c r="B156" s="335" t="s">
        <v>1437</v>
      </c>
      <c r="C156" s="167" t="str">
        <f t="shared" si="34"/>
        <v>Llaves termomagneticas 4 x 80 A - schneider</v>
      </c>
      <c r="D156" s="140" t="str">
        <f t="shared" si="35"/>
        <v>u</v>
      </c>
      <c r="E156" s="118"/>
      <c r="F156" s="202"/>
      <c r="G156" s="311" t="s">
        <v>1589</v>
      </c>
      <c r="H156" s="308" t="s">
        <v>1577</v>
      </c>
      <c r="I156" s="134"/>
      <c r="J156" s="201"/>
    </row>
    <row r="157" spans="1:10" ht="20.100000000000001" customHeight="1" x14ac:dyDescent="0.2">
      <c r="A157" s="75">
        <f t="shared" si="36"/>
        <v>105</v>
      </c>
      <c r="B157" s="335" t="s">
        <v>1438</v>
      </c>
      <c r="C157" s="167" t="str">
        <f t="shared" si="34"/>
        <v xml:space="preserve">Juego de Barras 200A c. tapa acrilico                        </v>
      </c>
      <c r="D157" s="140" t="str">
        <f t="shared" si="35"/>
        <v>u</v>
      </c>
      <c r="E157" s="118"/>
      <c r="F157" s="202"/>
      <c r="G157" s="311" t="s">
        <v>1508</v>
      </c>
      <c r="H157" s="308" t="s">
        <v>1577</v>
      </c>
      <c r="I157" s="134"/>
      <c r="J157" s="201"/>
    </row>
    <row r="158" spans="1:10" ht="20.100000000000001" customHeight="1" x14ac:dyDescent="0.2">
      <c r="A158" s="75">
        <f t="shared" si="36"/>
        <v>106</v>
      </c>
      <c r="B158" s="335" t="s">
        <v>1439</v>
      </c>
      <c r="C158" s="167" t="str">
        <f t="shared" ref="C158:C225" si="37">IFERROR(VLOOKUP(J158,Tabla_Items,2,FALSE),G158)</f>
        <v>Cámara de HºA</v>
      </c>
      <c r="D158" s="140" t="str">
        <f t="shared" ref="D158:D225" si="38">IFERROR(VLOOKUP(J158,Tabla_Items,3,FALSE),H158)</f>
        <v>u</v>
      </c>
      <c r="E158" s="118"/>
      <c r="G158" s="311" t="s">
        <v>1509</v>
      </c>
      <c r="H158" s="308" t="s">
        <v>1577</v>
      </c>
      <c r="I158" s="134"/>
      <c r="J158" s="201"/>
    </row>
    <row r="159" spans="1:10" ht="20.100000000000001" customHeight="1" x14ac:dyDescent="0.2">
      <c r="A159" s="75">
        <f t="shared" si="36"/>
        <v>106</v>
      </c>
      <c r="B159" s="335" t="s">
        <v>1440</v>
      </c>
      <c r="C159" s="167" t="str">
        <f t="shared" si="37"/>
        <v>Baja tensión</v>
      </c>
      <c r="D159" s="140">
        <f t="shared" si="38"/>
        <v>0</v>
      </c>
      <c r="E159" s="118"/>
      <c r="G159" s="311" t="s">
        <v>1357</v>
      </c>
      <c r="H159" s="308"/>
      <c r="I159" s="134"/>
      <c r="J159" s="201"/>
    </row>
    <row r="160" spans="1:10" ht="20.100000000000001" customHeight="1" x14ac:dyDescent="0.2">
      <c r="A160" s="75">
        <f t="shared" si="36"/>
        <v>107</v>
      </c>
      <c r="B160" s="335" t="s">
        <v>1441</v>
      </c>
      <c r="C160" s="167" t="str">
        <f t="shared" si="37"/>
        <v>Pulsador timbre</v>
      </c>
      <c r="D160" s="140" t="str">
        <f t="shared" si="38"/>
        <v>u</v>
      </c>
      <c r="E160" s="118"/>
      <c r="G160" s="311" t="s">
        <v>1485</v>
      </c>
      <c r="H160" s="308" t="s">
        <v>1577</v>
      </c>
      <c r="I160" s="134"/>
      <c r="J160" s="201"/>
    </row>
    <row r="161" spans="1:10" ht="20.100000000000001" customHeight="1" x14ac:dyDescent="0.2">
      <c r="A161" s="75">
        <f t="shared" si="36"/>
        <v>108</v>
      </c>
      <c r="B161" s="335" t="s">
        <v>1442</v>
      </c>
      <c r="C161" s="167" t="str">
        <f t="shared" si="37"/>
        <v>Timbre común Domiciliario</v>
      </c>
      <c r="D161" s="140" t="str">
        <f t="shared" si="38"/>
        <v>u</v>
      </c>
      <c r="E161" s="118"/>
      <c r="G161" s="311" t="s">
        <v>1486</v>
      </c>
      <c r="H161" s="308" t="s">
        <v>1577</v>
      </c>
      <c r="I161" s="134"/>
      <c r="J161" s="201"/>
    </row>
    <row r="162" spans="1:10" ht="20.100000000000001" customHeight="1" x14ac:dyDescent="0.2">
      <c r="A162" s="75">
        <f t="shared" si="36"/>
        <v>109</v>
      </c>
      <c r="B162" s="335" t="s">
        <v>1443</v>
      </c>
      <c r="C162" s="167" t="str">
        <f t="shared" si="37"/>
        <v>Router inalámbrico 24 bocas</v>
      </c>
      <c r="D162" s="140" t="str">
        <f t="shared" si="38"/>
        <v>u</v>
      </c>
      <c r="E162" s="118"/>
      <c r="G162" s="311" t="s">
        <v>1510</v>
      </c>
      <c r="H162" s="308" t="s">
        <v>1577</v>
      </c>
      <c r="I162" s="134"/>
      <c r="J162" s="201"/>
    </row>
    <row r="163" spans="1:10" ht="20.100000000000001" customHeight="1" x14ac:dyDescent="0.2">
      <c r="A163" s="75">
        <f t="shared" si="36"/>
        <v>110</v>
      </c>
      <c r="B163" s="335" t="s">
        <v>1454</v>
      </c>
      <c r="C163" s="167" t="str">
        <f t="shared" si="37"/>
        <v>Rack XL con 4 montantes de 19" 600x500x600mm</v>
      </c>
      <c r="D163" s="140" t="str">
        <f t="shared" si="38"/>
        <v>u</v>
      </c>
      <c r="E163" s="118"/>
      <c r="G163" s="311" t="s">
        <v>1511</v>
      </c>
      <c r="H163" s="308" t="s">
        <v>1577</v>
      </c>
      <c r="I163" s="134"/>
      <c r="J163" s="201"/>
    </row>
    <row r="164" spans="1:10" ht="20.100000000000001" customHeight="1" x14ac:dyDescent="0.2">
      <c r="A164" s="75">
        <f t="shared" si="36"/>
        <v>111</v>
      </c>
      <c r="B164" s="335" t="s">
        <v>1455</v>
      </c>
      <c r="C164" s="167" t="str">
        <f t="shared" si="37"/>
        <v>Patch Pannel 19" con 24 tomas RJ45 de 8 contactos</v>
      </c>
      <c r="D164" s="140" t="str">
        <f t="shared" si="38"/>
        <v>m</v>
      </c>
      <c r="E164" s="118"/>
      <c r="G164" s="311" t="s">
        <v>1512</v>
      </c>
      <c r="H164" s="308" t="s">
        <v>1582</v>
      </c>
      <c r="I164" s="134"/>
      <c r="J164" s="201"/>
    </row>
    <row r="165" spans="1:10" ht="20.100000000000001" customHeight="1" x14ac:dyDescent="0.2">
      <c r="A165" s="75">
        <f t="shared" si="36"/>
        <v>112</v>
      </c>
      <c r="B165" s="335" t="s">
        <v>1456</v>
      </c>
      <c r="C165" s="167" t="str">
        <f t="shared" si="37"/>
        <v>Patch Cord de 3m c/u  con 2 conect. RJ45 de 8 contac.</v>
      </c>
      <c r="D165" s="140" t="str">
        <f t="shared" si="38"/>
        <v>u</v>
      </c>
      <c r="E165" s="118"/>
      <c r="G165" s="311" t="s">
        <v>1513</v>
      </c>
      <c r="H165" s="308" t="s">
        <v>1577</v>
      </c>
      <c r="I165" s="134"/>
      <c r="J165" s="201"/>
    </row>
    <row r="166" spans="1:10" ht="20.100000000000001" customHeight="1" x14ac:dyDescent="0.2">
      <c r="A166" s="75">
        <f t="shared" si="36"/>
        <v>113</v>
      </c>
      <c r="B166" s="335" t="s">
        <v>1457</v>
      </c>
      <c r="C166" s="167" t="str">
        <f t="shared" si="37"/>
        <v>Toma RJ45 (hembra) de embutir para red de datos</v>
      </c>
      <c r="D166" s="140" t="str">
        <f t="shared" si="38"/>
        <v>u</v>
      </c>
      <c r="E166" s="118"/>
      <c r="G166" s="311" t="s">
        <v>1514</v>
      </c>
      <c r="H166" s="308" t="s">
        <v>1577</v>
      </c>
      <c r="I166" s="134"/>
      <c r="J166" s="201"/>
    </row>
    <row r="167" spans="1:10" ht="20.100000000000001" customHeight="1" x14ac:dyDescent="0.2">
      <c r="A167" s="75">
        <f t="shared" si="36"/>
        <v>114</v>
      </c>
      <c r="B167" s="335" t="s">
        <v>1458</v>
      </c>
      <c r="C167" s="167" t="str">
        <f t="shared" si="37"/>
        <v>Cable UTP CAT 5 de 4 pares</v>
      </c>
      <c r="D167" s="140" t="str">
        <f t="shared" si="38"/>
        <v>u</v>
      </c>
      <c r="E167" s="118"/>
      <c r="G167" s="311" t="s">
        <v>1515</v>
      </c>
      <c r="H167" s="308" t="s">
        <v>1577</v>
      </c>
      <c r="I167" s="134"/>
      <c r="J167" s="201"/>
    </row>
    <row r="168" spans="1:10" ht="20.100000000000001" customHeight="1" x14ac:dyDescent="0.2">
      <c r="A168" s="75">
        <f t="shared" si="36"/>
        <v>115</v>
      </c>
      <c r="B168" s="335" t="s">
        <v>1459</v>
      </c>
      <c r="C168" s="167" t="str">
        <f t="shared" si="37"/>
        <v>Central Telefónica</v>
      </c>
      <c r="D168" s="140" t="str">
        <f t="shared" si="38"/>
        <v>u</v>
      </c>
      <c r="E168" s="118"/>
      <c r="G168" s="311" t="s">
        <v>1590</v>
      </c>
      <c r="H168" s="308" t="s">
        <v>1577</v>
      </c>
      <c r="I168" s="134"/>
      <c r="J168" s="201"/>
    </row>
    <row r="169" spans="1:10" ht="20.100000000000001" customHeight="1" x14ac:dyDescent="0.2">
      <c r="A169" s="75">
        <f t="shared" si="36"/>
        <v>116</v>
      </c>
      <c r="B169" s="335" t="s">
        <v>1460</v>
      </c>
      <c r="C169" s="167" t="str">
        <f t="shared" si="37"/>
        <v>Precintos</v>
      </c>
      <c r="D169" s="140" t="str">
        <f t="shared" si="38"/>
        <v>u</v>
      </c>
      <c r="E169" s="118"/>
      <c r="G169" s="311" t="s">
        <v>1591</v>
      </c>
      <c r="H169" s="308" t="s">
        <v>1577</v>
      </c>
      <c r="I169" s="134"/>
      <c r="J169" s="201"/>
    </row>
    <row r="170" spans="1:10" ht="20.100000000000001" customHeight="1" x14ac:dyDescent="0.2">
      <c r="A170" s="75">
        <f t="shared" si="36"/>
        <v>116</v>
      </c>
      <c r="B170" s="335" t="s">
        <v>1264</v>
      </c>
      <c r="C170" s="167" t="str">
        <f t="shared" si="37"/>
        <v>Baja tensión</v>
      </c>
      <c r="D170" s="140">
        <f t="shared" si="38"/>
        <v>0</v>
      </c>
      <c r="E170" s="118"/>
      <c r="G170" s="311" t="s">
        <v>1357</v>
      </c>
      <c r="H170" s="308"/>
      <c r="I170" s="134"/>
      <c r="J170" s="201"/>
    </row>
    <row r="171" spans="1:10" ht="20.100000000000001" customHeight="1" x14ac:dyDescent="0.2">
      <c r="A171" s="75">
        <f t="shared" si="36"/>
        <v>117</v>
      </c>
      <c r="B171" s="335" t="s">
        <v>1444</v>
      </c>
      <c r="C171" s="167" t="str">
        <f t="shared" si="37"/>
        <v xml:space="preserve">Alarma c/incendio y robo c/ 10 sensores mov, 4 humo y control </v>
      </c>
      <c r="D171" s="140" t="str">
        <f t="shared" si="38"/>
        <v>u</v>
      </c>
      <c r="E171" s="118"/>
      <c r="G171" s="311" t="s">
        <v>1592</v>
      </c>
      <c r="H171" s="308" t="s">
        <v>1577</v>
      </c>
      <c r="I171" s="134"/>
      <c r="J171" s="201"/>
    </row>
    <row r="172" spans="1:10" ht="20.100000000000001" customHeight="1" x14ac:dyDescent="0.2">
      <c r="A172" s="75">
        <f t="shared" si="36"/>
        <v>117</v>
      </c>
      <c r="B172" s="335" t="s">
        <v>1265</v>
      </c>
      <c r="C172" s="167" t="str">
        <f t="shared" si="37"/>
        <v>Artefactos</v>
      </c>
      <c r="D172" s="140">
        <f t="shared" si="38"/>
        <v>0</v>
      </c>
      <c r="E172" s="118"/>
      <c r="G172" s="311" t="s">
        <v>1358</v>
      </c>
      <c r="H172" s="308"/>
      <c r="I172" s="134"/>
      <c r="J172" s="201"/>
    </row>
    <row r="173" spans="1:10" ht="20.100000000000001" customHeight="1" x14ac:dyDescent="0.2">
      <c r="A173" s="75">
        <f t="shared" si="36"/>
        <v>118</v>
      </c>
      <c r="B173" s="335" t="s">
        <v>1266</v>
      </c>
      <c r="C173" s="167" t="str">
        <f t="shared" si="37"/>
        <v>Luminaria Tipo Novalucce Terra T8 Doble Parab C / Lámpara LED 2x36W</v>
      </c>
      <c r="D173" s="140" t="str">
        <f t="shared" si="38"/>
        <v>u</v>
      </c>
      <c r="E173" s="118"/>
      <c r="G173" s="311" t="s">
        <v>1593</v>
      </c>
      <c r="H173" s="308" t="s">
        <v>1577</v>
      </c>
      <c r="I173" s="134"/>
      <c r="J173" s="201"/>
    </row>
    <row r="174" spans="1:10" ht="20.100000000000001" customHeight="1" x14ac:dyDescent="0.2">
      <c r="A174" s="75">
        <f t="shared" si="36"/>
        <v>119</v>
      </c>
      <c r="B174" s="335" t="s">
        <v>1267</v>
      </c>
      <c r="C174" s="167" t="str">
        <f t="shared" si="37"/>
        <v>Tubos LED .36w Luz Dia</v>
      </c>
      <c r="D174" s="140" t="str">
        <f t="shared" si="38"/>
        <v>u</v>
      </c>
      <c r="E174" s="118"/>
      <c r="G174" s="311" t="s">
        <v>1594</v>
      </c>
      <c r="H174" s="308" t="s">
        <v>1577</v>
      </c>
      <c r="I174" s="134"/>
      <c r="J174" s="201"/>
    </row>
    <row r="175" spans="1:10" ht="20.100000000000001" customHeight="1" x14ac:dyDescent="0.2">
      <c r="A175" s="75">
        <f t="shared" si="36"/>
        <v>120</v>
      </c>
      <c r="B175" s="335" t="s">
        <v>1268</v>
      </c>
      <c r="C175" s="167" t="str">
        <f t="shared" si="37"/>
        <v xml:space="preserve">Ventiladores de pared 20" Tipo Díaz Patron                  </v>
      </c>
      <c r="D175" s="140" t="str">
        <f t="shared" si="38"/>
        <v>u</v>
      </c>
      <c r="E175" s="118"/>
      <c r="G175" s="311" t="s">
        <v>1595</v>
      </c>
      <c r="H175" s="308" t="s">
        <v>1577</v>
      </c>
      <c r="I175" s="134"/>
      <c r="J175" s="201"/>
    </row>
    <row r="176" spans="1:10" ht="20.100000000000001" customHeight="1" x14ac:dyDescent="0.2">
      <c r="A176" s="75">
        <f t="shared" si="36"/>
        <v>121</v>
      </c>
      <c r="B176" s="335" t="s">
        <v>1269</v>
      </c>
      <c r="C176" s="167" t="str">
        <f t="shared" si="37"/>
        <v>Luz emergencia Salida autonomo Atomlux 3w LED</v>
      </c>
      <c r="D176" s="140" t="str">
        <f t="shared" si="38"/>
        <v>u</v>
      </c>
      <c r="E176" s="118"/>
      <c r="G176" s="311" t="s">
        <v>1596</v>
      </c>
      <c r="H176" s="308" t="s">
        <v>1577</v>
      </c>
      <c r="I176" s="134"/>
      <c r="J176" s="201"/>
    </row>
    <row r="177" spans="1:10" ht="20.100000000000001" customHeight="1" x14ac:dyDescent="0.2">
      <c r="A177" s="75">
        <f t="shared" si="36"/>
        <v>122</v>
      </c>
      <c r="B177" s="335" t="s">
        <v>1270</v>
      </c>
      <c r="C177" s="167" t="str">
        <f t="shared" si="37"/>
        <v xml:space="preserve">Aplique exterior IP60 </v>
      </c>
      <c r="D177" s="140" t="str">
        <f t="shared" si="38"/>
        <v>u</v>
      </c>
      <c r="E177" s="118"/>
      <c r="G177" s="311" t="s">
        <v>1597</v>
      </c>
      <c r="H177" s="308" t="s">
        <v>1577</v>
      </c>
      <c r="I177" s="134"/>
      <c r="J177" s="201"/>
    </row>
    <row r="178" spans="1:10" ht="20.100000000000001" customHeight="1" x14ac:dyDescent="0.2">
      <c r="A178" s="75">
        <f t="shared" si="36"/>
        <v>123</v>
      </c>
      <c r="B178" s="335" t="s">
        <v>1760</v>
      </c>
      <c r="C178" s="167" t="str">
        <f t="shared" si="37"/>
        <v>Termotanque 50 lts</v>
      </c>
      <c r="D178" s="140" t="str">
        <f t="shared" si="38"/>
        <v>u</v>
      </c>
      <c r="E178" s="118"/>
      <c r="G178" s="311" t="s">
        <v>1598</v>
      </c>
      <c r="H178" s="308" t="s">
        <v>1577</v>
      </c>
      <c r="I178" s="134"/>
      <c r="J178" s="201"/>
    </row>
    <row r="179" spans="1:10" ht="20.100000000000001" customHeight="1" x14ac:dyDescent="0.2">
      <c r="A179" s="75">
        <f t="shared" si="36"/>
        <v>123</v>
      </c>
      <c r="B179" s="335">
        <v>12</v>
      </c>
      <c r="C179" s="167" t="str">
        <f t="shared" ref="C179:C188" si="39">IFERROR(VLOOKUP(J179,Tabla_Items,2,FALSE),G179)</f>
        <v xml:space="preserve"> INSTALACIÓN SANITARIA</v>
      </c>
      <c r="D179" s="140">
        <f t="shared" ref="D179:D188" si="40">IFERROR(VLOOKUP(J179,Tabla_Items,3,FALSE),H179)</f>
        <v>0</v>
      </c>
      <c r="E179" s="118"/>
      <c r="G179" s="333" t="s">
        <v>1599</v>
      </c>
      <c r="H179" s="308"/>
      <c r="I179" s="134"/>
      <c r="J179" s="201"/>
    </row>
    <row r="180" spans="1:10" ht="20.100000000000001" customHeight="1" x14ac:dyDescent="0.2">
      <c r="A180" s="75">
        <f t="shared" si="36"/>
        <v>123</v>
      </c>
      <c r="B180" s="335" t="s">
        <v>1271</v>
      </c>
      <c r="C180" s="167" t="str">
        <f t="shared" si="39"/>
        <v>Instalación base de cloacas, caños, cámaras</v>
      </c>
      <c r="D180" s="140">
        <f t="shared" si="40"/>
        <v>0</v>
      </c>
      <c r="E180" s="118"/>
      <c r="G180" s="311" t="s">
        <v>1359</v>
      </c>
      <c r="H180" s="308"/>
      <c r="I180" s="134"/>
      <c r="J180" s="201"/>
    </row>
    <row r="181" spans="1:10" ht="20.100000000000001" customHeight="1" x14ac:dyDescent="0.2">
      <c r="A181" s="75">
        <f t="shared" si="36"/>
        <v>124</v>
      </c>
      <c r="B181" s="335" t="s">
        <v>1272</v>
      </c>
      <c r="C181" s="167" t="str">
        <f t="shared" si="39"/>
        <v>Caño PVC Ø 160</v>
      </c>
      <c r="D181" s="140" t="str">
        <f t="shared" si="40"/>
        <v>m</v>
      </c>
      <c r="E181" s="118"/>
      <c r="G181" s="311" t="s">
        <v>1516</v>
      </c>
      <c r="H181" s="308" t="s">
        <v>1582</v>
      </c>
      <c r="I181" s="134"/>
      <c r="J181" s="201"/>
    </row>
    <row r="182" spans="1:10" ht="20.100000000000001" customHeight="1" x14ac:dyDescent="0.2">
      <c r="A182" s="75">
        <f t="shared" si="36"/>
        <v>125</v>
      </c>
      <c r="B182" s="335" t="s">
        <v>1273</v>
      </c>
      <c r="C182" s="167" t="str">
        <f t="shared" si="39"/>
        <v>Caño PVC Ø 160 perforado</v>
      </c>
      <c r="D182" s="140" t="str">
        <f t="shared" si="40"/>
        <v>m</v>
      </c>
      <c r="E182" s="118"/>
      <c r="G182" s="311" t="s">
        <v>1600</v>
      </c>
      <c r="H182" s="308" t="s">
        <v>1582</v>
      </c>
      <c r="I182" s="134"/>
      <c r="J182" s="201"/>
    </row>
    <row r="183" spans="1:10" ht="20.100000000000001" customHeight="1" x14ac:dyDescent="0.2">
      <c r="A183" s="75">
        <f t="shared" si="36"/>
        <v>126</v>
      </c>
      <c r="B183" s="335" t="s">
        <v>1274</v>
      </c>
      <c r="C183" s="167" t="str">
        <f t="shared" si="39"/>
        <v>Codo PVC Ø 160</v>
      </c>
      <c r="D183" s="140" t="str">
        <f t="shared" si="40"/>
        <v>m</v>
      </c>
      <c r="E183" s="118"/>
      <c r="G183" s="311" t="s">
        <v>1601</v>
      </c>
      <c r="H183" s="308" t="s">
        <v>1582</v>
      </c>
      <c r="I183" s="134"/>
      <c r="J183" s="201"/>
    </row>
    <row r="184" spans="1:10" ht="20.100000000000001" customHeight="1" x14ac:dyDescent="0.2">
      <c r="A184" s="75">
        <f t="shared" si="36"/>
        <v>127</v>
      </c>
      <c r="B184" s="335" t="s">
        <v>1275</v>
      </c>
      <c r="C184" s="167" t="str">
        <f t="shared" si="39"/>
        <v>Bocas de Inspección</v>
      </c>
      <c r="D184" s="140" t="str">
        <f t="shared" si="40"/>
        <v>u</v>
      </c>
      <c r="E184" s="118"/>
      <c r="G184" s="311" t="s">
        <v>1517</v>
      </c>
      <c r="H184" s="308" t="s">
        <v>1577</v>
      </c>
      <c r="I184" s="134"/>
      <c r="J184" s="201"/>
    </row>
    <row r="185" spans="1:10" ht="20.100000000000001" customHeight="1" x14ac:dyDescent="0.2">
      <c r="A185" s="75">
        <f t="shared" si="36"/>
        <v>128</v>
      </c>
      <c r="B185" s="335" t="s">
        <v>1276</v>
      </c>
      <c r="C185" s="167" t="str">
        <f t="shared" si="39"/>
        <v>Cupla PVC Ø 110</v>
      </c>
      <c r="D185" s="140" t="str">
        <f t="shared" si="40"/>
        <v>u</v>
      </c>
      <c r="E185" s="118"/>
      <c r="G185" s="311" t="s">
        <v>1602</v>
      </c>
      <c r="H185" s="308" t="s">
        <v>1577</v>
      </c>
      <c r="I185" s="134"/>
      <c r="J185" s="201"/>
    </row>
    <row r="186" spans="1:10" ht="20.100000000000001" customHeight="1" x14ac:dyDescent="0.2">
      <c r="A186" s="75">
        <f t="shared" si="36"/>
        <v>129</v>
      </c>
      <c r="B186" s="335" t="s">
        <v>1761</v>
      </c>
      <c r="C186" s="167" t="str">
        <f t="shared" si="39"/>
        <v>Codo 90º PVC Ø 110</v>
      </c>
      <c r="D186" s="140" t="str">
        <f t="shared" si="40"/>
        <v>u</v>
      </c>
      <c r="E186" s="118"/>
      <c r="G186" s="311" t="s">
        <v>1603</v>
      </c>
      <c r="H186" s="308" t="s">
        <v>1577</v>
      </c>
      <c r="I186" s="134"/>
      <c r="J186" s="201"/>
    </row>
    <row r="187" spans="1:10" ht="20.100000000000001" customHeight="1" x14ac:dyDescent="0.2">
      <c r="A187" s="75">
        <f t="shared" si="36"/>
        <v>130</v>
      </c>
      <c r="B187" s="335" t="s">
        <v>1762</v>
      </c>
      <c r="C187" s="167" t="str">
        <f t="shared" si="39"/>
        <v>Boca DESAGÜE PLUVIAL</v>
      </c>
      <c r="D187" s="140" t="str">
        <f t="shared" si="40"/>
        <v>u</v>
      </c>
      <c r="E187" s="118"/>
      <c r="G187" s="311" t="s">
        <v>1519</v>
      </c>
      <c r="H187" s="308" t="s">
        <v>1577</v>
      </c>
      <c r="I187" s="134"/>
      <c r="J187" s="201"/>
    </row>
    <row r="188" spans="1:10" ht="20.100000000000001" customHeight="1" x14ac:dyDescent="0.2">
      <c r="A188" s="75">
        <f t="shared" si="36"/>
        <v>131</v>
      </c>
      <c r="B188" s="335" t="s">
        <v>1763</v>
      </c>
      <c r="C188" s="167" t="str">
        <f t="shared" si="39"/>
        <v>Camaras de Inspeccion Nuevas Modulos h=0,40</v>
      </c>
      <c r="D188" s="140" t="str">
        <f t="shared" si="40"/>
        <v>u</v>
      </c>
      <c r="E188" s="118"/>
      <c r="G188" s="311" t="s">
        <v>1604</v>
      </c>
      <c r="H188" s="308" t="s">
        <v>1577</v>
      </c>
      <c r="I188" s="134"/>
      <c r="J188" s="201"/>
    </row>
    <row r="189" spans="1:10" ht="20.100000000000001" customHeight="1" x14ac:dyDescent="0.2">
      <c r="A189" s="75">
        <f t="shared" si="36"/>
        <v>132</v>
      </c>
      <c r="B189" s="335" t="s">
        <v>1764</v>
      </c>
      <c r="C189" s="167" t="str">
        <f t="shared" ref="C189:C190" si="41">IFERROR(VLOOKUP(J189,Tabla_Items,2,FALSE),G189)</f>
        <v>Spray siliconado, Adhesivos, Grampas fijacion, etc.</v>
      </c>
      <c r="D189" s="140" t="str">
        <f t="shared" ref="D189:D190" si="42">IFERROR(VLOOKUP(J189,Tabla_Items,3,FALSE),H189)</f>
        <v>u</v>
      </c>
      <c r="E189" s="118"/>
      <c r="G189" s="304" t="s">
        <v>1605</v>
      </c>
      <c r="H189" s="308" t="s">
        <v>1577</v>
      </c>
      <c r="I189" s="134"/>
      <c r="J189" s="201"/>
    </row>
    <row r="190" spans="1:10" ht="20.100000000000001" customHeight="1" x14ac:dyDescent="0.2">
      <c r="A190" s="75">
        <f t="shared" si="36"/>
        <v>132</v>
      </c>
      <c r="B190" s="335" t="s">
        <v>1277</v>
      </c>
      <c r="C190" s="167" t="str">
        <f t="shared" si="41"/>
        <v>Dispositivos de Tratamiento y Otros</v>
      </c>
      <c r="D190" s="140">
        <f t="shared" si="42"/>
        <v>0</v>
      </c>
      <c r="E190" s="118"/>
      <c r="G190" s="323" t="s">
        <v>1606</v>
      </c>
      <c r="H190" s="308"/>
      <c r="I190" s="134"/>
      <c r="J190" s="201"/>
    </row>
    <row r="191" spans="1:10" ht="20.100000000000001" customHeight="1" x14ac:dyDescent="0.2">
      <c r="A191" s="75">
        <f t="shared" si="36"/>
        <v>132</v>
      </c>
      <c r="B191" s="335" t="s">
        <v>1675</v>
      </c>
      <c r="C191" s="167" t="str">
        <f t="shared" si="37"/>
        <v>Camara septica</v>
      </c>
      <c r="D191" s="140">
        <f t="shared" si="38"/>
        <v>0</v>
      </c>
      <c r="E191" s="118"/>
      <c r="G191" s="323" t="s">
        <v>1607</v>
      </c>
      <c r="H191" s="308"/>
      <c r="I191" s="134"/>
      <c r="J191" s="201"/>
    </row>
    <row r="192" spans="1:10" ht="20.100000000000001" customHeight="1" x14ac:dyDescent="0.2">
      <c r="A192" s="75">
        <f t="shared" si="36"/>
        <v>133</v>
      </c>
      <c r="B192" s="335" t="s">
        <v>1765</v>
      </c>
      <c r="C192" s="167" t="str">
        <f t="shared" si="37"/>
        <v>Mamposteria 0,2m</v>
      </c>
      <c r="D192" s="140" t="str">
        <f t="shared" si="38"/>
        <v>m2</v>
      </c>
      <c r="E192" s="118"/>
      <c r="G192" s="323" t="s">
        <v>1608</v>
      </c>
      <c r="H192" s="308" t="s">
        <v>6</v>
      </c>
      <c r="I192" s="134"/>
      <c r="J192" s="201"/>
    </row>
    <row r="193" spans="1:10" ht="20.100000000000001" customHeight="1" x14ac:dyDescent="0.2">
      <c r="A193" s="75">
        <f t="shared" si="36"/>
        <v>134</v>
      </c>
      <c r="B193" s="335" t="s">
        <v>1766</v>
      </c>
      <c r="C193" s="167" t="str">
        <f t="shared" si="37"/>
        <v>Revoque impermeable</v>
      </c>
      <c r="D193" s="140" t="str">
        <f t="shared" si="38"/>
        <v>m2</v>
      </c>
      <c r="E193" s="118"/>
      <c r="G193" s="323" t="s">
        <v>1609</v>
      </c>
      <c r="H193" s="308" t="s">
        <v>6</v>
      </c>
      <c r="I193" s="134"/>
      <c r="J193" s="201"/>
    </row>
    <row r="194" spans="1:10" ht="20.100000000000001" customHeight="1" x14ac:dyDescent="0.2">
      <c r="A194" s="75">
        <f t="shared" si="36"/>
        <v>135</v>
      </c>
      <c r="B194" s="335" t="s">
        <v>1767</v>
      </c>
      <c r="C194" s="167" t="str">
        <f t="shared" si="37"/>
        <v>Estucado</v>
      </c>
      <c r="D194" s="140" t="str">
        <f t="shared" si="38"/>
        <v>m2</v>
      </c>
      <c r="E194" s="118"/>
      <c r="G194" s="323" t="s">
        <v>1610</v>
      </c>
      <c r="H194" s="308" t="s">
        <v>6</v>
      </c>
      <c r="I194" s="134"/>
      <c r="J194" s="201"/>
    </row>
    <row r="195" spans="1:10" ht="20.100000000000001" customHeight="1" x14ac:dyDescent="0.2">
      <c r="A195" s="75">
        <f t="shared" si="36"/>
        <v>136</v>
      </c>
      <c r="B195" s="335" t="s">
        <v>1768</v>
      </c>
      <c r="C195" s="167" t="str">
        <f t="shared" si="37"/>
        <v>Contrapiso hormigon armado</v>
      </c>
      <c r="D195" s="140" t="str">
        <f t="shared" si="38"/>
        <v>m2</v>
      </c>
      <c r="E195" s="118"/>
      <c r="G195" s="323" t="s">
        <v>1611</v>
      </c>
      <c r="H195" s="308" t="s">
        <v>6</v>
      </c>
      <c r="I195" s="134"/>
      <c r="J195" s="201"/>
    </row>
    <row r="196" spans="1:10" ht="20.100000000000001" customHeight="1" x14ac:dyDescent="0.2">
      <c r="A196" s="75">
        <f t="shared" si="36"/>
        <v>137</v>
      </c>
      <c r="B196" s="335" t="s">
        <v>1769</v>
      </c>
      <c r="C196" s="167" t="str">
        <f t="shared" si="37"/>
        <v>Piso Hormigon tipo industrial</v>
      </c>
      <c r="D196" s="140" t="str">
        <f t="shared" si="38"/>
        <v>m2</v>
      </c>
      <c r="E196" s="118"/>
      <c r="G196" s="313" t="s">
        <v>1612</v>
      </c>
      <c r="H196" s="308" t="s">
        <v>6</v>
      </c>
      <c r="I196" s="134"/>
      <c r="J196" s="201"/>
    </row>
    <row r="197" spans="1:10" ht="20.100000000000001" customHeight="1" x14ac:dyDescent="0.2">
      <c r="A197" s="75">
        <f t="shared" si="36"/>
        <v>138</v>
      </c>
      <c r="B197" s="335" t="s">
        <v>1770</v>
      </c>
      <c r="C197" s="167" t="str">
        <f t="shared" si="37"/>
        <v>Hormigon para Losa</v>
      </c>
      <c r="D197" s="140" t="str">
        <f t="shared" si="38"/>
        <v>m3</v>
      </c>
      <c r="E197" s="118"/>
      <c r="G197" s="313" t="s">
        <v>1613</v>
      </c>
      <c r="H197" s="308" t="s">
        <v>5</v>
      </c>
      <c r="I197" s="134"/>
      <c r="J197" s="201"/>
    </row>
    <row r="198" spans="1:10" ht="20.100000000000001" customHeight="1" x14ac:dyDescent="0.2">
      <c r="A198" s="75">
        <f t="shared" si="36"/>
        <v>138</v>
      </c>
      <c r="B198" s="337" t="s">
        <v>1278</v>
      </c>
      <c r="C198" s="167" t="str">
        <f t="shared" si="37"/>
        <v>Lecho nitrificante</v>
      </c>
      <c r="D198" s="140">
        <f t="shared" si="38"/>
        <v>0</v>
      </c>
      <c r="E198" s="118"/>
      <c r="G198" s="311" t="s">
        <v>1614</v>
      </c>
      <c r="H198" s="308"/>
      <c r="I198" s="134"/>
      <c r="J198" s="201"/>
    </row>
    <row r="199" spans="1:10" ht="20.100000000000001" customHeight="1" x14ac:dyDescent="0.2">
      <c r="A199" s="75">
        <f t="shared" si="36"/>
        <v>139</v>
      </c>
      <c r="B199" s="337" t="s">
        <v>1771</v>
      </c>
      <c r="C199" s="167" t="str">
        <f t="shared" si="37"/>
        <v xml:space="preserve">Excavaciones </v>
      </c>
      <c r="D199" s="140" t="str">
        <f t="shared" si="38"/>
        <v>m3</v>
      </c>
      <c r="E199" s="118"/>
      <c r="G199" s="311" t="s">
        <v>1615</v>
      </c>
      <c r="H199" s="308" t="s">
        <v>5</v>
      </c>
      <c r="I199" s="134"/>
      <c r="J199" s="201"/>
    </row>
    <row r="200" spans="1:10" ht="20.100000000000001" customHeight="1" x14ac:dyDescent="0.2">
      <c r="A200" s="75">
        <f t="shared" si="36"/>
        <v>140</v>
      </c>
      <c r="B200" s="337" t="s">
        <v>1772</v>
      </c>
      <c r="C200" s="167" t="str">
        <f t="shared" si="37"/>
        <v>Relleno con material de aporte</v>
      </c>
      <c r="D200" s="140" t="str">
        <f t="shared" si="38"/>
        <v>m3</v>
      </c>
      <c r="E200" s="118"/>
      <c r="G200" s="311" t="s">
        <v>1616</v>
      </c>
      <c r="H200" s="308" t="s">
        <v>5</v>
      </c>
      <c r="I200" s="134"/>
      <c r="J200" s="201"/>
    </row>
    <row r="201" spans="1:10" ht="20.100000000000001" customHeight="1" x14ac:dyDescent="0.2">
      <c r="A201" s="75">
        <f t="shared" si="36"/>
        <v>140</v>
      </c>
      <c r="B201" s="337" t="s">
        <v>1676</v>
      </c>
      <c r="C201" s="167" t="str">
        <f t="shared" si="37"/>
        <v>Cámara de pileta de desborde y tanque de almacenamiento excedente</v>
      </c>
      <c r="D201" s="140">
        <f t="shared" si="38"/>
        <v>0</v>
      </c>
      <c r="E201" s="118"/>
      <c r="G201" s="311" t="s">
        <v>1617</v>
      </c>
      <c r="H201" s="308"/>
      <c r="I201" s="134"/>
      <c r="J201" s="201"/>
    </row>
    <row r="202" spans="1:10" ht="20.100000000000001" customHeight="1" x14ac:dyDescent="0.2">
      <c r="A202" s="75">
        <f t="shared" si="36"/>
        <v>141</v>
      </c>
      <c r="B202" s="337" t="s">
        <v>1773</v>
      </c>
      <c r="C202" s="167" t="str">
        <f t="shared" si="37"/>
        <v>Tanques de 2500lts</v>
      </c>
      <c r="D202" s="140" t="str">
        <f t="shared" si="38"/>
        <v>u</v>
      </c>
      <c r="E202" s="118"/>
      <c r="G202" s="311" t="s">
        <v>1618</v>
      </c>
      <c r="H202" s="308" t="s">
        <v>1577</v>
      </c>
      <c r="I202" s="134"/>
      <c r="J202" s="201"/>
    </row>
    <row r="203" spans="1:10" ht="20.100000000000001" customHeight="1" x14ac:dyDescent="0.2">
      <c r="A203" s="75">
        <f t="shared" si="36"/>
        <v>142</v>
      </c>
      <c r="B203" s="337" t="s">
        <v>1774</v>
      </c>
      <c r="C203" s="167" t="str">
        <f t="shared" si="37"/>
        <v>Mamposteria 0,2m</v>
      </c>
      <c r="D203" s="140" t="str">
        <f t="shared" si="38"/>
        <v>m2</v>
      </c>
      <c r="E203" s="118"/>
      <c r="G203" s="311" t="s">
        <v>1608</v>
      </c>
      <c r="H203" s="308" t="s">
        <v>6</v>
      </c>
      <c r="I203" s="134"/>
      <c r="J203" s="201"/>
    </row>
    <row r="204" spans="1:10" ht="20.100000000000001" customHeight="1" x14ac:dyDescent="0.2">
      <c r="A204" s="75">
        <f t="shared" si="36"/>
        <v>143</v>
      </c>
      <c r="B204" s="337" t="s">
        <v>1775</v>
      </c>
      <c r="C204" s="167" t="str">
        <f t="shared" si="37"/>
        <v>Revoque impermeable</v>
      </c>
      <c r="D204" s="140" t="str">
        <f t="shared" si="38"/>
        <v>m2</v>
      </c>
      <c r="E204" s="118"/>
      <c r="G204" s="311" t="s">
        <v>1609</v>
      </c>
      <c r="H204" s="308" t="s">
        <v>6</v>
      </c>
      <c r="I204" s="134"/>
      <c r="J204" s="201"/>
    </row>
    <row r="205" spans="1:10" ht="20.100000000000001" customHeight="1" x14ac:dyDescent="0.2">
      <c r="A205" s="75">
        <f t="shared" si="36"/>
        <v>144</v>
      </c>
      <c r="B205" s="337" t="s">
        <v>1776</v>
      </c>
      <c r="C205" s="167" t="str">
        <f t="shared" si="37"/>
        <v>Estucado</v>
      </c>
      <c r="D205" s="140" t="str">
        <f t="shared" si="38"/>
        <v>m2</v>
      </c>
      <c r="E205" s="118"/>
      <c r="G205" s="311" t="s">
        <v>1610</v>
      </c>
      <c r="H205" s="308" t="s">
        <v>6</v>
      </c>
      <c r="I205" s="134"/>
      <c r="J205" s="201"/>
    </row>
    <row r="206" spans="1:10" ht="20.100000000000001" customHeight="1" x14ac:dyDescent="0.2">
      <c r="A206" s="75">
        <f t="shared" si="36"/>
        <v>145</v>
      </c>
      <c r="B206" s="337" t="s">
        <v>1777</v>
      </c>
      <c r="C206" s="167" t="str">
        <f t="shared" ref="C206:C207" si="43">IFERROR(VLOOKUP(J206,Tabla_Items,2,FALSE),G206)</f>
        <v>Contrapiso hormigon armado</v>
      </c>
      <c r="D206" s="140" t="str">
        <f t="shared" ref="D206:D207" si="44">IFERROR(VLOOKUP(J206,Tabla_Items,3,FALSE),H206)</f>
        <v>m2</v>
      </c>
      <c r="E206" s="118"/>
      <c r="G206" s="313" t="s">
        <v>1611</v>
      </c>
      <c r="H206" s="308" t="s">
        <v>6</v>
      </c>
      <c r="I206" s="134"/>
      <c r="J206" s="201"/>
    </row>
    <row r="207" spans="1:10" ht="20.100000000000001" customHeight="1" x14ac:dyDescent="0.2">
      <c r="A207" s="75">
        <f t="shared" si="36"/>
        <v>146</v>
      </c>
      <c r="B207" s="337" t="s">
        <v>1778</v>
      </c>
      <c r="C207" s="167" t="str">
        <f t="shared" si="43"/>
        <v>Piso Hormigon tipo industrial</v>
      </c>
      <c r="D207" s="140" t="str">
        <f t="shared" si="44"/>
        <v>m2</v>
      </c>
      <c r="E207" s="118"/>
      <c r="G207" s="313" t="s">
        <v>1612</v>
      </c>
      <c r="H207" s="308" t="s">
        <v>6</v>
      </c>
      <c r="I207" s="134"/>
      <c r="J207" s="201"/>
    </row>
    <row r="208" spans="1:10" ht="20.100000000000001" customHeight="1" x14ac:dyDescent="0.2">
      <c r="A208" s="75">
        <f t="shared" si="36"/>
        <v>147</v>
      </c>
      <c r="B208" s="337" t="s">
        <v>1779</v>
      </c>
      <c r="C208" s="167" t="str">
        <f t="shared" si="37"/>
        <v>Hormigon para Losa</v>
      </c>
      <c r="D208" s="140" t="str">
        <f t="shared" si="38"/>
        <v>m3</v>
      </c>
      <c r="E208" s="118"/>
      <c r="G208" s="313" t="s">
        <v>1613</v>
      </c>
      <c r="H208" s="308" t="s">
        <v>5</v>
      </c>
      <c r="I208" s="134"/>
      <c r="J208" s="201"/>
    </row>
    <row r="209" spans="1:10" ht="20.100000000000001" customHeight="1" x14ac:dyDescent="0.2">
      <c r="A209" s="75">
        <f t="shared" si="36"/>
        <v>147</v>
      </c>
      <c r="B209" s="337" t="s">
        <v>1677</v>
      </c>
      <c r="C209" s="167" t="str">
        <f t="shared" ref="C209:C210" si="45">IFERROR(VLOOKUP(J209,Tabla_Items,2,FALSE),G209)</f>
        <v>Cañeria de distribucion de agua fria y caliente</v>
      </c>
      <c r="D209" s="140">
        <f t="shared" ref="D209:D210" si="46">IFERROR(VLOOKUP(J209,Tabla_Items,3,FALSE),H209)</f>
        <v>0</v>
      </c>
      <c r="E209" s="118"/>
      <c r="G209" s="313" t="s">
        <v>1619</v>
      </c>
      <c r="H209" s="308"/>
      <c r="I209" s="134"/>
      <c r="J209" s="201"/>
    </row>
    <row r="210" spans="1:10" ht="20.100000000000001" customHeight="1" x14ac:dyDescent="0.2">
      <c r="A210" s="75">
        <f t="shared" si="36"/>
        <v>148</v>
      </c>
      <c r="B210" s="337" t="s">
        <v>1759</v>
      </c>
      <c r="C210" s="167" t="str">
        <f t="shared" si="45"/>
        <v>Caño Fusion Ø 75mm- P/colector (incluye accesorios e instalacion)</v>
      </c>
      <c r="D210" s="140" t="str">
        <f t="shared" si="46"/>
        <v>m</v>
      </c>
      <c r="E210" s="118"/>
      <c r="G210" s="313" t="s">
        <v>1620</v>
      </c>
      <c r="H210" s="308" t="s">
        <v>1582</v>
      </c>
      <c r="I210" s="134"/>
      <c r="J210" s="201"/>
    </row>
    <row r="211" spans="1:10" ht="20.100000000000001" customHeight="1" x14ac:dyDescent="0.2">
      <c r="A211" s="75">
        <f t="shared" si="36"/>
        <v>149</v>
      </c>
      <c r="B211" s="337" t="s">
        <v>1780</v>
      </c>
      <c r="C211" s="167" t="str">
        <f t="shared" si="37"/>
        <v>Caño  Fusion Ø 50mm (incluye accesorios e instalacion)</v>
      </c>
      <c r="D211" s="140" t="str">
        <f t="shared" si="38"/>
        <v>m</v>
      </c>
      <c r="E211" s="118"/>
      <c r="G211" s="313" t="s">
        <v>1621</v>
      </c>
      <c r="H211" s="308" t="s">
        <v>1582</v>
      </c>
      <c r="I211" s="134"/>
      <c r="J211" s="201"/>
    </row>
    <row r="212" spans="1:10" ht="20.100000000000001" customHeight="1" x14ac:dyDescent="0.25">
      <c r="A212" s="75">
        <f t="shared" si="36"/>
        <v>150</v>
      </c>
      <c r="B212" s="337" t="s">
        <v>1781</v>
      </c>
      <c r="C212" s="167" t="str">
        <f t="shared" si="37"/>
        <v>Caño Fusion Ø40mm (incluye accesorios e instalacion)</v>
      </c>
      <c r="D212" s="140" t="str">
        <f t="shared" si="38"/>
        <v>m</v>
      </c>
      <c r="E212" s="118"/>
      <c r="G212" s="324" t="s">
        <v>1622</v>
      </c>
      <c r="H212" s="308" t="s">
        <v>1582</v>
      </c>
      <c r="I212" s="134"/>
      <c r="J212" s="201"/>
    </row>
    <row r="213" spans="1:10" ht="20.100000000000001" customHeight="1" x14ac:dyDescent="0.25">
      <c r="A213" s="75">
        <f t="shared" si="36"/>
        <v>151</v>
      </c>
      <c r="B213" s="337" t="s">
        <v>1782</v>
      </c>
      <c r="C213" s="167" t="str">
        <f t="shared" si="37"/>
        <v>Caño  Fusion Ø 19mm (incluye accesorios e instalacion)</v>
      </c>
      <c r="D213" s="140" t="str">
        <f t="shared" si="38"/>
        <v>m</v>
      </c>
      <c r="E213" s="118"/>
      <c r="G213" s="324" t="s">
        <v>1623</v>
      </c>
      <c r="H213" s="308" t="s">
        <v>1582</v>
      </c>
      <c r="I213" s="134"/>
      <c r="J213" s="201"/>
    </row>
    <row r="214" spans="1:10" ht="20.100000000000001" customHeight="1" x14ac:dyDescent="0.25">
      <c r="A214" s="75">
        <f t="shared" si="36"/>
        <v>152</v>
      </c>
      <c r="B214" s="337" t="s">
        <v>1783</v>
      </c>
      <c r="C214" s="167" t="str">
        <f t="shared" si="37"/>
        <v>Caño Ø 13mm (incluye accesorios e instalacion)</v>
      </c>
      <c r="D214" s="140" t="str">
        <f t="shared" si="38"/>
        <v>m</v>
      </c>
      <c r="E214" s="118"/>
      <c r="G214" s="324" t="s">
        <v>1624</v>
      </c>
      <c r="H214" s="308" t="s">
        <v>1582</v>
      </c>
      <c r="I214" s="134"/>
      <c r="J214" s="201"/>
    </row>
    <row r="215" spans="1:10" ht="20.100000000000001" customHeight="1" x14ac:dyDescent="0.25">
      <c r="A215" s="75">
        <f t="shared" si="36"/>
        <v>152</v>
      </c>
      <c r="B215" s="337" t="s">
        <v>1678</v>
      </c>
      <c r="C215" s="167" t="str">
        <f t="shared" si="37"/>
        <v>Tanque de reserva y bombeo</v>
      </c>
      <c r="D215" s="140">
        <f t="shared" si="38"/>
        <v>0</v>
      </c>
      <c r="E215" s="118"/>
      <c r="G215" s="324" t="s">
        <v>1625</v>
      </c>
      <c r="H215" s="308"/>
      <c r="I215" s="134"/>
      <c r="J215" s="201"/>
    </row>
    <row r="216" spans="1:10" ht="20.100000000000001" customHeight="1" x14ac:dyDescent="0.25">
      <c r="A216" s="75">
        <f t="shared" si="36"/>
        <v>153</v>
      </c>
      <c r="B216" s="337" t="s">
        <v>1784</v>
      </c>
      <c r="C216" s="167" t="str">
        <f t="shared" si="37"/>
        <v>Tanque  5600 ltrs (incluye instalacion)</v>
      </c>
      <c r="D216" s="140" t="str">
        <f t="shared" si="38"/>
        <v>u</v>
      </c>
      <c r="E216" s="118"/>
      <c r="G216" s="324" t="s">
        <v>1626</v>
      </c>
      <c r="H216" s="308" t="s">
        <v>1577</v>
      </c>
      <c r="I216" s="134"/>
      <c r="J216" s="201"/>
    </row>
    <row r="217" spans="1:10" ht="20.100000000000001" customHeight="1" x14ac:dyDescent="0.2">
      <c r="A217" s="75">
        <f t="shared" si="36"/>
        <v>154</v>
      </c>
      <c r="B217" s="337" t="s">
        <v>1785</v>
      </c>
      <c r="C217" s="167" t="str">
        <f t="shared" si="37"/>
        <v xml:space="preserve">Accesorios para conexión </v>
      </c>
      <c r="D217" s="140" t="str">
        <f t="shared" si="38"/>
        <v>gl</v>
      </c>
      <c r="E217" s="118"/>
      <c r="G217" s="304" t="s">
        <v>1627</v>
      </c>
      <c r="H217" s="303" t="s">
        <v>4</v>
      </c>
      <c r="I217" s="134"/>
      <c r="J217" s="201"/>
    </row>
    <row r="218" spans="1:10" ht="20.100000000000001" customHeight="1" x14ac:dyDescent="0.2">
      <c r="A218" s="75">
        <f t="shared" si="36"/>
        <v>154</v>
      </c>
      <c r="B218" s="335" t="s">
        <v>1279</v>
      </c>
      <c r="C218" s="167" t="str">
        <f t="shared" si="37"/>
        <v>Artefactos sanitarios y griferia</v>
      </c>
      <c r="D218" s="140">
        <f t="shared" si="38"/>
        <v>0</v>
      </c>
      <c r="E218" s="118"/>
      <c r="G218" s="313" t="s">
        <v>1360</v>
      </c>
      <c r="H218" s="308"/>
      <c r="I218" s="134"/>
      <c r="J218" s="201"/>
    </row>
    <row r="219" spans="1:10" ht="20.100000000000001" customHeight="1" x14ac:dyDescent="0.2">
      <c r="A219" s="75">
        <f t="shared" ref="A219:A282" si="47">IF(D219=0,A218,A218+1)</f>
        <v>154</v>
      </c>
      <c r="B219" s="335" t="s">
        <v>1280</v>
      </c>
      <c r="C219" s="167" t="str">
        <f t="shared" si="37"/>
        <v xml:space="preserve">Artefactos </v>
      </c>
      <c r="D219" s="140">
        <f t="shared" si="38"/>
        <v>0</v>
      </c>
      <c r="E219" s="118"/>
      <c r="G219" s="313" t="s">
        <v>1628</v>
      </c>
      <c r="H219" s="308"/>
      <c r="I219" s="134"/>
      <c r="J219" s="201"/>
    </row>
    <row r="220" spans="1:10" ht="20.100000000000001" customHeight="1" x14ac:dyDescent="0.2">
      <c r="A220" s="75">
        <f t="shared" si="47"/>
        <v>155</v>
      </c>
      <c r="B220" s="335" t="s">
        <v>1786</v>
      </c>
      <c r="C220" s="167" t="str">
        <f t="shared" si="37"/>
        <v>Inodoro Tipo Ferrum (incluye instalacion)</v>
      </c>
      <c r="D220" s="140" t="str">
        <f t="shared" si="38"/>
        <v>u</v>
      </c>
      <c r="E220" s="118"/>
      <c r="G220" s="313" t="s">
        <v>1629</v>
      </c>
      <c r="H220" s="308" t="s">
        <v>1577</v>
      </c>
      <c r="I220" s="134"/>
      <c r="J220" s="201"/>
    </row>
    <row r="221" spans="1:10" ht="20.100000000000001" customHeight="1" x14ac:dyDescent="0.2">
      <c r="A221" s="75">
        <f t="shared" si="47"/>
        <v>156</v>
      </c>
      <c r="B221" s="335" t="s">
        <v>1787</v>
      </c>
      <c r="C221" s="167" t="str">
        <f t="shared" si="37"/>
        <v>Inodoro Tipo Ferrum discapasitado c/depósito mochila + lavatorio + barral. Tipo ferrum</v>
      </c>
      <c r="D221" s="140" t="str">
        <f t="shared" si="38"/>
        <v>u</v>
      </c>
      <c r="E221" s="118"/>
      <c r="G221" s="313" t="s">
        <v>1630</v>
      </c>
      <c r="H221" s="308" t="s">
        <v>1577</v>
      </c>
      <c r="I221" s="134"/>
      <c r="J221" s="201"/>
    </row>
    <row r="222" spans="1:10" ht="20.100000000000001" customHeight="1" x14ac:dyDescent="0.2">
      <c r="A222" s="75">
        <f t="shared" si="47"/>
        <v>157</v>
      </c>
      <c r="B222" s="335" t="s">
        <v>1788</v>
      </c>
      <c r="C222" s="167" t="str">
        <f t="shared" si="37"/>
        <v>Bacha oval  tipo sanitarios tipo  Johnson</v>
      </c>
      <c r="D222" s="140" t="str">
        <f t="shared" si="38"/>
        <v>u</v>
      </c>
      <c r="E222" s="118"/>
      <c r="G222" s="313" t="s">
        <v>1631</v>
      </c>
      <c r="H222" s="308" t="s">
        <v>1577</v>
      </c>
      <c r="I222" s="134"/>
      <c r="J222" s="201"/>
    </row>
    <row r="223" spans="1:10" ht="20.100000000000001" customHeight="1" x14ac:dyDescent="0.2">
      <c r="A223" s="75">
        <f t="shared" si="47"/>
        <v>157</v>
      </c>
      <c r="B223" s="335" t="s">
        <v>1281</v>
      </c>
      <c r="C223" s="167" t="str">
        <f t="shared" si="37"/>
        <v>Griferia</v>
      </c>
      <c r="D223" s="140">
        <f t="shared" si="38"/>
        <v>0</v>
      </c>
      <c r="E223" s="118"/>
      <c r="G223" s="313" t="s">
        <v>1632</v>
      </c>
      <c r="H223" s="308"/>
      <c r="I223" s="134"/>
      <c r="J223" s="201"/>
    </row>
    <row r="224" spans="1:10" ht="20.100000000000001" customHeight="1" x14ac:dyDescent="0.2">
      <c r="A224" s="75">
        <f t="shared" si="47"/>
        <v>158</v>
      </c>
      <c r="B224" s="335" t="s">
        <v>1445</v>
      </c>
      <c r="C224" s="167" t="str">
        <f t="shared" si="37"/>
        <v xml:space="preserve">Griferia FV para Lavatorio </v>
      </c>
      <c r="D224" s="140" t="str">
        <f t="shared" si="38"/>
        <v>u</v>
      </c>
      <c r="E224" s="118"/>
      <c r="G224" s="311" t="s">
        <v>1449</v>
      </c>
      <c r="H224" s="308" t="s">
        <v>1577</v>
      </c>
      <c r="I224" s="134"/>
      <c r="J224" s="201"/>
    </row>
    <row r="225" spans="1:10" ht="20.100000000000001" customHeight="1" x14ac:dyDescent="0.2">
      <c r="A225" s="75">
        <f t="shared" si="47"/>
        <v>159</v>
      </c>
      <c r="B225" s="335" t="s">
        <v>1446</v>
      </c>
      <c r="C225" s="167" t="str">
        <f t="shared" si="37"/>
        <v>Griferia Baño Para Discapacitados Pressmatic. Tipo Fv</v>
      </c>
      <c r="D225" s="140" t="str">
        <f t="shared" si="38"/>
        <v>u</v>
      </c>
      <c r="E225" s="118"/>
      <c r="G225" s="311" t="s">
        <v>1633</v>
      </c>
      <c r="H225" s="308" t="s">
        <v>1577</v>
      </c>
      <c r="I225" s="134"/>
      <c r="J225" s="201"/>
    </row>
    <row r="226" spans="1:10" ht="20.100000000000001" customHeight="1" x14ac:dyDescent="0.2">
      <c r="A226" s="75">
        <f t="shared" si="47"/>
        <v>160</v>
      </c>
      <c r="B226" s="335" t="s">
        <v>1447</v>
      </c>
      <c r="C226" s="167" t="str">
        <f t="shared" ref="C226:C281" si="48">IFERROR(VLOOKUP(J226,Tabla_Items,2,FALSE),G226)</f>
        <v>Varios, Accesorios para fijacion, adhesicos, etc.</v>
      </c>
      <c r="D226" s="140" t="str">
        <f t="shared" ref="D226:D281" si="49">IFERROR(VLOOKUP(J226,Tabla_Items,3,FALSE),H226)</f>
        <v>gl</v>
      </c>
      <c r="E226" s="118"/>
      <c r="G226" s="311" t="s">
        <v>1450</v>
      </c>
      <c r="H226" s="308" t="s">
        <v>4</v>
      </c>
      <c r="I226" s="134"/>
      <c r="J226" s="201"/>
    </row>
    <row r="227" spans="1:10" ht="20.100000000000001" customHeight="1" x14ac:dyDescent="0.2">
      <c r="A227" s="75">
        <f t="shared" si="47"/>
        <v>161</v>
      </c>
      <c r="B227" s="335" t="s">
        <v>1448</v>
      </c>
      <c r="C227" s="167" t="str">
        <f t="shared" si="48"/>
        <v>Flexibles para conexión de artefactos</v>
      </c>
      <c r="D227" s="140" t="str">
        <f t="shared" si="49"/>
        <v>u</v>
      </c>
      <c r="E227" s="118"/>
      <c r="G227" s="311" t="s">
        <v>1518</v>
      </c>
      <c r="H227" s="308" t="s">
        <v>1577</v>
      </c>
      <c r="I227" s="134"/>
      <c r="J227" s="201"/>
    </row>
    <row r="228" spans="1:10" ht="20.100000000000001" customHeight="1" x14ac:dyDescent="0.2">
      <c r="A228" s="75">
        <f t="shared" si="47"/>
        <v>161</v>
      </c>
      <c r="B228" s="335" t="s">
        <v>1282</v>
      </c>
      <c r="C228" s="167" t="str">
        <f t="shared" si="48"/>
        <v>Cañería desagüe pluvial.</v>
      </c>
      <c r="D228" s="140">
        <f t="shared" si="49"/>
        <v>0</v>
      </c>
      <c r="E228" s="118"/>
      <c r="G228" s="311" t="s">
        <v>1634</v>
      </c>
      <c r="H228" s="308"/>
      <c r="I228" s="134"/>
      <c r="J228" s="201"/>
    </row>
    <row r="229" spans="1:10" ht="20.100000000000001" customHeight="1" x14ac:dyDescent="0.2">
      <c r="A229" s="75">
        <f t="shared" si="47"/>
        <v>162</v>
      </c>
      <c r="B229" s="335" t="s">
        <v>1283</v>
      </c>
      <c r="C229" s="167" t="str">
        <f t="shared" ref="C229:C232" si="50">IFERROR(VLOOKUP(J229,Tabla_Items,2,FALSE),G229)</f>
        <v xml:space="preserve">Caño PVC Ø 110 </v>
      </c>
      <c r="D229" s="140" t="str">
        <f t="shared" ref="D229:D232" si="51">IFERROR(VLOOKUP(J229,Tabla_Items,3,FALSE),H229)</f>
        <v>m</v>
      </c>
      <c r="E229" s="118"/>
      <c r="G229" s="311" t="s">
        <v>1635</v>
      </c>
      <c r="H229" s="308" t="s">
        <v>1582</v>
      </c>
      <c r="I229" s="134"/>
      <c r="J229" s="201"/>
    </row>
    <row r="230" spans="1:10" ht="20.100000000000001" customHeight="1" x14ac:dyDescent="0.2">
      <c r="A230" s="75">
        <f t="shared" si="47"/>
        <v>163</v>
      </c>
      <c r="B230" s="335" t="s">
        <v>1284</v>
      </c>
      <c r="C230" s="167" t="str">
        <f t="shared" si="50"/>
        <v>Gargola Hº Aº (incluye instalacion)</v>
      </c>
      <c r="D230" s="140" t="str">
        <f t="shared" si="51"/>
        <v>u</v>
      </c>
      <c r="E230" s="118"/>
      <c r="G230" s="311" t="s">
        <v>1636</v>
      </c>
      <c r="H230" s="308" t="s">
        <v>1577</v>
      </c>
      <c r="I230" s="134"/>
      <c r="J230" s="201"/>
    </row>
    <row r="231" spans="1:10" ht="20.100000000000001" customHeight="1" x14ac:dyDescent="0.2">
      <c r="A231" s="75">
        <f t="shared" si="47"/>
        <v>164</v>
      </c>
      <c r="B231" s="335" t="s">
        <v>1789</v>
      </c>
      <c r="C231" s="167" t="str">
        <f t="shared" si="50"/>
        <v>Embudo PVCº  (incluye instalacion)</v>
      </c>
      <c r="D231" s="140" t="str">
        <f t="shared" si="51"/>
        <v>u</v>
      </c>
      <c r="E231" s="118"/>
      <c r="G231" s="311" t="s">
        <v>1637</v>
      </c>
      <c r="H231" s="308" t="s">
        <v>1577</v>
      </c>
      <c r="I231" s="134"/>
      <c r="J231" s="201"/>
    </row>
    <row r="232" spans="1:10" ht="20.100000000000001" customHeight="1" x14ac:dyDescent="0.2">
      <c r="A232" s="75">
        <f t="shared" si="47"/>
        <v>165</v>
      </c>
      <c r="B232" s="335" t="s">
        <v>1790</v>
      </c>
      <c r="C232" s="167" t="str">
        <f t="shared" si="50"/>
        <v>Rejillas  (incluye instalacion)</v>
      </c>
      <c r="D232" s="140" t="str">
        <f t="shared" si="51"/>
        <v>u</v>
      </c>
      <c r="E232" s="118"/>
      <c r="G232" s="325" t="s">
        <v>1638</v>
      </c>
      <c r="H232" s="308" t="s">
        <v>1577</v>
      </c>
      <c r="I232" s="134"/>
      <c r="J232" s="201"/>
    </row>
    <row r="233" spans="1:10" ht="20.100000000000001" customHeight="1" x14ac:dyDescent="0.2">
      <c r="A233" s="75">
        <f t="shared" si="47"/>
        <v>165</v>
      </c>
      <c r="B233" s="337" t="s">
        <v>1285</v>
      </c>
      <c r="C233" s="167" t="str">
        <f t="shared" si="48"/>
        <v>Conecxion a redes externas</v>
      </c>
      <c r="D233" s="140">
        <f t="shared" si="49"/>
        <v>0</v>
      </c>
      <c r="E233" s="118"/>
      <c r="G233" s="325" t="s">
        <v>1639</v>
      </c>
      <c r="H233" s="308"/>
      <c r="I233" s="134"/>
      <c r="J233" s="201"/>
    </row>
    <row r="234" spans="1:10" ht="20.100000000000001" customHeight="1" x14ac:dyDescent="0.2">
      <c r="A234" s="75">
        <f t="shared" si="47"/>
        <v>166</v>
      </c>
      <c r="B234" s="337" t="s">
        <v>1286</v>
      </c>
      <c r="C234" s="167" t="str">
        <f t="shared" si="48"/>
        <v>Existente</v>
      </c>
      <c r="D234" s="140" t="str">
        <f t="shared" si="49"/>
        <v>gl</v>
      </c>
      <c r="E234" s="118"/>
      <c r="G234" s="325" t="s">
        <v>1640</v>
      </c>
      <c r="H234" s="308" t="s">
        <v>4</v>
      </c>
      <c r="I234" s="134"/>
      <c r="J234" s="201"/>
    </row>
    <row r="235" spans="1:10" ht="20.100000000000001" customHeight="1" x14ac:dyDescent="0.25">
      <c r="A235" s="75">
        <f t="shared" si="47"/>
        <v>166</v>
      </c>
      <c r="B235" s="337">
        <v>16</v>
      </c>
      <c r="C235" s="167" t="str">
        <f t="shared" si="48"/>
        <v xml:space="preserve"> INSTALACIÓN DE AIRE ACONDICIONADO</v>
      </c>
      <c r="D235" s="140">
        <f t="shared" si="49"/>
        <v>0</v>
      </c>
      <c r="E235" s="118"/>
      <c r="G235" s="320" t="s">
        <v>1361</v>
      </c>
      <c r="H235" s="308"/>
      <c r="I235" s="134"/>
      <c r="J235" s="201"/>
    </row>
    <row r="236" spans="1:10" ht="20.100000000000001" customHeight="1" x14ac:dyDescent="0.2">
      <c r="A236" s="75">
        <f t="shared" si="47"/>
        <v>166</v>
      </c>
      <c r="B236" s="335" t="s">
        <v>1287</v>
      </c>
      <c r="C236" s="167" t="str">
        <f t="shared" si="48"/>
        <v>Instalación de aire acondicionado frio - calor</v>
      </c>
      <c r="D236" s="140">
        <f t="shared" si="49"/>
        <v>0</v>
      </c>
      <c r="E236" s="118"/>
      <c r="G236" s="305" t="s">
        <v>1362</v>
      </c>
      <c r="H236" s="308"/>
      <c r="I236" s="134"/>
      <c r="J236" s="201"/>
    </row>
    <row r="237" spans="1:10" ht="20.100000000000001" customHeight="1" x14ac:dyDescent="0.2">
      <c r="A237" s="75">
        <f t="shared" si="47"/>
        <v>167</v>
      </c>
      <c r="B237" s="337" t="s">
        <v>1520</v>
      </c>
      <c r="C237" s="167" t="str">
        <f t="shared" si="48"/>
        <v>Instalación de aire acondicionado frio - calor 7500fr</v>
      </c>
      <c r="D237" s="140" t="str">
        <f t="shared" si="49"/>
        <v>u</v>
      </c>
      <c r="E237" s="118"/>
      <c r="G237" s="325" t="s">
        <v>1641</v>
      </c>
      <c r="H237" s="308" t="s">
        <v>1577</v>
      </c>
      <c r="I237" s="134"/>
      <c r="J237" s="201"/>
    </row>
    <row r="238" spans="1:10" ht="20.100000000000001" customHeight="1" x14ac:dyDescent="0.2">
      <c r="A238" s="75">
        <f t="shared" si="47"/>
        <v>167</v>
      </c>
      <c r="B238" s="337">
        <v>17</v>
      </c>
      <c r="C238" s="167" t="str">
        <f t="shared" si="48"/>
        <v xml:space="preserve"> INSTALACIÓN DE SEGURIDAD</v>
      </c>
      <c r="D238" s="140">
        <f t="shared" si="49"/>
        <v>0</v>
      </c>
      <c r="E238" s="118"/>
      <c r="G238" s="325" t="s">
        <v>1363</v>
      </c>
      <c r="H238" s="308"/>
      <c r="I238" s="134"/>
      <c r="J238" s="201"/>
    </row>
    <row r="239" spans="1:10" ht="20.100000000000001" customHeight="1" x14ac:dyDescent="0.2">
      <c r="A239" s="75">
        <f t="shared" si="47"/>
        <v>167</v>
      </c>
      <c r="B239" s="337" t="s">
        <v>1288</v>
      </c>
      <c r="C239" s="167" t="str">
        <f t="shared" si="48"/>
        <v>Contra Incendio</v>
      </c>
      <c r="D239" s="140">
        <f t="shared" si="49"/>
        <v>0</v>
      </c>
      <c r="E239" s="118"/>
      <c r="G239" s="325" t="s">
        <v>1364</v>
      </c>
      <c r="H239" s="308"/>
      <c r="I239" s="134"/>
      <c r="J239" s="201"/>
    </row>
    <row r="240" spans="1:10" ht="20.100000000000001" customHeight="1" x14ac:dyDescent="0.2">
      <c r="A240" s="75">
        <f t="shared" si="47"/>
        <v>168</v>
      </c>
      <c r="B240" s="337" t="s">
        <v>1791</v>
      </c>
      <c r="C240" s="167" t="str">
        <f t="shared" si="48"/>
        <v>Artefacto de Iluminación de Emergencia con Autonomía Minima de 6 hs.</v>
      </c>
      <c r="D240" s="140" t="str">
        <f t="shared" si="49"/>
        <v>u</v>
      </c>
      <c r="E240" s="118"/>
      <c r="G240" s="325" t="s">
        <v>1642</v>
      </c>
      <c r="H240" s="308" t="s">
        <v>1577</v>
      </c>
      <c r="I240" s="134"/>
      <c r="J240" s="201"/>
    </row>
    <row r="241" spans="1:10" ht="20.100000000000001" customHeight="1" x14ac:dyDescent="0.2">
      <c r="A241" s="75">
        <f t="shared" si="47"/>
        <v>169</v>
      </c>
      <c r="B241" s="337" t="s">
        <v>1792</v>
      </c>
      <c r="C241" s="167" t="str">
        <f t="shared" si="48"/>
        <v>Matafuegos ABC de 5 kg</v>
      </c>
      <c r="D241" s="140" t="str">
        <f t="shared" si="49"/>
        <v>u</v>
      </c>
      <c r="E241" s="118"/>
      <c r="G241" s="325" t="s">
        <v>1522</v>
      </c>
      <c r="H241" s="308" t="s">
        <v>1577</v>
      </c>
      <c r="I241" s="134"/>
      <c r="J241" s="201"/>
    </row>
    <row r="242" spans="1:10" ht="20.100000000000001" customHeight="1" x14ac:dyDescent="0.2">
      <c r="A242" s="75">
        <f t="shared" si="47"/>
        <v>170</v>
      </c>
      <c r="B242" s="337" t="s">
        <v>1289</v>
      </c>
      <c r="C242" s="167" t="str">
        <f t="shared" si="48"/>
        <v>Gabinete Antivàndalo para Hidrantes Completo Manguera 45mm largo 25mtrs</v>
      </c>
      <c r="D242" s="140" t="str">
        <f t="shared" si="49"/>
        <v>u</v>
      </c>
      <c r="E242" s="118"/>
      <c r="G242" s="325" t="s">
        <v>1643</v>
      </c>
      <c r="H242" s="308" t="s">
        <v>1577</v>
      </c>
      <c r="I242" s="134"/>
      <c r="J242" s="201"/>
    </row>
    <row r="243" spans="1:10" ht="20.100000000000001" customHeight="1" x14ac:dyDescent="0.2">
      <c r="A243" s="75">
        <f t="shared" si="47"/>
        <v>171</v>
      </c>
      <c r="B243" s="337" t="s">
        <v>1793</v>
      </c>
      <c r="C243" s="167" t="str">
        <f t="shared" si="48"/>
        <v>Caño galvanizado reforzado (enterrado) 3" 1/2"</v>
      </c>
      <c r="D243" s="140" t="str">
        <f t="shared" si="49"/>
        <v>m</v>
      </c>
      <c r="E243" s="118"/>
      <c r="G243" s="325" t="s">
        <v>1644</v>
      </c>
      <c r="H243" s="308" t="s">
        <v>1582</v>
      </c>
      <c r="I243" s="134"/>
      <c r="J243" s="201"/>
    </row>
    <row r="244" spans="1:10" ht="20.100000000000001" customHeight="1" x14ac:dyDescent="0.2">
      <c r="A244" s="75">
        <f t="shared" si="47"/>
        <v>172</v>
      </c>
      <c r="B244" s="337" t="s">
        <v>1290</v>
      </c>
      <c r="C244" s="167" t="str">
        <f t="shared" si="48"/>
        <v>Caño galvanizado reforzado (enterrado) 3"</v>
      </c>
      <c r="D244" s="140" t="str">
        <f t="shared" si="49"/>
        <v>m</v>
      </c>
      <c r="E244" s="118"/>
      <c r="G244" s="325" t="s">
        <v>1645</v>
      </c>
      <c r="H244" s="308" t="s">
        <v>1582</v>
      </c>
      <c r="I244" s="134"/>
      <c r="J244" s="201"/>
    </row>
    <row r="245" spans="1:10" ht="20.100000000000001" customHeight="1" x14ac:dyDescent="0.2">
      <c r="A245" s="75">
        <f t="shared" si="47"/>
        <v>173</v>
      </c>
      <c r="B245" s="337" t="s">
        <v>1794</v>
      </c>
      <c r="C245" s="167" t="str">
        <f t="shared" si="48"/>
        <v>Cartel de Salida con Iluminación Autónoma Minimo 6 hs</v>
      </c>
      <c r="D245" s="140" t="str">
        <f t="shared" si="49"/>
        <v>u</v>
      </c>
      <c r="E245" s="118"/>
      <c r="G245" s="325" t="s">
        <v>1524</v>
      </c>
      <c r="H245" s="308" t="s">
        <v>1577</v>
      </c>
      <c r="I245" s="134"/>
      <c r="J245" s="201"/>
    </row>
    <row r="246" spans="1:10" ht="20.100000000000001" customHeight="1" x14ac:dyDescent="0.2">
      <c r="A246" s="75">
        <f t="shared" si="47"/>
        <v>174</v>
      </c>
      <c r="B246" s="337" t="s">
        <v>1795</v>
      </c>
      <c r="C246" s="167" t="str">
        <f t="shared" si="48"/>
        <v>Cartel de Salida de PVC</v>
      </c>
      <c r="D246" s="140" t="str">
        <f t="shared" si="49"/>
        <v>u</v>
      </c>
      <c r="E246" s="118"/>
      <c r="G246" s="325" t="s">
        <v>1525</v>
      </c>
      <c r="H246" s="308" t="s">
        <v>1577</v>
      </c>
      <c r="I246" s="134"/>
      <c r="J246" s="201"/>
    </row>
    <row r="247" spans="1:10" ht="20.100000000000001" customHeight="1" x14ac:dyDescent="0.2">
      <c r="A247" s="75">
        <f t="shared" si="47"/>
        <v>175</v>
      </c>
      <c r="B247" s="337" t="s">
        <v>1796</v>
      </c>
      <c r="C247" s="167" t="str">
        <f t="shared" si="48"/>
        <v>Luz estroboscopica</v>
      </c>
      <c r="D247" s="140" t="str">
        <f t="shared" si="49"/>
        <v>u</v>
      </c>
      <c r="E247" s="118"/>
      <c r="G247" s="325" t="s">
        <v>1646</v>
      </c>
      <c r="H247" s="308" t="s">
        <v>1577</v>
      </c>
      <c r="I247" s="134"/>
      <c r="J247" s="201"/>
    </row>
    <row r="248" spans="1:10" ht="20.100000000000001" customHeight="1" x14ac:dyDescent="0.2">
      <c r="A248" s="75">
        <f t="shared" si="47"/>
        <v>176</v>
      </c>
      <c r="B248" s="337" t="s">
        <v>1291</v>
      </c>
      <c r="C248" s="167" t="str">
        <f t="shared" si="48"/>
        <v>Alarmas técnicas</v>
      </c>
      <c r="D248" s="140" t="str">
        <f t="shared" si="49"/>
        <v>gl</v>
      </c>
      <c r="E248" s="118"/>
      <c r="G248" s="325" t="s">
        <v>1365</v>
      </c>
      <c r="H248" s="308" t="s">
        <v>4</v>
      </c>
      <c r="I248" s="134"/>
      <c r="J248" s="201"/>
    </row>
    <row r="249" spans="1:10" ht="20.100000000000001" customHeight="1" x14ac:dyDescent="0.2">
      <c r="A249" s="75">
        <f t="shared" si="47"/>
        <v>177</v>
      </c>
      <c r="B249" s="337" t="s">
        <v>1292</v>
      </c>
      <c r="C249" s="167" t="str">
        <f t="shared" si="48"/>
        <v>Pararrayos</v>
      </c>
      <c r="D249" s="140" t="str">
        <f t="shared" si="49"/>
        <v>gl</v>
      </c>
      <c r="E249" s="118"/>
      <c r="G249" s="325" t="s">
        <v>1366</v>
      </c>
      <c r="H249" s="308" t="s">
        <v>4</v>
      </c>
      <c r="I249" s="134"/>
      <c r="J249" s="201"/>
    </row>
    <row r="250" spans="1:10" ht="20.100000000000001" customHeight="1" x14ac:dyDescent="0.2">
      <c r="A250" s="75">
        <f t="shared" si="47"/>
        <v>177</v>
      </c>
      <c r="B250" s="337" t="s">
        <v>1528</v>
      </c>
      <c r="C250" s="167" t="str">
        <f t="shared" si="48"/>
        <v xml:space="preserve"> VIDRIOS, POLICARBONATOS Y ESPEJOS </v>
      </c>
      <c r="D250" s="140">
        <f t="shared" si="49"/>
        <v>0</v>
      </c>
      <c r="E250" s="118"/>
      <c r="G250" s="325" t="s">
        <v>1647</v>
      </c>
      <c r="H250" s="308"/>
      <c r="I250" s="134"/>
      <c r="J250" s="201"/>
    </row>
    <row r="251" spans="1:10" ht="20.100000000000001" customHeight="1" x14ac:dyDescent="0.2">
      <c r="A251" s="75">
        <f t="shared" si="47"/>
        <v>178</v>
      </c>
      <c r="B251" s="337" t="s">
        <v>1529</v>
      </c>
      <c r="C251" s="167" t="str">
        <f t="shared" ref="C251" si="52">IFERROR(VLOOKUP(J251,Tabla_Items,2,FALSE),G251)</f>
        <v>Vidrios</v>
      </c>
      <c r="D251" s="140" t="str">
        <f t="shared" ref="D251" si="53">IFERROR(VLOOKUP(J251,Tabla_Items,3,FALSE),H251)</f>
        <v>m2</v>
      </c>
      <c r="E251" s="118"/>
      <c r="G251" s="325" t="s">
        <v>1367</v>
      </c>
      <c r="H251" s="308" t="s">
        <v>6</v>
      </c>
      <c r="I251" s="134"/>
      <c r="J251" s="201"/>
    </row>
    <row r="252" spans="1:10" ht="20.100000000000001" customHeight="1" x14ac:dyDescent="0.2">
      <c r="A252" s="75">
        <f t="shared" si="47"/>
        <v>179</v>
      </c>
      <c r="B252" s="337" t="s">
        <v>1530</v>
      </c>
      <c r="C252" s="167" t="str">
        <f t="shared" si="48"/>
        <v>Policarbonatos</v>
      </c>
      <c r="D252" s="140" t="str">
        <f t="shared" si="49"/>
        <v>m2</v>
      </c>
      <c r="E252" s="118"/>
      <c r="G252" s="325" t="s">
        <v>1368</v>
      </c>
      <c r="H252" s="308" t="s">
        <v>6</v>
      </c>
      <c r="I252" s="134"/>
      <c r="J252" s="201"/>
    </row>
    <row r="253" spans="1:10" ht="20.100000000000001" customHeight="1" x14ac:dyDescent="0.2">
      <c r="A253" s="75">
        <f t="shared" si="47"/>
        <v>180</v>
      </c>
      <c r="B253" s="337" t="s">
        <v>1531</v>
      </c>
      <c r="C253" s="167" t="str">
        <f t="shared" ref="C253:C255" si="54">IFERROR(VLOOKUP(J253,Tabla_Items,2,FALSE),G253)</f>
        <v>Espejos</v>
      </c>
      <c r="D253" s="140" t="str">
        <f t="shared" ref="D253:D255" si="55">IFERROR(VLOOKUP(J253,Tabla_Items,3,FALSE),H253)</f>
        <v>m2</v>
      </c>
      <c r="E253" s="118"/>
      <c r="G253" s="325" t="s">
        <v>905</v>
      </c>
      <c r="H253" s="308" t="s">
        <v>6</v>
      </c>
      <c r="I253" s="134"/>
      <c r="J253" s="201"/>
    </row>
    <row r="254" spans="1:10" ht="20.100000000000001" customHeight="1" x14ac:dyDescent="0.25">
      <c r="A254" s="75">
        <f t="shared" si="47"/>
        <v>180</v>
      </c>
      <c r="B254" s="335" t="s">
        <v>1293</v>
      </c>
      <c r="C254" s="167" t="str">
        <f t="shared" si="54"/>
        <v xml:space="preserve"> PINTURAS</v>
      </c>
      <c r="D254" s="140">
        <f t="shared" si="55"/>
        <v>0</v>
      </c>
      <c r="E254" s="118"/>
      <c r="G254" s="306" t="s">
        <v>1369</v>
      </c>
      <c r="H254" s="308"/>
      <c r="I254" s="134"/>
      <c r="J254" s="201"/>
    </row>
    <row r="255" spans="1:10" ht="20.100000000000001" customHeight="1" x14ac:dyDescent="0.2">
      <c r="A255" s="75">
        <f t="shared" si="47"/>
        <v>181</v>
      </c>
      <c r="B255" s="337" t="s">
        <v>1294</v>
      </c>
      <c r="C255" s="167" t="str">
        <f t="shared" si="54"/>
        <v>Pintura al látex en muros interiores</v>
      </c>
      <c r="D255" s="140" t="str">
        <f t="shared" si="55"/>
        <v>m2</v>
      </c>
      <c r="E255" s="118"/>
      <c r="G255" s="325" t="s">
        <v>1370</v>
      </c>
      <c r="H255" s="308" t="s">
        <v>6</v>
      </c>
      <c r="I255" s="134"/>
      <c r="J255" s="201"/>
    </row>
    <row r="256" spans="1:10" ht="20.100000000000001" customHeight="1" x14ac:dyDescent="0.2">
      <c r="A256" s="75">
        <f t="shared" si="47"/>
        <v>182</v>
      </c>
      <c r="B256" s="337" t="s">
        <v>1679</v>
      </c>
      <c r="C256" s="167" t="str">
        <f t="shared" si="48"/>
        <v xml:space="preserve">Pinturas al látex en muros  exteriores </v>
      </c>
      <c r="D256" s="140" t="str">
        <f t="shared" si="49"/>
        <v>m2</v>
      </c>
      <c r="E256" s="118"/>
      <c r="G256" s="325" t="s">
        <v>1648</v>
      </c>
      <c r="H256" s="308" t="s">
        <v>6</v>
      </c>
      <c r="I256" s="134"/>
      <c r="J256" s="201"/>
    </row>
    <row r="257" spans="1:10" ht="20.100000000000001" customHeight="1" x14ac:dyDescent="0.2">
      <c r="A257" s="75">
        <f t="shared" si="47"/>
        <v>183</v>
      </c>
      <c r="B257" s="337" t="s">
        <v>1295</v>
      </c>
      <c r="C257" s="167" t="str">
        <f t="shared" si="48"/>
        <v>Pintura al látex en cielorrasos</v>
      </c>
      <c r="D257" s="140" t="str">
        <f t="shared" si="49"/>
        <v>m2</v>
      </c>
      <c r="E257" s="118"/>
      <c r="G257" s="325" t="s">
        <v>1371</v>
      </c>
      <c r="H257" s="308" t="s">
        <v>6</v>
      </c>
      <c r="I257" s="134"/>
      <c r="J257" s="201"/>
    </row>
    <row r="258" spans="1:10" ht="20.100000000000001" customHeight="1" x14ac:dyDescent="0.2">
      <c r="A258" s="75">
        <f t="shared" si="47"/>
        <v>184</v>
      </c>
      <c r="B258" s="337" t="s">
        <v>1532</v>
      </c>
      <c r="C258" s="167" t="str">
        <f t="shared" si="48"/>
        <v>Pintura esmalte sintético en carpintería</v>
      </c>
      <c r="D258" s="140" t="str">
        <f t="shared" si="49"/>
        <v>m2</v>
      </c>
      <c r="E258" s="118"/>
      <c r="G258" s="325" t="s">
        <v>1372</v>
      </c>
      <c r="H258" s="308" t="s">
        <v>6</v>
      </c>
      <c r="I258" s="134"/>
      <c r="J258" s="201"/>
    </row>
    <row r="259" spans="1:10" ht="20.100000000000001" customHeight="1" x14ac:dyDescent="0.2">
      <c r="A259" s="75">
        <f t="shared" si="47"/>
        <v>185</v>
      </c>
      <c r="B259" s="337" t="s">
        <v>1533</v>
      </c>
      <c r="C259" s="167" t="str">
        <f t="shared" si="48"/>
        <v>Pinturas varias</v>
      </c>
      <c r="D259" s="140" t="str">
        <f t="shared" si="49"/>
        <v>m2</v>
      </c>
      <c r="E259" s="118"/>
      <c r="G259" s="325" t="s">
        <v>1373</v>
      </c>
      <c r="H259" s="308" t="s">
        <v>6</v>
      </c>
      <c r="I259" s="134"/>
      <c r="J259" s="201"/>
    </row>
    <row r="260" spans="1:10" ht="20.100000000000001" customHeight="1" x14ac:dyDescent="0.25">
      <c r="A260" s="75">
        <f t="shared" si="47"/>
        <v>185</v>
      </c>
      <c r="B260" s="337" t="s">
        <v>1296</v>
      </c>
      <c r="C260" s="167" t="str">
        <f t="shared" si="48"/>
        <v xml:space="preserve"> SEÑALETICA</v>
      </c>
      <c r="D260" s="140">
        <f t="shared" si="49"/>
        <v>0</v>
      </c>
      <c r="E260" s="118"/>
      <c r="G260" s="320" t="s">
        <v>1374</v>
      </c>
      <c r="H260" s="308"/>
      <c r="I260" s="134"/>
      <c r="J260" s="201"/>
    </row>
    <row r="261" spans="1:10" ht="20.100000000000001" customHeight="1" x14ac:dyDescent="0.2">
      <c r="A261" s="75">
        <f t="shared" si="47"/>
        <v>186</v>
      </c>
      <c r="B261" s="337" t="s">
        <v>1297</v>
      </c>
      <c r="C261" s="167" t="str">
        <f t="shared" si="48"/>
        <v>Señalización</v>
      </c>
      <c r="D261" s="140" t="str">
        <f t="shared" si="49"/>
        <v>gl</v>
      </c>
      <c r="E261" s="118"/>
      <c r="G261" s="325" t="s">
        <v>1375</v>
      </c>
      <c r="H261" s="308" t="s">
        <v>4</v>
      </c>
      <c r="I261" s="134"/>
      <c r="J261" s="201"/>
    </row>
    <row r="262" spans="1:10" ht="20.100000000000001" customHeight="1" x14ac:dyDescent="0.25">
      <c r="A262" s="75">
        <f t="shared" si="47"/>
        <v>186</v>
      </c>
      <c r="B262" s="337" t="s">
        <v>1298</v>
      </c>
      <c r="C262" s="167" t="str">
        <f t="shared" si="48"/>
        <v xml:space="preserve"> OBRAS EXTERIORES</v>
      </c>
      <c r="D262" s="140">
        <f t="shared" si="49"/>
        <v>0</v>
      </c>
      <c r="E262" s="118"/>
      <c r="G262" s="320" t="s">
        <v>1376</v>
      </c>
      <c r="H262" s="308"/>
      <c r="I262" s="134"/>
      <c r="J262" s="201"/>
    </row>
    <row r="263" spans="1:10" ht="20.100000000000001" customHeight="1" x14ac:dyDescent="0.2">
      <c r="A263" s="75">
        <f t="shared" si="47"/>
        <v>187</v>
      </c>
      <c r="B263" s="337" t="s">
        <v>1299</v>
      </c>
      <c r="C263" s="167" t="str">
        <f t="shared" si="48"/>
        <v>Cercos</v>
      </c>
      <c r="D263" s="140" t="str">
        <f t="shared" si="49"/>
        <v>m</v>
      </c>
      <c r="E263" s="118"/>
      <c r="G263" s="325" t="s">
        <v>1649</v>
      </c>
      <c r="H263" s="308" t="s">
        <v>1582</v>
      </c>
      <c r="I263" s="134"/>
      <c r="J263" s="201"/>
    </row>
    <row r="264" spans="1:10" ht="20.100000000000001" customHeight="1" x14ac:dyDescent="0.2">
      <c r="A264" s="75">
        <f t="shared" si="47"/>
        <v>188</v>
      </c>
      <c r="B264" s="337" t="s">
        <v>1932</v>
      </c>
      <c r="C264" s="167" t="str">
        <f t="shared" si="48"/>
        <v>Parquizacion y riego</v>
      </c>
      <c r="D264" s="140" t="str">
        <f t="shared" si="49"/>
        <v>gl</v>
      </c>
      <c r="E264" s="118"/>
      <c r="G264" s="325" t="s">
        <v>1377</v>
      </c>
      <c r="H264" s="308" t="s">
        <v>4</v>
      </c>
      <c r="I264" s="134"/>
      <c r="J264" s="201"/>
    </row>
    <row r="265" spans="1:10" ht="20.100000000000001" customHeight="1" x14ac:dyDescent="0.2">
      <c r="A265" s="75">
        <f t="shared" si="47"/>
        <v>189</v>
      </c>
      <c r="B265" s="337" t="s">
        <v>1933</v>
      </c>
      <c r="C265" s="167" t="str">
        <f t="shared" si="48"/>
        <v>Puentes, rampas, escalones, barandas y otros</v>
      </c>
      <c r="D265" s="140" t="str">
        <f t="shared" si="49"/>
        <v>gl</v>
      </c>
      <c r="E265" s="118"/>
      <c r="G265" s="325" t="s">
        <v>1650</v>
      </c>
      <c r="H265" s="308" t="s">
        <v>4</v>
      </c>
      <c r="I265" s="134"/>
      <c r="J265" s="201"/>
    </row>
    <row r="266" spans="1:10" ht="20.100000000000001" customHeight="1" x14ac:dyDescent="0.25">
      <c r="A266" s="75">
        <f t="shared" si="47"/>
        <v>189</v>
      </c>
      <c r="B266" s="337">
        <v>23</v>
      </c>
      <c r="C266" s="167" t="str">
        <f t="shared" si="48"/>
        <v xml:space="preserve"> LIMPIEZA DE OBRA</v>
      </c>
      <c r="D266" s="140">
        <f t="shared" si="49"/>
        <v>0</v>
      </c>
      <c r="E266" s="118"/>
      <c r="G266" s="320" t="s">
        <v>1378</v>
      </c>
      <c r="H266" s="308"/>
      <c r="I266" s="134"/>
      <c r="J266" s="201"/>
    </row>
    <row r="267" spans="1:10" ht="20.100000000000001" customHeight="1" x14ac:dyDescent="0.2">
      <c r="A267" s="75">
        <f t="shared" si="47"/>
        <v>190</v>
      </c>
      <c r="B267" s="337" t="s">
        <v>1300</v>
      </c>
      <c r="C267" s="167" t="str">
        <f t="shared" si="48"/>
        <v>Limpieza de obra periódica</v>
      </c>
      <c r="D267" s="140" t="str">
        <f t="shared" si="49"/>
        <v>gl</v>
      </c>
      <c r="E267" s="118"/>
      <c r="G267" s="325" t="s">
        <v>1379</v>
      </c>
      <c r="H267" s="308" t="s">
        <v>4</v>
      </c>
      <c r="I267" s="134"/>
      <c r="J267" s="201"/>
    </row>
    <row r="268" spans="1:10" ht="20.100000000000001" customHeight="1" x14ac:dyDescent="0.2">
      <c r="A268" s="75">
        <f t="shared" si="47"/>
        <v>191</v>
      </c>
      <c r="B268" s="337" t="s">
        <v>1301</v>
      </c>
      <c r="C268" s="167" t="str">
        <f t="shared" si="48"/>
        <v>Limpieza final de la obra y del obrador</v>
      </c>
      <c r="D268" s="140" t="str">
        <f t="shared" si="49"/>
        <v>gl</v>
      </c>
      <c r="E268" s="118"/>
      <c r="G268" s="325" t="s">
        <v>1651</v>
      </c>
      <c r="H268" s="308" t="s">
        <v>4</v>
      </c>
      <c r="I268" s="134"/>
      <c r="J268" s="201"/>
    </row>
    <row r="269" spans="1:10" ht="20.100000000000001" customHeight="1" x14ac:dyDescent="0.25">
      <c r="A269" s="75">
        <f t="shared" si="47"/>
        <v>191</v>
      </c>
      <c r="B269" s="337">
        <v>24</v>
      </c>
      <c r="C269" s="167" t="str">
        <f t="shared" si="48"/>
        <v xml:space="preserve"> VARIOS</v>
      </c>
      <c r="D269" s="140">
        <f t="shared" si="49"/>
        <v>0</v>
      </c>
      <c r="E269" s="118"/>
      <c r="G269" s="320" t="s">
        <v>1380</v>
      </c>
      <c r="H269" s="308"/>
      <c r="I269" s="134"/>
      <c r="J269" s="201"/>
    </row>
    <row r="270" spans="1:10" ht="20.100000000000001" customHeight="1" x14ac:dyDescent="0.2">
      <c r="A270" s="75">
        <f t="shared" si="47"/>
        <v>192</v>
      </c>
      <c r="B270" s="335" t="s">
        <v>1302</v>
      </c>
      <c r="C270" s="167" t="str">
        <f t="shared" si="48"/>
        <v>Fichas complementarias y otros</v>
      </c>
      <c r="D270" s="140" t="str">
        <f t="shared" si="49"/>
        <v>gl</v>
      </c>
      <c r="E270" s="118"/>
      <c r="G270" s="305" t="s">
        <v>1534</v>
      </c>
      <c r="H270" s="308" t="s">
        <v>4</v>
      </c>
      <c r="I270" s="134"/>
      <c r="J270" s="201"/>
    </row>
    <row r="271" spans="1:10" ht="20.100000000000001" customHeight="1" x14ac:dyDescent="0.2">
      <c r="A271" s="75">
        <f t="shared" si="47"/>
        <v>193</v>
      </c>
      <c r="B271" s="335" t="s">
        <v>1303</v>
      </c>
      <c r="C271" s="167" t="str">
        <f t="shared" ref="C271" si="56">IFERROR(VLOOKUP(J271,Tabla_Items,2,FALSE),G271)</f>
        <v>Construccion de mastil y otros</v>
      </c>
      <c r="D271" s="140" t="str">
        <f t="shared" ref="D271" si="57">IFERROR(VLOOKUP(J271,Tabla_Items,3,FALSE),H271)</f>
        <v>gl</v>
      </c>
      <c r="E271" s="118"/>
      <c r="G271" s="305" t="s">
        <v>1652</v>
      </c>
      <c r="H271" s="308" t="s">
        <v>4</v>
      </c>
      <c r="I271" s="134"/>
      <c r="J271" s="201"/>
    </row>
    <row r="272" spans="1:10" ht="20.100000000000001" customHeight="1" x14ac:dyDescent="0.2">
      <c r="A272" s="75">
        <f t="shared" si="47"/>
        <v>194</v>
      </c>
      <c r="B272" s="335" t="s">
        <v>1934</v>
      </c>
      <c r="C272" s="167" t="str">
        <f t="shared" si="48"/>
        <v>Pérgolas sobre piso</v>
      </c>
      <c r="D272" s="140" t="str">
        <f t="shared" si="49"/>
        <v>gl</v>
      </c>
      <c r="E272" s="118"/>
      <c r="G272" s="305" t="s">
        <v>1936</v>
      </c>
      <c r="H272" s="308" t="s">
        <v>4</v>
      </c>
      <c r="I272" s="134"/>
      <c r="J272" s="201"/>
    </row>
    <row r="273" spans="1:10" ht="20.100000000000001" customHeight="1" x14ac:dyDescent="0.2">
      <c r="A273" s="75">
        <f t="shared" si="47"/>
        <v>195</v>
      </c>
      <c r="B273" s="335" t="s">
        <v>1935</v>
      </c>
      <c r="C273" s="167" t="str">
        <f t="shared" si="48"/>
        <v>Otros</v>
      </c>
      <c r="D273" s="140" t="str">
        <f t="shared" si="49"/>
        <v>gl</v>
      </c>
      <c r="E273" s="118"/>
      <c r="G273" s="305" t="s">
        <v>1381</v>
      </c>
      <c r="H273" s="308" t="s">
        <v>4</v>
      </c>
      <c r="I273" s="134"/>
      <c r="J273" s="201"/>
    </row>
    <row r="274" spans="1:10" ht="20.100000000000001" customHeight="1" x14ac:dyDescent="0.2">
      <c r="A274" s="75">
        <f t="shared" si="47"/>
        <v>196</v>
      </c>
      <c r="B274" s="335" t="s">
        <v>1680</v>
      </c>
      <c r="C274" s="167" t="str">
        <f t="shared" ref="C274:C277" si="58">IFERROR(VLOOKUP(J274,Tabla_Items,2,FALSE),G274)</f>
        <v>Planos aprobados</v>
      </c>
      <c r="D274" s="140" t="str">
        <f t="shared" ref="D274:D277" si="59">IFERROR(VLOOKUP(J274,Tabla_Items,3,FALSE),H274)</f>
        <v>gl</v>
      </c>
      <c r="E274" s="118"/>
      <c r="G274" s="305" t="s">
        <v>1382</v>
      </c>
      <c r="H274" s="308" t="s">
        <v>4</v>
      </c>
      <c r="I274" s="134"/>
      <c r="J274" s="201"/>
    </row>
    <row r="275" spans="1:10" ht="20.100000000000001" customHeight="1" x14ac:dyDescent="0.2">
      <c r="A275" s="75">
        <f t="shared" si="47"/>
        <v>196</v>
      </c>
      <c r="B275" s="335" t="s">
        <v>1681</v>
      </c>
      <c r="C275" s="167" t="str">
        <f t="shared" si="58"/>
        <v>Equipamiento mobiliario</v>
      </c>
      <c r="D275" s="140">
        <f t="shared" si="59"/>
        <v>0</v>
      </c>
      <c r="E275" s="118"/>
      <c r="G275" s="305" t="s">
        <v>1653</v>
      </c>
      <c r="H275" s="308"/>
      <c r="I275" s="134"/>
      <c r="J275" s="201"/>
    </row>
    <row r="276" spans="1:10" ht="20.100000000000001" customHeight="1" x14ac:dyDescent="0.2">
      <c r="A276" s="75">
        <f t="shared" si="47"/>
        <v>197</v>
      </c>
      <c r="B276" s="335" t="s">
        <v>1797</v>
      </c>
      <c r="C276" s="167" t="str">
        <f t="shared" si="58"/>
        <v xml:space="preserve">SILLAS SM-1 </v>
      </c>
      <c r="D276" s="140" t="str">
        <f t="shared" si="59"/>
        <v>u</v>
      </c>
      <c r="E276" s="118"/>
      <c r="G276" s="305" t="s">
        <v>1654</v>
      </c>
      <c r="H276" s="308" t="s">
        <v>1577</v>
      </c>
      <c r="I276" s="134"/>
      <c r="J276" s="201"/>
    </row>
    <row r="277" spans="1:10" ht="20.100000000000001" customHeight="1" x14ac:dyDescent="0.2">
      <c r="A277" s="75">
        <f t="shared" si="47"/>
        <v>198</v>
      </c>
      <c r="B277" s="335" t="s">
        <v>1798</v>
      </c>
      <c r="C277" s="167" t="str">
        <f t="shared" si="58"/>
        <v>Mesas MC-3</v>
      </c>
      <c r="D277" s="140" t="str">
        <f t="shared" si="59"/>
        <v>u</v>
      </c>
      <c r="E277" s="118"/>
      <c r="G277" s="305" t="s">
        <v>1655</v>
      </c>
      <c r="H277" s="308" t="s">
        <v>1577</v>
      </c>
      <c r="I277" s="134"/>
      <c r="J277" s="201"/>
    </row>
    <row r="278" spans="1:10" ht="20.100000000000001" customHeight="1" x14ac:dyDescent="0.2">
      <c r="A278" s="75">
        <f t="shared" si="47"/>
        <v>199</v>
      </c>
      <c r="B278" s="335" t="s">
        <v>1799</v>
      </c>
      <c r="C278" s="167" t="str">
        <f t="shared" si="48"/>
        <v>Escritorio A-00 y 01.</v>
      </c>
      <c r="D278" s="140" t="str">
        <f t="shared" si="49"/>
        <v>u</v>
      </c>
      <c r="E278" s="118"/>
      <c r="G278" s="325" t="s">
        <v>1656</v>
      </c>
      <c r="H278" s="308" t="s">
        <v>1577</v>
      </c>
      <c r="I278" s="134"/>
      <c r="J278" s="201"/>
    </row>
    <row r="279" spans="1:10" ht="20.100000000000001" customHeight="1" x14ac:dyDescent="0.2">
      <c r="A279" s="75">
        <f t="shared" si="47"/>
        <v>200</v>
      </c>
      <c r="B279" s="335" t="s">
        <v>1800</v>
      </c>
      <c r="C279" s="167" t="str">
        <f t="shared" si="48"/>
        <v>Armario metalico A-00 y A-01</v>
      </c>
      <c r="D279" s="140" t="str">
        <f t="shared" si="49"/>
        <v>u</v>
      </c>
      <c r="E279" s="118"/>
      <c r="G279" s="325" t="s">
        <v>1657</v>
      </c>
      <c r="H279" s="308" t="s">
        <v>1577</v>
      </c>
      <c r="I279" s="134"/>
      <c r="J279" s="201"/>
    </row>
    <row r="280" spans="1:10" ht="20.100000000000001" customHeight="1" x14ac:dyDescent="0.2">
      <c r="A280" s="75">
        <f t="shared" si="47"/>
        <v>201</v>
      </c>
      <c r="B280" s="335" t="s">
        <v>1801</v>
      </c>
      <c r="C280" s="167" t="str">
        <f t="shared" ref="C280" si="60">IFERROR(VLOOKUP(J280,Tabla_Items,2,FALSE),G280)</f>
        <v>Mesones  AP01</v>
      </c>
      <c r="D280" s="140" t="str">
        <f t="shared" ref="D280" si="61">IFERROR(VLOOKUP(J280,Tabla_Items,3,FALSE),H280)</f>
        <v>u</v>
      </c>
      <c r="E280" s="118"/>
      <c r="G280" s="313" t="s">
        <v>1658</v>
      </c>
      <c r="H280" s="307" t="s">
        <v>1577</v>
      </c>
      <c r="I280" s="134"/>
      <c r="J280" s="201"/>
    </row>
    <row r="281" spans="1:10" ht="20.100000000000001" customHeight="1" x14ac:dyDescent="0.2">
      <c r="A281" s="75">
        <f t="shared" si="47"/>
        <v>202</v>
      </c>
      <c r="B281" s="335" t="s">
        <v>1802</v>
      </c>
      <c r="C281" s="167" t="str">
        <f t="shared" si="48"/>
        <v>Cucheta + 2 colchones alta densidad</v>
      </c>
      <c r="D281" s="140" t="str">
        <f t="shared" si="49"/>
        <v>u</v>
      </c>
      <c r="E281" s="118"/>
      <c r="G281" s="305" t="s">
        <v>1659</v>
      </c>
      <c r="H281" s="308" t="s">
        <v>1577</v>
      </c>
      <c r="I281" s="134"/>
      <c r="J281" s="201"/>
    </row>
    <row r="282" spans="1:10" ht="20.100000000000001" customHeight="1" x14ac:dyDescent="0.2">
      <c r="A282" s="75">
        <f t="shared" si="47"/>
        <v>202</v>
      </c>
      <c r="B282" s="335">
        <v>25</v>
      </c>
      <c r="C282" s="167" t="str">
        <f t="shared" ref="C282:C348" si="62">IFERROR(VLOOKUP(J282,Tabla_Items,2,FALSE),G282)</f>
        <v>REPARACIONES, REFACCIONES Y REFUNCIONALIZACIONES</v>
      </c>
      <c r="D282" s="140">
        <f t="shared" ref="D282:D348" si="63">IFERROR(VLOOKUP(J282,Tabla_Items,3,FALSE),H282)</f>
        <v>0</v>
      </c>
      <c r="E282" s="118"/>
      <c r="G282" s="333" t="s">
        <v>1682</v>
      </c>
      <c r="H282" s="308"/>
      <c r="I282" s="134"/>
      <c r="J282" s="201"/>
    </row>
    <row r="283" spans="1:10" ht="20.100000000000001" customHeight="1" x14ac:dyDescent="0.2">
      <c r="A283" s="75">
        <f t="shared" ref="A283:A346" si="64">IF(D283=0,A282,A282+1)</f>
        <v>202</v>
      </c>
      <c r="B283" s="335" t="s">
        <v>1745</v>
      </c>
      <c r="C283" s="167" t="str">
        <f t="shared" ref="C283" si="65">IFERROR(VLOOKUP(J283,Tabla_Items,2,FALSE),G283)</f>
        <v>Carpintería en Edificio Existente</v>
      </c>
      <c r="D283" s="140">
        <f t="shared" ref="D283" si="66">IFERROR(VLOOKUP(J283,Tabla_Items,3,FALSE),H283)</f>
        <v>0</v>
      </c>
      <c r="E283" s="118"/>
      <c r="G283" s="311" t="s">
        <v>1683</v>
      </c>
      <c r="H283" s="308"/>
      <c r="I283" s="134"/>
      <c r="J283" s="201"/>
    </row>
    <row r="284" spans="1:10" ht="20.100000000000001" customHeight="1" x14ac:dyDescent="0.2">
      <c r="A284" s="75">
        <f t="shared" si="64"/>
        <v>202</v>
      </c>
      <c r="B284" s="337" t="s">
        <v>1803</v>
      </c>
      <c r="C284" s="167" t="str">
        <f t="shared" si="62"/>
        <v>Reemplazo carpinteria</v>
      </c>
      <c r="D284" s="140">
        <f t="shared" si="63"/>
        <v>0</v>
      </c>
      <c r="E284" s="118"/>
      <c r="G284" s="313" t="s">
        <v>1684</v>
      </c>
      <c r="H284" s="307"/>
      <c r="I284" s="134"/>
      <c r="J284" s="201"/>
    </row>
    <row r="285" spans="1:10" ht="20.100000000000001" customHeight="1" x14ac:dyDescent="0.2">
      <c r="A285" s="75">
        <f t="shared" si="64"/>
        <v>203</v>
      </c>
      <c r="B285" s="337" t="s">
        <v>1804</v>
      </c>
      <c r="C285" s="167" t="str">
        <f t="shared" si="62"/>
        <v>P8</v>
      </c>
      <c r="D285" s="140" t="str">
        <f t="shared" si="63"/>
        <v>m2</v>
      </c>
      <c r="E285" s="118"/>
      <c r="G285" s="313" t="s">
        <v>1386</v>
      </c>
      <c r="H285" s="307" t="s">
        <v>6</v>
      </c>
      <c r="I285" s="134"/>
      <c r="J285" s="201"/>
    </row>
    <row r="286" spans="1:10" ht="20.100000000000001" customHeight="1" x14ac:dyDescent="0.2">
      <c r="A286" s="75">
        <f t="shared" si="64"/>
        <v>204</v>
      </c>
      <c r="B286" s="337" t="s">
        <v>1805</v>
      </c>
      <c r="C286" s="167" t="str">
        <f t="shared" si="62"/>
        <v>V5</v>
      </c>
      <c r="D286" s="140" t="str">
        <f t="shared" si="63"/>
        <v>m2</v>
      </c>
      <c r="E286" s="118"/>
      <c r="G286" s="313" t="s">
        <v>1349</v>
      </c>
      <c r="H286" s="307" t="s">
        <v>6</v>
      </c>
      <c r="I286" s="134"/>
      <c r="J286" s="201"/>
    </row>
    <row r="287" spans="1:10" ht="20.100000000000001" customHeight="1" x14ac:dyDescent="0.2">
      <c r="A287" s="75">
        <f t="shared" si="64"/>
        <v>204</v>
      </c>
      <c r="B287" s="337" t="s">
        <v>1806</v>
      </c>
      <c r="C287" s="167" t="str">
        <f t="shared" ref="C287:C290" si="67">IFERROR(VLOOKUP(J287,Tabla_Items,2,FALSE),G287)</f>
        <v>Cambio apertura carpinteria</v>
      </c>
      <c r="D287" s="140">
        <f t="shared" ref="D287:D290" si="68">IFERROR(VLOOKUP(J287,Tabla_Items,3,FALSE),H287)</f>
        <v>0</v>
      </c>
      <c r="E287" s="118"/>
      <c r="G287" s="313" t="s">
        <v>1685</v>
      </c>
      <c r="H287" s="307"/>
      <c r="I287" s="134"/>
      <c r="J287" s="201"/>
    </row>
    <row r="288" spans="1:10" ht="20.100000000000001" customHeight="1" x14ac:dyDescent="0.2">
      <c r="A288" s="75">
        <f t="shared" si="64"/>
        <v>205</v>
      </c>
      <c r="B288" s="337" t="s">
        <v>1807</v>
      </c>
      <c r="C288" s="167" t="str">
        <f t="shared" si="67"/>
        <v>P4b</v>
      </c>
      <c r="D288" s="140" t="str">
        <f t="shared" si="68"/>
        <v>m2</v>
      </c>
      <c r="E288" s="118"/>
      <c r="G288" s="313" t="s">
        <v>1686</v>
      </c>
      <c r="H288" s="307" t="s">
        <v>6</v>
      </c>
      <c r="I288" s="134"/>
      <c r="J288" s="201"/>
    </row>
    <row r="289" spans="1:10" ht="20.100000000000001" customHeight="1" x14ac:dyDescent="0.2">
      <c r="A289" s="75">
        <f t="shared" si="64"/>
        <v>206</v>
      </c>
      <c r="B289" s="337" t="s">
        <v>1808</v>
      </c>
      <c r="C289" s="167" t="str">
        <f t="shared" si="67"/>
        <v>P8a</v>
      </c>
      <c r="D289" s="140" t="str">
        <f t="shared" si="68"/>
        <v>m2</v>
      </c>
      <c r="E289" s="118"/>
      <c r="G289" s="313" t="s">
        <v>1571</v>
      </c>
      <c r="H289" s="307" t="s">
        <v>6</v>
      </c>
      <c r="I289" s="134"/>
      <c r="J289" s="201"/>
    </row>
    <row r="290" spans="1:10" ht="20.100000000000001" customHeight="1" x14ac:dyDescent="0.2">
      <c r="A290" s="75">
        <f t="shared" si="64"/>
        <v>207</v>
      </c>
      <c r="B290" s="337" t="s">
        <v>1809</v>
      </c>
      <c r="C290" s="167" t="str">
        <f t="shared" si="67"/>
        <v>P9</v>
      </c>
      <c r="D290" s="140" t="str">
        <f t="shared" si="68"/>
        <v>m2</v>
      </c>
      <c r="E290" s="118"/>
      <c r="G290" s="304" t="s">
        <v>1387</v>
      </c>
      <c r="H290" s="303" t="s">
        <v>6</v>
      </c>
      <c r="I290" s="134"/>
      <c r="J290" s="201"/>
    </row>
    <row r="291" spans="1:10" ht="20.100000000000001" customHeight="1" x14ac:dyDescent="0.2">
      <c r="A291" s="75">
        <f t="shared" si="64"/>
        <v>208</v>
      </c>
      <c r="B291" s="337" t="s">
        <v>1810</v>
      </c>
      <c r="C291" s="167" t="str">
        <f t="shared" si="62"/>
        <v>P10</v>
      </c>
      <c r="D291" s="140" t="str">
        <f t="shared" si="63"/>
        <v>m2</v>
      </c>
      <c r="E291" s="118"/>
      <c r="G291" s="315" t="s">
        <v>1388</v>
      </c>
      <c r="H291" s="308" t="s">
        <v>6</v>
      </c>
      <c r="I291" s="134"/>
      <c r="J291" s="201"/>
    </row>
    <row r="292" spans="1:10" ht="20.100000000000001" customHeight="1" x14ac:dyDescent="0.2">
      <c r="A292" s="75">
        <f t="shared" si="64"/>
        <v>209</v>
      </c>
      <c r="B292" s="337" t="s">
        <v>1811</v>
      </c>
      <c r="C292" s="167" t="str">
        <f t="shared" si="62"/>
        <v>P11</v>
      </c>
      <c r="D292" s="140" t="str">
        <f t="shared" si="63"/>
        <v>m2</v>
      </c>
      <c r="E292" s="118"/>
      <c r="G292" s="305" t="s">
        <v>1389</v>
      </c>
      <c r="H292" s="308" t="s">
        <v>6</v>
      </c>
      <c r="I292" s="134"/>
      <c r="J292" s="201"/>
    </row>
    <row r="293" spans="1:10" ht="20.100000000000001" customHeight="1" x14ac:dyDescent="0.2">
      <c r="A293" s="75">
        <f t="shared" si="64"/>
        <v>209</v>
      </c>
      <c r="B293" s="335" t="s">
        <v>1746</v>
      </c>
      <c r="C293" s="167" t="str">
        <f t="shared" si="62"/>
        <v>Reparación de sanitarios.</v>
      </c>
      <c r="D293" s="140">
        <f t="shared" si="63"/>
        <v>0</v>
      </c>
      <c r="E293" s="118"/>
      <c r="G293" s="305" t="s">
        <v>1687</v>
      </c>
      <c r="H293" s="308"/>
      <c r="I293" s="134"/>
      <c r="J293" s="201"/>
    </row>
    <row r="294" spans="1:10" ht="20.100000000000001" customHeight="1" x14ac:dyDescent="0.2">
      <c r="A294" s="75">
        <f t="shared" si="64"/>
        <v>210</v>
      </c>
      <c r="B294" s="335" t="s">
        <v>1812</v>
      </c>
      <c r="C294" s="167" t="str">
        <f t="shared" ref="C294:C299" si="69">IFERROR(VLOOKUP(J294,Tabla_Items,2,FALSE),G294)</f>
        <v>Demolicon piso + contrapiso</v>
      </c>
      <c r="D294" s="140" t="str">
        <f t="shared" ref="D294:D299" si="70">IFERROR(VLOOKUP(J294,Tabla_Items,3,FALSE),H294)</f>
        <v>m2</v>
      </c>
      <c r="E294" s="118"/>
      <c r="G294" s="305" t="s">
        <v>1688</v>
      </c>
      <c r="H294" s="308" t="s">
        <v>6</v>
      </c>
      <c r="I294" s="134"/>
      <c r="J294" s="201"/>
    </row>
    <row r="295" spans="1:10" ht="20.100000000000001" customHeight="1" x14ac:dyDescent="0.2">
      <c r="A295" s="75">
        <f t="shared" si="64"/>
        <v>211</v>
      </c>
      <c r="B295" s="335" t="s">
        <v>1813</v>
      </c>
      <c r="C295" s="167" t="str">
        <f t="shared" si="69"/>
        <v>Demolicion ceramicos</v>
      </c>
      <c r="D295" s="140" t="str">
        <f t="shared" si="70"/>
        <v>m2</v>
      </c>
      <c r="E295" s="118"/>
      <c r="G295" s="305" t="s">
        <v>1689</v>
      </c>
      <c r="H295" s="308" t="s">
        <v>6</v>
      </c>
      <c r="I295" s="134"/>
      <c r="J295" s="201"/>
    </row>
    <row r="296" spans="1:10" ht="20.100000000000001" customHeight="1" x14ac:dyDescent="0.2">
      <c r="A296" s="75">
        <f t="shared" si="64"/>
        <v>212</v>
      </c>
      <c r="B296" s="335" t="s">
        <v>1814</v>
      </c>
      <c r="C296" s="167" t="str">
        <f t="shared" si="69"/>
        <v>Contrapiso de hormigón armado</v>
      </c>
      <c r="D296" s="140" t="str">
        <f t="shared" si="70"/>
        <v>m2</v>
      </c>
      <c r="E296" s="118"/>
      <c r="G296" s="305" t="s">
        <v>1690</v>
      </c>
      <c r="H296" s="308" t="s">
        <v>6</v>
      </c>
      <c r="I296" s="134"/>
      <c r="J296" s="201"/>
    </row>
    <row r="297" spans="1:10" ht="20.100000000000001" customHeight="1" x14ac:dyDescent="0.2">
      <c r="A297" s="75">
        <f t="shared" si="64"/>
        <v>213</v>
      </c>
      <c r="B297" s="335" t="s">
        <v>1815</v>
      </c>
      <c r="C297" s="167" t="str">
        <f t="shared" si="69"/>
        <v>Pisos de mosaico granítico 15 x 15</v>
      </c>
      <c r="D297" s="140" t="str">
        <f t="shared" si="70"/>
        <v>m2</v>
      </c>
      <c r="E297" s="118"/>
      <c r="G297" s="305" t="s">
        <v>1557</v>
      </c>
      <c r="H297" s="308" t="s">
        <v>6</v>
      </c>
      <c r="I297" s="134"/>
      <c r="J297" s="201"/>
    </row>
    <row r="298" spans="1:10" ht="20.100000000000001" customHeight="1" x14ac:dyDescent="0.2">
      <c r="A298" s="75">
        <f t="shared" si="64"/>
        <v>214</v>
      </c>
      <c r="B298" s="335" t="s">
        <v>1816</v>
      </c>
      <c r="C298" s="167" t="str">
        <f t="shared" si="69"/>
        <v>Cerámico</v>
      </c>
      <c r="D298" s="140" t="str">
        <f t="shared" si="70"/>
        <v>m2</v>
      </c>
      <c r="E298" s="118"/>
      <c r="G298" s="305" t="s">
        <v>1333</v>
      </c>
      <c r="H298" s="308" t="s">
        <v>6</v>
      </c>
      <c r="I298" s="134"/>
      <c r="J298" s="201"/>
    </row>
    <row r="299" spans="1:10" ht="20.100000000000001" customHeight="1" x14ac:dyDescent="0.2">
      <c r="A299" s="75">
        <f t="shared" si="64"/>
        <v>215</v>
      </c>
      <c r="B299" s="335" t="s">
        <v>1817</v>
      </c>
      <c r="C299" s="167" t="str">
        <f t="shared" si="69"/>
        <v>Mesadas de granito natural</v>
      </c>
      <c r="D299" s="140" t="str">
        <f t="shared" si="70"/>
        <v>m2</v>
      </c>
      <c r="E299" s="118"/>
      <c r="G299" s="325" t="s">
        <v>1339</v>
      </c>
      <c r="H299" s="338" t="s">
        <v>6</v>
      </c>
      <c r="I299" s="134"/>
      <c r="J299" s="201"/>
    </row>
    <row r="300" spans="1:10" ht="20.100000000000001" customHeight="1" x14ac:dyDescent="0.2">
      <c r="A300" s="75">
        <f t="shared" si="64"/>
        <v>215</v>
      </c>
      <c r="B300" s="335" t="s">
        <v>1818</v>
      </c>
      <c r="C300" s="167" t="str">
        <f t="shared" si="62"/>
        <v xml:space="preserve">Artefactos </v>
      </c>
      <c r="D300" s="140">
        <f t="shared" si="63"/>
        <v>0</v>
      </c>
      <c r="E300" s="118"/>
      <c r="G300" s="304" t="s">
        <v>1628</v>
      </c>
      <c r="H300" s="308"/>
      <c r="I300" s="134"/>
      <c r="J300" s="201"/>
    </row>
    <row r="301" spans="1:10" ht="20.100000000000001" customHeight="1" x14ac:dyDescent="0.2">
      <c r="A301" s="75">
        <f t="shared" si="64"/>
        <v>216</v>
      </c>
      <c r="B301" s="335" t="s">
        <v>1820</v>
      </c>
      <c r="C301" s="167" t="str">
        <f t="shared" si="62"/>
        <v>Inodoro Tipo Ferrum (incluye instalacion)</v>
      </c>
      <c r="D301" s="140" t="str">
        <f t="shared" si="63"/>
        <v>u</v>
      </c>
      <c r="E301" s="118"/>
      <c r="G301" s="309" t="s">
        <v>1629</v>
      </c>
      <c r="H301" s="308" t="s">
        <v>1577</v>
      </c>
      <c r="I301" s="134"/>
      <c r="J301" s="201"/>
    </row>
    <row r="302" spans="1:10" ht="20.100000000000001" customHeight="1" x14ac:dyDescent="0.2">
      <c r="A302" s="75">
        <f t="shared" si="64"/>
        <v>217</v>
      </c>
      <c r="B302" s="335" t="s">
        <v>1821</v>
      </c>
      <c r="C302" s="167" t="str">
        <f t="shared" ref="C302" si="71">IFERROR(VLOOKUP(J302,Tabla_Items,2,FALSE),G302)</f>
        <v>Bidet</v>
      </c>
      <c r="D302" s="140" t="str">
        <f t="shared" ref="D302" si="72">IFERROR(VLOOKUP(J302,Tabla_Items,3,FALSE),H302)</f>
        <v>u</v>
      </c>
      <c r="E302" s="118"/>
      <c r="G302" s="309" t="s">
        <v>1691</v>
      </c>
      <c r="H302" s="338" t="s">
        <v>1577</v>
      </c>
      <c r="I302" s="134"/>
      <c r="J302" s="201"/>
    </row>
    <row r="303" spans="1:10" ht="20.100000000000001" customHeight="1" x14ac:dyDescent="0.2">
      <c r="A303" s="75">
        <f t="shared" si="64"/>
        <v>218</v>
      </c>
      <c r="B303" s="335" t="s">
        <v>1822</v>
      </c>
      <c r="C303" s="167" t="str">
        <f t="shared" ref="C303:C304" si="73">IFERROR(VLOOKUP(J303,Tabla_Items,2,FALSE),G303)</f>
        <v>Bacha oval  tipo sanitarios tipo  Johnson</v>
      </c>
      <c r="D303" s="140" t="str">
        <f t="shared" ref="D303:D304" si="74">IFERROR(VLOOKUP(J303,Tabla_Items,3,FALSE),H303)</f>
        <v>u</v>
      </c>
      <c r="E303" s="118"/>
      <c r="G303" s="309" t="s">
        <v>1631</v>
      </c>
      <c r="H303" s="338" t="s">
        <v>1577</v>
      </c>
      <c r="I303" s="134"/>
      <c r="J303" s="201"/>
    </row>
    <row r="304" spans="1:10" ht="20.100000000000001" customHeight="1" x14ac:dyDescent="0.2">
      <c r="A304" s="75">
        <f t="shared" si="64"/>
        <v>219</v>
      </c>
      <c r="B304" s="335" t="s">
        <v>1823</v>
      </c>
      <c r="C304" s="167" t="str">
        <f t="shared" si="73"/>
        <v>Lavatorio de pie</v>
      </c>
      <c r="D304" s="140" t="str">
        <f t="shared" si="74"/>
        <v>u</v>
      </c>
      <c r="E304" s="118"/>
      <c r="G304" s="313" t="s">
        <v>1692</v>
      </c>
      <c r="H304" s="308" t="s">
        <v>1577</v>
      </c>
      <c r="I304" s="134"/>
      <c r="J304" s="201"/>
    </row>
    <row r="305" spans="1:10" ht="20.100000000000001" customHeight="1" x14ac:dyDescent="0.2">
      <c r="A305" s="75">
        <f t="shared" si="64"/>
        <v>219</v>
      </c>
      <c r="B305" s="337" t="s">
        <v>1819</v>
      </c>
      <c r="C305" s="167" t="str">
        <f t="shared" si="62"/>
        <v>Griferia</v>
      </c>
      <c r="D305" s="140">
        <f t="shared" si="63"/>
        <v>0</v>
      </c>
      <c r="E305" s="118"/>
      <c r="G305" s="309" t="s">
        <v>1632</v>
      </c>
      <c r="H305" s="338"/>
      <c r="I305" s="134"/>
      <c r="J305" s="201"/>
    </row>
    <row r="306" spans="1:10" ht="20.100000000000001" customHeight="1" x14ac:dyDescent="0.2">
      <c r="A306" s="75">
        <f t="shared" si="64"/>
        <v>220</v>
      </c>
      <c r="B306" s="337" t="s">
        <v>1824</v>
      </c>
      <c r="C306" s="167" t="str">
        <f t="shared" ref="C306:C308" si="75">IFERROR(VLOOKUP(J306,Tabla_Items,2,FALSE),G306)</f>
        <v xml:space="preserve">Griferia  para Lavatorio tipo FV </v>
      </c>
      <c r="D306" s="140" t="str">
        <f t="shared" ref="D306:D308" si="76">IFERROR(VLOOKUP(J306,Tabla_Items,3,FALSE),H306)</f>
        <v>u</v>
      </c>
      <c r="E306" s="118"/>
      <c r="G306" s="309" t="s">
        <v>1693</v>
      </c>
      <c r="H306" s="338" t="s">
        <v>1577</v>
      </c>
      <c r="I306" s="134"/>
      <c r="J306" s="201"/>
    </row>
    <row r="307" spans="1:10" ht="20.100000000000001" customHeight="1" x14ac:dyDescent="0.2">
      <c r="A307" s="75">
        <f t="shared" si="64"/>
        <v>221</v>
      </c>
      <c r="B307" s="337" t="s">
        <v>1825</v>
      </c>
      <c r="C307" s="167" t="str">
        <f t="shared" si="75"/>
        <v xml:space="preserve">Griferia  para bidet tipo FV </v>
      </c>
      <c r="D307" s="140" t="str">
        <f t="shared" si="76"/>
        <v>u</v>
      </c>
      <c r="E307" s="118"/>
      <c r="G307" s="309" t="s">
        <v>1694</v>
      </c>
      <c r="H307" s="338" t="s">
        <v>1577</v>
      </c>
      <c r="I307" s="134"/>
      <c r="J307" s="201"/>
    </row>
    <row r="308" spans="1:10" ht="20.100000000000001" customHeight="1" x14ac:dyDescent="0.2">
      <c r="A308" s="75">
        <f t="shared" si="64"/>
        <v>222</v>
      </c>
      <c r="B308" s="337" t="s">
        <v>1826</v>
      </c>
      <c r="C308" s="167" t="str">
        <f t="shared" si="75"/>
        <v>Varios, Accesorios para fijacion, adhesicos, etc.</v>
      </c>
      <c r="D308" s="140" t="str">
        <f t="shared" si="76"/>
        <v>gl</v>
      </c>
      <c r="E308" s="118"/>
      <c r="G308" s="313" t="s">
        <v>1450</v>
      </c>
      <c r="H308" s="307" t="s">
        <v>4</v>
      </c>
      <c r="I308" s="134"/>
      <c r="J308" s="201"/>
    </row>
    <row r="309" spans="1:10" ht="20.100000000000001" customHeight="1" x14ac:dyDescent="0.2">
      <c r="A309" s="75">
        <f t="shared" si="64"/>
        <v>223</v>
      </c>
      <c r="B309" s="337" t="s">
        <v>1827</v>
      </c>
      <c r="C309" s="167" t="str">
        <f t="shared" si="62"/>
        <v>Flexibles para conexión de artefactos</v>
      </c>
      <c r="D309" s="140" t="str">
        <f t="shared" si="63"/>
        <v>u</v>
      </c>
      <c r="E309" s="118"/>
      <c r="G309" s="313" t="s">
        <v>1518</v>
      </c>
      <c r="H309" s="307" t="s">
        <v>1577</v>
      </c>
      <c r="I309" s="134"/>
      <c r="J309" s="201"/>
    </row>
    <row r="310" spans="1:10" ht="20.100000000000001" customHeight="1" x14ac:dyDescent="0.2">
      <c r="A310" s="75">
        <f t="shared" si="64"/>
        <v>224</v>
      </c>
      <c r="B310" s="337" t="s">
        <v>1828</v>
      </c>
      <c r="C310" s="167" t="str">
        <f t="shared" ref="C310:C311" si="77">IFERROR(VLOOKUP(J310,Tabla_Items,2,FALSE),G310)</f>
        <v>Cuadro de ducha tipo FV</v>
      </c>
      <c r="D310" s="140" t="str">
        <f t="shared" ref="D310:D311" si="78">IFERROR(VLOOKUP(J310,Tabla_Items,3,FALSE),H310)</f>
        <v>u</v>
      </c>
      <c r="E310" s="118"/>
      <c r="G310" s="313" t="s">
        <v>1695</v>
      </c>
      <c r="H310" s="307" t="s">
        <v>1577</v>
      </c>
      <c r="I310" s="134"/>
      <c r="J310" s="201"/>
    </row>
    <row r="311" spans="1:10" ht="20.100000000000001" customHeight="1" x14ac:dyDescent="0.2">
      <c r="A311" s="75">
        <f t="shared" si="64"/>
        <v>224</v>
      </c>
      <c r="B311" s="335" t="s">
        <v>1747</v>
      </c>
      <c r="C311" s="167" t="str">
        <f t="shared" si="77"/>
        <v>Reparación de Lavandería.</v>
      </c>
      <c r="D311" s="140">
        <f t="shared" si="78"/>
        <v>0</v>
      </c>
      <c r="E311" s="118"/>
      <c r="G311" s="304" t="s">
        <v>1696</v>
      </c>
      <c r="H311" s="339"/>
      <c r="I311" s="134"/>
      <c r="J311" s="201"/>
    </row>
    <row r="312" spans="1:10" ht="20.100000000000001" customHeight="1" x14ac:dyDescent="0.2">
      <c r="A312" s="75">
        <f t="shared" si="64"/>
        <v>225</v>
      </c>
      <c r="B312" s="335" t="s">
        <v>1829</v>
      </c>
      <c r="C312" s="167" t="str">
        <f t="shared" si="62"/>
        <v>Demolicion ceramicos</v>
      </c>
      <c r="D312" s="140" t="str">
        <f t="shared" si="63"/>
        <v>m2</v>
      </c>
      <c r="E312" s="118"/>
      <c r="G312" s="315" t="s">
        <v>1689</v>
      </c>
      <c r="H312" s="307" t="s">
        <v>6</v>
      </c>
      <c r="I312" s="134"/>
      <c r="J312" s="201"/>
    </row>
    <row r="313" spans="1:10" ht="20.100000000000001" customHeight="1" x14ac:dyDescent="0.2">
      <c r="A313" s="75">
        <f t="shared" si="64"/>
        <v>226</v>
      </c>
      <c r="B313" s="335" t="s">
        <v>1830</v>
      </c>
      <c r="C313" s="167" t="str">
        <f t="shared" si="62"/>
        <v>Ceramicos</v>
      </c>
      <c r="D313" s="140" t="str">
        <f t="shared" si="63"/>
        <v>m2</v>
      </c>
      <c r="E313" s="118"/>
      <c r="G313" s="325" t="s">
        <v>1697</v>
      </c>
      <c r="H313" s="307" t="s">
        <v>6</v>
      </c>
      <c r="I313" s="134"/>
      <c r="J313" s="201"/>
    </row>
    <row r="314" spans="1:10" ht="20.100000000000001" customHeight="1" x14ac:dyDescent="0.2">
      <c r="A314" s="75">
        <f t="shared" si="64"/>
        <v>227</v>
      </c>
      <c r="B314" s="335" t="s">
        <v>1831</v>
      </c>
      <c r="C314" s="167" t="str">
        <f t="shared" si="62"/>
        <v>Demolicion piso + carpeta</v>
      </c>
      <c r="D314" s="140" t="str">
        <f t="shared" si="63"/>
        <v>m2</v>
      </c>
      <c r="E314" s="118"/>
      <c r="G314" s="325" t="s">
        <v>1698</v>
      </c>
      <c r="H314" s="307" t="s">
        <v>6</v>
      </c>
      <c r="I314" s="134"/>
      <c r="J314" s="201"/>
    </row>
    <row r="315" spans="1:10" ht="20.100000000000001" customHeight="1" x14ac:dyDescent="0.2">
      <c r="A315" s="75">
        <f t="shared" si="64"/>
        <v>228</v>
      </c>
      <c r="B315" s="335" t="s">
        <v>1832</v>
      </c>
      <c r="C315" s="167" t="str">
        <f t="shared" si="62"/>
        <v>Pisos de mosaico granítico 15 x 15</v>
      </c>
      <c r="D315" s="140" t="str">
        <f t="shared" si="63"/>
        <v>m2</v>
      </c>
      <c r="E315" s="118"/>
      <c r="G315" s="304" t="s">
        <v>1557</v>
      </c>
      <c r="H315" s="339" t="s">
        <v>6</v>
      </c>
      <c r="I315" s="134"/>
      <c r="J315" s="201"/>
    </row>
    <row r="316" spans="1:10" ht="20.100000000000001" customHeight="1" x14ac:dyDescent="0.2">
      <c r="A316" s="75">
        <f t="shared" si="64"/>
        <v>228</v>
      </c>
      <c r="B316" s="335" t="s">
        <v>1748</v>
      </c>
      <c r="C316" s="167" t="str">
        <f t="shared" si="62"/>
        <v>Reparación Casa del Director.</v>
      </c>
      <c r="D316" s="140">
        <f t="shared" si="63"/>
        <v>0</v>
      </c>
      <c r="E316" s="118"/>
      <c r="G316" s="315" t="s">
        <v>1699</v>
      </c>
      <c r="H316" s="303"/>
      <c r="I316" s="134"/>
      <c r="J316" s="201"/>
    </row>
    <row r="317" spans="1:10" ht="20.100000000000001" customHeight="1" x14ac:dyDescent="0.2">
      <c r="A317" s="75">
        <f t="shared" si="64"/>
        <v>229</v>
      </c>
      <c r="B317" s="337" t="s">
        <v>1833</v>
      </c>
      <c r="C317" s="167" t="str">
        <f t="shared" si="62"/>
        <v>Demolicion de tabiques, piso, contrapiso.</v>
      </c>
      <c r="D317" s="140" t="str">
        <f t="shared" si="63"/>
        <v>m2</v>
      </c>
      <c r="E317" s="118"/>
      <c r="G317" s="317" t="s">
        <v>1700</v>
      </c>
      <c r="H317" s="307" t="s">
        <v>6</v>
      </c>
      <c r="I317" s="134"/>
      <c r="J317" s="201"/>
    </row>
    <row r="318" spans="1:10" ht="20.100000000000001" customHeight="1" x14ac:dyDescent="0.2">
      <c r="A318" s="75">
        <f t="shared" si="64"/>
        <v>230</v>
      </c>
      <c r="B318" s="337" t="s">
        <v>1834</v>
      </c>
      <c r="C318" s="167" t="str">
        <f t="shared" si="62"/>
        <v>Pisos de mosaico granítico 15 x 15</v>
      </c>
      <c r="D318" s="140" t="str">
        <f t="shared" si="63"/>
        <v>m2</v>
      </c>
      <c r="E318" s="118"/>
      <c r="G318" s="315" t="s">
        <v>1557</v>
      </c>
      <c r="H318" s="339" t="s">
        <v>6</v>
      </c>
      <c r="I318" s="134"/>
      <c r="J318" s="201"/>
    </row>
    <row r="319" spans="1:10" ht="20.100000000000001" customHeight="1" x14ac:dyDescent="0.2">
      <c r="A319" s="75">
        <f t="shared" si="64"/>
        <v>231</v>
      </c>
      <c r="B319" s="337" t="s">
        <v>1835</v>
      </c>
      <c r="C319" s="167" t="str">
        <f t="shared" si="62"/>
        <v>Zocalo granitico</v>
      </c>
      <c r="D319" s="140" t="str">
        <f t="shared" si="63"/>
        <v>ml</v>
      </c>
      <c r="E319" s="118"/>
      <c r="G319" s="313" t="s">
        <v>1701</v>
      </c>
      <c r="H319" s="307" t="s">
        <v>606</v>
      </c>
      <c r="I319" s="134"/>
      <c r="J319" s="201"/>
    </row>
    <row r="320" spans="1:10" ht="20.100000000000001" customHeight="1" x14ac:dyDescent="0.2">
      <c r="A320" s="75">
        <f t="shared" si="64"/>
        <v>232</v>
      </c>
      <c r="B320" s="337" t="s">
        <v>1836</v>
      </c>
      <c r="C320" s="167" t="str">
        <f t="shared" si="62"/>
        <v>Umbrales</v>
      </c>
      <c r="D320" s="140" t="str">
        <f t="shared" si="63"/>
        <v>m2</v>
      </c>
      <c r="E320" s="118"/>
      <c r="G320" s="313" t="s">
        <v>1702</v>
      </c>
      <c r="H320" s="307" t="s">
        <v>6</v>
      </c>
      <c r="I320" s="134"/>
      <c r="J320" s="201"/>
    </row>
    <row r="321" spans="1:10" ht="20.100000000000001" customHeight="1" x14ac:dyDescent="0.2">
      <c r="A321" s="75">
        <f t="shared" si="64"/>
        <v>233</v>
      </c>
      <c r="B321" s="337" t="s">
        <v>1837</v>
      </c>
      <c r="C321" s="167" t="str">
        <f t="shared" si="62"/>
        <v>Revoques bajo revestimiento</v>
      </c>
      <c r="D321" s="140" t="str">
        <f t="shared" si="63"/>
        <v>m2</v>
      </c>
      <c r="E321" s="118"/>
      <c r="G321" s="313" t="s">
        <v>1703</v>
      </c>
      <c r="H321" s="340" t="s">
        <v>6</v>
      </c>
      <c r="I321" s="134"/>
      <c r="J321" s="201"/>
    </row>
    <row r="322" spans="1:10" ht="20.100000000000001" customHeight="1" x14ac:dyDescent="0.2">
      <c r="A322" s="75">
        <f t="shared" si="64"/>
        <v>234</v>
      </c>
      <c r="B322" s="337" t="s">
        <v>1838</v>
      </c>
      <c r="C322" s="167" t="str">
        <f t="shared" si="62"/>
        <v>Ceramico</v>
      </c>
      <c r="D322" s="140" t="str">
        <f t="shared" si="63"/>
        <v>m2</v>
      </c>
      <c r="E322" s="118"/>
      <c r="G322" s="311" t="s">
        <v>1704</v>
      </c>
      <c r="H322" s="308" t="s">
        <v>6</v>
      </c>
      <c r="I322" s="134"/>
      <c r="J322" s="201"/>
    </row>
    <row r="323" spans="1:10" ht="20.100000000000001" customHeight="1" x14ac:dyDescent="0.2">
      <c r="A323" s="75">
        <f t="shared" si="64"/>
        <v>235</v>
      </c>
      <c r="B323" s="337" t="s">
        <v>1839</v>
      </c>
      <c r="C323" s="167" t="str">
        <f t="shared" ref="C323" si="79">IFERROR(VLOOKUP(J323,Tabla_Items,2,FALSE),G323)</f>
        <v>Mesada de granito</v>
      </c>
      <c r="D323" s="140" t="str">
        <f t="shared" ref="D323" si="80">IFERROR(VLOOKUP(J323,Tabla_Items,3,FALSE),H323)</f>
        <v>m2</v>
      </c>
      <c r="E323" s="118"/>
      <c r="G323" s="325" t="s">
        <v>192</v>
      </c>
      <c r="H323" s="307" t="s">
        <v>6</v>
      </c>
      <c r="I323" s="134"/>
      <c r="J323" s="201"/>
    </row>
    <row r="324" spans="1:10" ht="20.100000000000001" customHeight="1" x14ac:dyDescent="0.2">
      <c r="A324" s="75">
        <f t="shared" si="64"/>
        <v>235</v>
      </c>
      <c r="B324" s="337" t="s">
        <v>1749</v>
      </c>
      <c r="C324" s="167" t="str">
        <f t="shared" si="62"/>
        <v>Instalación Sanitaria- desagüe cloacal</v>
      </c>
      <c r="D324" s="140">
        <f t="shared" si="63"/>
        <v>0</v>
      </c>
      <c r="E324" s="118"/>
      <c r="G324" s="313" t="s">
        <v>1705</v>
      </c>
      <c r="H324" s="340"/>
      <c r="I324" s="134"/>
      <c r="J324" s="201"/>
    </row>
    <row r="325" spans="1:10" ht="20.100000000000001" customHeight="1" x14ac:dyDescent="0.2">
      <c r="A325" s="75">
        <f t="shared" si="64"/>
        <v>236</v>
      </c>
      <c r="B325" s="337" t="s">
        <v>1840</v>
      </c>
      <c r="C325" s="167" t="str">
        <f t="shared" si="62"/>
        <v>Conexiones a edificio existente</v>
      </c>
      <c r="D325" s="140" t="str">
        <f t="shared" si="63"/>
        <v>gl</v>
      </c>
      <c r="E325" s="118"/>
      <c r="G325" s="313" t="s">
        <v>1706</v>
      </c>
      <c r="H325" s="307" t="s">
        <v>4</v>
      </c>
      <c r="I325" s="134"/>
      <c r="J325" s="201"/>
    </row>
    <row r="326" spans="1:10" ht="20.100000000000001" customHeight="1" x14ac:dyDescent="0.2">
      <c r="A326" s="75">
        <f t="shared" si="64"/>
        <v>237</v>
      </c>
      <c r="B326" s="337" t="s">
        <v>1841</v>
      </c>
      <c r="C326" s="167" t="str">
        <f t="shared" si="62"/>
        <v>Cegado de galerias</v>
      </c>
      <c r="D326" s="140" t="str">
        <f t="shared" si="63"/>
        <v>m3</v>
      </c>
      <c r="E326" s="118"/>
      <c r="G326" s="304" t="s">
        <v>1707</v>
      </c>
      <c r="H326" s="339" t="s">
        <v>5</v>
      </c>
      <c r="I326" s="134"/>
      <c r="J326" s="201"/>
    </row>
    <row r="327" spans="1:10" ht="20.100000000000001" customHeight="1" x14ac:dyDescent="0.2">
      <c r="A327" s="75">
        <f t="shared" si="64"/>
        <v>237</v>
      </c>
      <c r="B327" s="335" t="s">
        <v>1750</v>
      </c>
      <c r="C327" s="167" t="str">
        <f t="shared" si="62"/>
        <v>Pintura en edificio existente</v>
      </c>
      <c r="D327" s="140">
        <f t="shared" si="63"/>
        <v>0</v>
      </c>
      <c r="E327" s="118"/>
      <c r="G327" s="304" t="s">
        <v>1708</v>
      </c>
      <c r="H327" s="339"/>
      <c r="I327" s="134"/>
      <c r="J327" s="201"/>
    </row>
    <row r="328" spans="1:10" ht="20.100000000000001" customHeight="1" x14ac:dyDescent="0.2">
      <c r="A328" s="75">
        <f t="shared" si="64"/>
        <v>238</v>
      </c>
      <c r="B328" s="337" t="s">
        <v>1842</v>
      </c>
      <c r="C328" s="167" t="str">
        <f t="shared" si="62"/>
        <v>Pintura al látex en muros interiores</v>
      </c>
      <c r="D328" s="140" t="str">
        <f t="shared" si="63"/>
        <v>m2</v>
      </c>
      <c r="E328" s="118"/>
      <c r="G328" s="313" t="s">
        <v>1370</v>
      </c>
      <c r="H328" s="307" t="s">
        <v>6</v>
      </c>
      <c r="I328" s="134"/>
      <c r="J328" s="201"/>
    </row>
    <row r="329" spans="1:10" ht="20.100000000000001" customHeight="1" x14ac:dyDescent="0.2">
      <c r="A329" s="75">
        <f t="shared" si="64"/>
        <v>239</v>
      </c>
      <c r="B329" s="337" t="s">
        <v>1843</v>
      </c>
      <c r="C329" s="167" t="str">
        <f t="shared" si="62"/>
        <v xml:space="preserve">Pinturas al látex en muros  exteriores </v>
      </c>
      <c r="D329" s="140" t="str">
        <f t="shared" si="63"/>
        <v>m2</v>
      </c>
      <c r="E329" s="118"/>
      <c r="G329" s="313" t="s">
        <v>1648</v>
      </c>
      <c r="H329" s="307" t="s">
        <v>6</v>
      </c>
      <c r="I329" s="134"/>
      <c r="J329" s="201"/>
    </row>
    <row r="330" spans="1:10" ht="20.100000000000001" customHeight="1" x14ac:dyDescent="0.2">
      <c r="A330" s="75">
        <f t="shared" si="64"/>
        <v>240</v>
      </c>
      <c r="B330" s="337" t="s">
        <v>1844</v>
      </c>
      <c r="C330" s="167" t="str">
        <f t="shared" si="62"/>
        <v>Pintura al látex en cielorrasos</v>
      </c>
      <c r="D330" s="140" t="str">
        <f t="shared" si="63"/>
        <v>m2</v>
      </c>
      <c r="E330" s="118"/>
      <c r="G330" s="304" t="s">
        <v>1371</v>
      </c>
      <c r="H330" s="303" t="s">
        <v>6</v>
      </c>
      <c r="I330" s="134"/>
      <c r="J330" s="201"/>
    </row>
    <row r="331" spans="1:10" ht="20.100000000000001" customHeight="1" x14ac:dyDescent="0.2">
      <c r="A331" s="75">
        <f t="shared" si="64"/>
        <v>241</v>
      </c>
      <c r="B331" s="337" t="s">
        <v>1751</v>
      </c>
      <c r="C331" s="167" t="str">
        <f t="shared" si="62"/>
        <v>Trabajos de albañilería en edifico existente</v>
      </c>
      <c r="D331" s="140" t="str">
        <f t="shared" si="63"/>
        <v>m2</v>
      </c>
      <c r="E331" s="118"/>
      <c r="G331" s="313" t="s">
        <v>1709</v>
      </c>
      <c r="H331" s="307" t="s">
        <v>6</v>
      </c>
      <c r="I331" s="134"/>
      <c r="J331" s="201"/>
    </row>
    <row r="332" spans="1:10" ht="20.100000000000001" customHeight="1" x14ac:dyDescent="0.2">
      <c r="A332" s="75">
        <f t="shared" si="64"/>
        <v>241</v>
      </c>
      <c r="B332" s="337" t="s">
        <v>1752</v>
      </c>
      <c r="C332" s="167" t="str">
        <f>IFERROR(VLOOKUP(J332,Tabla_Items,2,FALSE),G332)</f>
        <v>Instalación contra incendio en edificio existente</v>
      </c>
      <c r="D332" s="140">
        <f>IFERROR(VLOOKUP(J332,Tabla_Items,3,FALSE),H332)</f>
        <v>0</v>
      </c>
      <c r="E332" s="118"/>
      <c r="G332" s="313" t="s">
        <v>1710</v>
      </c>
      <c r="H332" s="307"/>
      <c r="I332" s="134"/>
      <c r="J332" s="201"/>
    </row>
    <row r="333" spans="1:10" ht="20.100000000000001" customHeight="1" x14ac:dyDescent="0.2">
      <c r="A333" s="75">
        <f t="shared" si="64"/>
        <v>242</v>
      </c>
      <c r="B333" s="335" t="s">
        <v>1845</v>
      </c>
      <c r="C333" s="167" t="str">
        <f>IFERROR(VLOOKUP(J333,Tabla_Items,2,FALSE),G333)</f>
        <v>Central de Incendios Inteligente Expandible (Detecciòn, Aviso y Alarma)</v>
      </c>
      <c r="D333" s="140" t="str">
        <f>IFERROR(VLOOKUP(J333,Tabla_Items,3,FALSE),H333)</f>
        <v>u</v>
      </c>
      <c r="E333" s="118"/>
      <c r="G333" s="304" t="s">
        <v>1711</v>
      </c>
      <c r="H333" s="303" t="s">
        <v>1577</v>
      </c>
      <c r="I333" s="134"/>
      <c r="J333" s="201"/>
    </row>
    <row r="334" spans="1:10" ht="20.100000000000001" customHeight="1" x14ac:dyDescent="0.2">
      <c r="A334" s="75">
        <f t="shared" si="64"/>
        <v>243</v>
      </c>
      <c r="B334" s="335" t="s">
        <v>1846</v>
      </c>
      <c r="C334" s="167" t="str">
        <f t="shared" si="62"/>
        <v>Detector de monoxido</v>
      </c>
      <c r="D334" s="140" t="str">
        <f t="shared" si="63"/>
        <v>u</v>
      </c>
      <c r="E334" s="118"/>
      <c r="G334" s="313" t="s">
        <v>1712</v>
      </c>
      <c r="H334" s="307" t="s">
        <v>1577</v>
      </c>
      <c r="I334" s="134"/>
      <c r="J334" s="201"/>
    </row>
    <row r="335" spans="1:10" ht="20.100000000000001" customHeight="1" x14ac:dyDescent="0.2">
      <c r="A335" s="75">
        <f t="shared" si="64"/>
        <v>244</v>
      </c>
      <c r="B335" s="335" t="s">
        <v>1847</v>
      </c>
      <c r="C335" s="167" t="str">
        <f t="shared" si="62"/>
        <v>Detector de gas</v>
      </c>
      <c r="D335" s="140" t="str">
        <f t="shared" si="63"/>
        <v>u</v>
      </c>
      <c r="E335" s="118"/>
      <c r="G335" s="341" t="s">
        <v>1527</v>
      </c>
      <c r="H335" s="342" t="s">
        <v>1577</v>
      </c>
      <c r="I335" s="134"/>
      <c r="J335" s="201"/>
    </row>
    <row r="336" spans="1:10" ht="20.100000000000001" customHeight="1" x14ac:dyDescent="0.2">
      <c r="A336" s="75">
        <f t="shared" si="64"/>
        <v>245</v>
      </c>
      <c r="B336" s="335" t="s">
        <v>1848</v>
      </c>
      <c r="C336" s="167" t="str">
        <f t="shared" si="62"/>
        <v>Alarma Incendio 90 d BA con luz estroboscòpica</v>
      </c>
      <c r="D336" s="140" t="str">
        <f t="shared" si="63"/>
        <v>u</v>
      </c>
      <c r="E336" s="118"/>
      <c r="G336" s="341" t="s">
        <v>1713</v>
      </c>
      <c r="H336" s="342" t="s">
        <v>1577</v>
      </c>
      <c r="I336" s="134"/>
      <c r="J336" s="201"/>
    </row>
    <row r="337" spans="1:10" ht="20.100000000000001" customHeight="1" x14ac:dyDescent="0.2">
      <c r="A337" s="75">
        <f t="shared" si="64"/>
        <v>246</v>
      </c>
      <c r="B337" s="335" t="s">
        <v>1849</v>
      </c>
      <c r="C337" s="167" t="str">
        <f t="shared" ref="C337" si="81">IFERROR(VLOOKUP(J337,Tabla_Items,2,FALSE),G337)</f>
        <v>Luz Estrombòtica</v>
      </c>
      <c r="D337" s="140" t="str">
        <f t="shared" ref="D337" si="82">IFERROR(VLOOKUP(J337,Tabla_Items,3,FALSE),H337)</f>
        <v>u</v>
      </c>
      <c r="E337" s="118"/>
      <c r="G337" s="304" t="s">
        <v>1714</v>
      </c>
      <c r="H337" s="303" t="s">
        <v>1577</v>
      </c>
      <c r="I337" s="134"/>
      <c r="J337" s="201"/>
    </row>
    <row r="338" spans="1:10" ht="20.100000000000001" customHeight="1" x14ac:dyDescent="0.2">
      <c r="A338" s="75">
        <f t="shared" si="64"/>
        <v>247</v>
      </c>
      <c r="B338" s="335" t="s">
        <v>1850</v>
      </c>
      <c r="C338" s="167" t="str">
        <f t="shared" si="62"/>
        <v>Matafuegos CO2 de 5 kg</v>
      </c>
      <c r="D338" s="140" t="str">
        <f t="shared" si="63"/>
        <v>u</v>
      </c>
      <c r="E338" s="118"/>
      <c r="G338" s="305" t="s">
        <v>1521</v>
      </c>
      <c r="H338" s="303" t="s">
        <v>1577</v>
      </c>
      <c r="I338" s="134"/>
      <c r="J338" s="201"/>
    </row>
    <row r="339" spans="1:10" ht="20.100000000000001" customHeight="1" x14ac:dyDescent="0.2">
      <c r="A339" s="75">
        <f t="shared" si="64"/>
        <v>248</v>
      </c>
      <c r="B339" s="335" t="s">
        <v>1851</v>
      </c>
      <c r="C339" s="167" t="str">
        <f t="shared" si="62"/>
        <v>Matafuegos ABC de 5 kg</v>
      </c>
      <c r="D339" s="140" t="str">
        <f t="shared" si="63"/>
        <v>u</v>
      </c>
      <c r="E339" s="118"/>
      <c r="G339" s="305" t="s">
        <v>1522</v>
      </c>
      <c r="H339" s="303" t="s">
        <v>1577</v>
      </c>
      <c r="I339" s="134"/>
      <c r="J339" s="201"/>
    </row>
    <row r="340" spans="1:10" ht="20.100000000000001" customHeight="1" x14ac:dyDescent="0.2">
      <c r="A340" s="75">
        <f t="shared" si="64"/>
        <v>249</v>
      </c>
      <c r="B340" s="335" t="s">
        <v>1852</v>
      </c>
      <c r="C340" s="167" t="str">
        <f t="shared" si="62"/>
        <v>Matafuegos Clase K 5Kg</v>
      </c>
      <c r="D340" s="140" t="str">
        <f t="shared" si="63"/>
        <v>u</v>
      </c>
      <c r="E340" s="118"/>
      <c r="G340" s="304" t="s">
        <v>1523</v>
      </c>
      <c r="H340" s="339" t="s">
        <v>1577</v>
      </c>
      <c r="I340" s="134"/>
      <c r="J340" s="201"/>
    </row>
    <row r="341" spans="1:10" ht="20.100000000000001" customHeight="1" x14ac:dyDescent="0.2">
      <c r="A341" s="75">
        <f t="shared" si="64"/>
        <v>250</v>
      </c>
      <c r="B341" s="335" t="s">
        <v>1853</v>
      </c>
      <c r="C341" s="167" t="str">
        <f t="shared" si="62"/>
        <v>Toma de Incendio para Bomberos en Vereda</v>
      </c>
      <c r="D341" s="140" t="str">
        <f t="shared" si="63"/>
        <v>u</v>
      </c>
      <c r="E341" s="118"/>
      <c r="G341" s="325" t="s">
        <v>1715</v>
      </c>
      <c r="H341" s="307" t="s">
        <v>1577</v>
      </c>
      <c r="I341" s="134"/>
      <c r="J341" s="201"/>
    </row>
    <row r="342" spans="1:10" ht="20.100000000000001" customHeight="1" x14ac:dyDescent="0.2">
      <c r="A342" s="75">
        <f t="shared" si="64"/>
        <v>251</v>
      </c>
      <c r="B342" s="335" t="s">
        <v>1854</v>
      </c>
      <c r="C342" s="167" t="str">
        <f t="shared" ref="C342" si="83">IFERROR(VLOOKUP(J342,Tabla_Items,2,FALSE),G342)</f>
        <v>Tanque de Agua Exclusivo para Extincion de Incendio 5600litros</v>
      </c>
      <c r="D342" s="140" t="str">
        <f t="shared" ref="D342" si="84">IFERROR(VLOOKUP(J342,Tabla_Items,3,FALSE),H342)</f>
        <v>u</v>
      </c>
      <c r="E342" s="118"/>
      <c r="G342" s="325" t="s">
        <v>1716</v>
      </c>
      <c r="H342" s="307" t="s">
        <v>1577</v>
      </c>
      <c r="I342" s="134"/>
      <c r="J342" s="201"/>
    </row>
    <row r="343" spans="1:10" ht="20.100000000000001" customHeight="1" x14ac:dyDescent="0.2">
      <c r="A343" s="75">
        <f t="shared" si="64"/>
        <v>252</v>
      </c>
      <c r="B343" s="335" t="s">
        <v>1855</v>
      </c>
      <c r="C343" s="167" t="str">
        <f t="shared" si="62"/>
        <v>Sistema de Bombeo Incendio: (1) Motobomba, (1) Electrobomba - (1) Jockey. 7,5Hp Tipo PEDROLLO</v>
      </c>
      <c r="D343" s="140" t="str">
        <f t="shared" si="63"/>
        <v>u</v>
      </c>
      <c r="E343" s="118"/>
      <c r="G343" s="313" t="s">
        <v>1717</v>
      </c>
      <c r="H343" s="307" t="s">
        <v>1577</v>
      </c>
      <c r="I343" s="134"/>
      <c r="J343" s="201"/>
    </row>
    <row r="344" spans="1:10" ht="20.100000000000001" customHeight="1" x14ac:dyDescent="0.2">
      <c r="A344" s="75">
        <f t="shared" si="64"/>
        <v>253</v>
      </c>
      <c r="B344" s="335" t="s">
        <v>1856</v>
      </c>
      <c r="C344" s="167" t="str">
        <f t="shared" si="62"/>
        <v>Grupo Electrògeno para la alimentacion Sistema de Bombeo para Agua de Incendio.</v>
      </c>
      <c r="D344" s="140" t="str">
        <f t="shared" si="63"/>
        <v>u</v>
      </c>
      <c r="E344" s="118"/>
      <c r="G344" s="325" t="s">
        <v>1718</v>
      </c>
      <c r="H344" s="340" t="s">
        <v>1577</v>
      </c>
      <c r="I344" s="134"/>
      <c r="J344" s="201"/>
    </row>
    <row r="345" spans="1:10" ht="20.100000000000001" customHeight="1" x14ac:dyDescent="0.2">
      <c r="A345" s="75">
        <f t="shared" si="64"/>
        <v>254</v>
      </c>
      <c r="B345" s="335" t="s">
        <v>1857</v>
      </c>
      <c r="C345" s="167" t="str">
        <f t="shared" si="62"/>
        <v>Hidrantes Completo Manguera 45mm largo 25mtrs</v>
      </c>
      <c r="D345" s="140" t="str">
        <f t="shared" si="63"/>
        <v>u</v>
      </c>
      <c r="E345" s="118"/>
      <c r="G345" s="325" t="s">
        <v>1719</v>
      </c>
      <c r="H345" s="307" t="s">
        <v>1577</v>
      </c>
      <c r="I345" s="134"/>
      <c r="J345" s="201"/>
    </row>
    <row r="346" spans="1:10" ht="20.100000000000001" customHeight="1" x14ac:dyDescent="0.2">
      <c r="A346" s="75">
        <f t="shared" si="64"/>
        <v>255</v>
      </c>
      <c r="B346" s="335" t="s">
        <v>1858</v>
      </c>
      <c r="C346" s="167" t="str">
        <f t="shared" si="62"/>
        <v>Caño galvanizado reforzado (enterrado) 5"</v>
      </c>
      <c r="D346" s="140" t="str">
        <f t="shared" si="63"/>
        <v>m</v>
      </c>
      <c r="E346" s="118"/>
      <c r="G346" s="325" t="s">
        <v>1720</v>
      </c>
      <c r="H346" s="307" t="s">
        <v>1582</v>
      </c>
      <c r="I346" s="134"/>
      <c r="J346" s="201"/>
    </row>
    <row r="347" spans="1:10" ht="20.100000000000001" customHeight="1" x14ac:dyDescent="0.2">
      <c r="A347" s="75">
        <f t="shared" ref="A347:A362" si="85">IF(D347=0,A346,A346+1)</f>
        <v>256</v>
      </c>
      <c r="B347" s="335" t="s">
        <v>1859</v>
      </c>
      <c r="C347" s="167" t="str">
        <f t="shared" si="62"/>
        <v>Caño galvanizado reforzado (enterrado) 3" 1/2"</v>
      </c>
      <c r="D347" s="140" t="str">
        <f t="shared" si="63"/>
        <v>m</v>
      </c>
      <c r="E347" s="118"/>
      <c r="G347" s="325" t="s">
        <v>1644</v>
      </c>
      <c r="H347" s="307" t="s">
        <v>1582</v>
      </c>
      <c r="I347" s="134"/>
      <c r="J347" s="201"/>
    </row>
    <row r="348" spans="1:10" ht="20.100000000000001" customHeight="1" x14ac:dyDescent="0.2">
      <c r="A348" s="75">
        <f t="shared" si="85"/>
        <v>257</v>
      </c>
      <c r="B348" s="335" t="s">
        <v>1860</v>
      </c>
      <c r="C348" s="167" t="str">
        <f t="shared" si="62"/>
        <v>Caño galvanizado reforzado (enterrado) 3"</v>
      </c>
      <c r="D348" s="140" t="str">
        <f t="shared" si="63"/>
        <v>m</v>
      </c>
      <c r="E348" s="118"/>
      <c r="G348" s="325" t="s">
        <v>1645</v>
      </c>
      <c r="H348" s="307" t="s">
        <v>1582</v>
      </c>
      <c r="I348" s="134"/>
      <c r="J348" s="201"/>
    </row>
    <row r="349" spans="1:10" ht="20.100000000000001" customHeight="1" x14ac:dyDescent="0.2">
      <c r="A349" s="75">
        <f t="shared" si="85"/>
        <v>258</v>
      </c>
      <c r="B349" s="335" t="s">
        <v>1861</v>
      </c>
      <c r="C349" s="167" t="str">
        <f t="shared" ref="C349:C362" si="86">IFERROR(VLOOKUP(J349,Tabla_Items,2,FALSE),G349)</f>
        <v>Cartel de Salida con Iluminación Autónoma Minimo 6 hs</v>
      </c>
      <c r="D349" s="140" t="str">
        <f t="shared" ref="D349:D362" si="87">IFERROR(VLOOKUP(J349,Tabla_Items,3,FALSE),H349)</f>
        <v>u</v>
      </c>
      <c r="E349" s="118"/>
      <c r="G349" s="325" t="s">
        <v>1524</v>
      </c>
      <c r="H349" s="307" t="s">
        <v>1577</v>
      </c>
      <c r="I349" s="134"/>
      <c r="J349" s="201"/>
    </row>
    <row r="350" spans="1:10" ht="20.100000000000001" customHeight="1" x14ac:dyDescent="0.2">
      <c r="A350" s="75">
        <f t="shared" si="85"/>
        <v>259</v>
      </c>
      <c r="B350" s="335" t="s">
        <v>1862</v>
      </c>
      <c r="C350" s="167" t="str">
        <f t="shared" si="86"/>
        <v>Cartel de Salida de PVC</v>
      </c>
      <c r="D350" s="140" t="str">
        <f t="shared" si="87"/>
        <v>u</v>
      </c>
      <c r="E350" s="118"/>
      <c r="G350" s="325" t="s">
        <v>1525</v>
      </c>
      <c r="H350" s="307" t="s">
        <v>1577</v>
      </c>
      <c r="I350" s="134"/>
      <c r="J350" s="201"/>
    </row>
    <row r="351" spans="1:10" ht="20.100000000000001" customHeight="1" x14ac:dyDescent="0.2">
      <c r="A351" s="75">
        <f t="shared" si="85"/>
        <v>260</v>
      </c>
      <c r="B351" s="335" t="s">
        <v>1863</v>
      </c>
      <c r="C351" s="167" t="str">
        <f t="shared" si="86"/>
        <v>Artefacto de Iluminación de Emergencia con Autonomía Minima de 6 hs.</v>
      </c>
      <c r="D351" s="140" t="str">
        <f t="shared" si="87"/>
        <v>u</v>
      </c>
      <c r="E351" s="118"/>
      <c r="G351" s="325" t="s">
        <v>1642</v>
      </c>
      <c r="H351" s="307" t="s">
        <v>1577</v>
      </c>
      <c r="I351" s="134"/>
      <c r="J351" s="201"/>
    </row>
    <row r="352" spans="1:10" ht="20.100000000000001" customHeight="1" x14ac:dyDescent="0.2">
      <c r="A352" s="75">
        <f t="shared" si="85"/>
        <v>261</v>
      </c>
      <c r="B352" s="335" t="s">
        <v>1864</v>
      </c>
      <c r="C352" s="167" t="str">
        <f t="shared" si="86"/>
        <v xml:space="preserve">Botiquin Primeros Auxilios </v>
      </c>
      <c r="D352" s="140" t="str">
        <f t="shared" si="87"/>
        <v>u</v>
      </c>
      <c r="E352" s="118"/>
      <c r="G352" s="325" t="s">
        <v>1526</v>
      </c>
      <c r="H352" s="307" t="s">
        <v>1577</v>
      </c>
      <c r="I352" s="134"/>
      <c r="J352" s="201"/>
    </row>
    <row r="353" spans="1:10" ht="20.100000000000001" customHeight="1" x14ac:dyDescent="0.2">
      <c r="A353" s="75">
        <f t="shared" si="85"/>
        <v>261</v>
      </c>
      <c r="B353" s="337" t="s">
        <v>1753</v>
      </c>
      <c r="C353" s="167" t="str">
        <f t="shared" si="86"/>
        <v>Instalación eléctrica en edificio existente</v>
      </c>
      <c r="D353" s="140">
        <f t="shared" si="87"/>
        <v>0</v>
      </c>
      <c r="E353" s="118"/>
      <c r="G353" s="325" t="s">
        <v>1721</v>
      </c>
      <c r="H353" s="307"/>
      <c r="I353" s="134"/>
      <c r="J353" s="201"/>
    </row>
    <row r="354" spans="1:10" ht="20.100000000000001" customHeight="1" x14ac:dyDescent="0.2">
      <c r="A354" s="75">
        <f t="shared" si="85"/>
        <v>261</v>
      </c>
      <c r="B354" s="337" t="s">
        <v>1865</v>
      </c>
      <c r="C354" s="167" t="str">
        <f t="shared" si="86"/>
        <v>Fuerza motriz</v>
      </c>
      <c r="D354" s="140">
        <f t="shared" si="87"/>
        <v>0</v>
      </c>
      <c r="E354" s="118"/>
      <c r="G354" s="325" t="s">
        <v>1355</v>
      </c>
      <c r="H354" s="307"/>
      <c r="I354" s="134"/>
      <c r="J354" s="201"/>
    </row>
    <row r="355" spans="1:10" ht="20.100000000000001" customHeight="1" x14ac:dyDescent="0.2">
      <c r="A355" s="75">
        <f t="shared" si="85"/>
        <v>262</v>
      </c>
      <c r="B355" s="337" t="s">
        <v>1866</v>
      </c>
      <c r="C355" s="167" t="str">
        <f t="shared" si="86"/>
        <v xml:space="preserve">Bomba Centrifuga 2,5 Hp. Tipo Czerweny </v>
      </c>
      <c r="D355" s="140" t="str">
        <f t="shared" si="87"/>
        <v>u</v>
      </c>
      <c r="E355" s="118"/>
      <c r="G355" s="325" t="s">
        <v>1722</v>
      </c>
      <c r="H355" s="307" t="s">
        <v>1577</v>
      </c>
      <c r="I355" s="134"/>
      <c r="J355" s="201"/>
    </row>
    <row r="356" spans="1:10" ht="20.100000000000001" customHeight="1" x14ac:dyDescent="0.2">
      <c r="A356" s="75">
        <f t="shared" si="85"/>
        <v>262</v>
      </c>
      <c r="B356" s="337" t="s">
        <v>1867</v>
      </c>
      <c r="C356" s="167" t="str">
        <f t="shared" si="86"/>
        <v>Media tensión</v>
      </c>
      <c r="D356" s="140">
        <f t="shared" si="87"/>
        <v>0</v>
      </c>
      <c r="E356" s="118"/>
      <c r="G356" s="325" t="s">
        <v>1356</v>
      </c>
      <c r="H356" s="307"/>
      <c r="I356" s="134"/>
      <c r="J356" s="201"/>
    </row>
    <row r="357" spans="1:10" ht="20.100000000000001" customHeight="1" x14ac:dyDescent="0.2">
      <c r="A357" s="75">
        <f t="shared" si="85"/>
        <v>263</v>
      </c>
      <c r="B357" s="337" t="s">
        <v>1870</v>
      </c>
      <c r="C357" s="167" t="str">
        <f t="shared" si="86"/>
        <v>Llave 1 pto. Jeluz</v>
      </c>
      <c r="D357" s="140" t="str">
        <f t="shared" si="87"/>
        <v>u</v>
      </c>
      <c r="E357" s="118"/>
      <c r="G357" s="325" t="s">
        <v>1484</v>
      </c>
      <c r="H357" s="307" t="s">
        <v>1577</v>
      </c>
      <c r="I357" s="134"/>
      <c r="J357" s="201"/>
    </row>
    <row r="358" spans="1:10" ht="20.100000000000001" customHeight="1" x14ac:dyDescent="0.2">
      <c r="A358" s="75">
        <f t="shared" si="85"/>
        <v>264</v>
      </c>
      <c r="B358" s="337" t="s">
        <v>1872</v>
      </c>
      <c r="C358" s="167" t="str">
        <f t="shared" si="86"/>
        <v>Llave 1 pto. y toma</v>
      </c>
      <c r="D358" s="140" t="str">
        <f t="shared" si="87"/>
        <v>u</v>
      </c>
      <c r="E358" s="118"/>
      <c r="G358" s="325" t="s">
        <v>1723</v>
      </c>
      <c r="H358" s="307" t="s">
        <v>1577</v>
      </c>
      <c r="I358" s="134"/>
      <c r="J358" s="201"/>
    </row>
    <row r="359" spans="1:10" ht="20.100000000000001" customHeight="1" x14ac:dyDescent="0.2">
      <c r="A359" s="75">
        <f t="shared" si="85"/>
        <v>265</v>
      </c>
      <c r="B359" s="337" t="s">
        <v>1873</v>
      </c>
      <c r="C359" s="167" t="str">
        <f t="shared" si="86"/>
        <v>Toma simple</v>
      </c>
      <c r="D359" s="140" t="str">
        <f t="shared" si="87"/>
        <v>u</v>
      </c>
      <c r="E359" s="118"/>
      <c r="G359" s="325" t="s">
        <v>1724</v>
      </c>
      <c r="H359" s="307" t="s">
        <v>1577</v>
      </c>
      <c r="I359" s="134"/>
      <c r="J359" s="201"/>
    </row>
    <row r="360" spans="1:10" ht="20.100000000000001" customHeight="1" x14ac:dyDescent="0.2">
      <c r="A360" s="75">
        <f t="shared" si="85"/>
        <v>266</v>
      </c>
      <c r="B360" s="337" t="s">
        <v>1874</v>
      </c>
      <c r="C360" s="167" t="str">
        <f t="shared" si="86"/>
        <v>Toma Doble</v>
      </c>
      <c r="D360" s="140" t="str">
        <f t="shared" si="87"/>
        <v>u</v>
      </c>
      <c r="E360" s="118"/>
      <c r="G360" s="325" t="s">
        <v>1578</v>
      </c>
      <c r="H360" s="307" t="s">
        <v>1577</v>
      </c>
      <c r="I360" s="134"/>
      <c r="J360" s="201"/>
    </row>
    <row r="361" spans="1:10" ht="20.100000000000001" customHeight="1" x14ac:dyDescent="0.2">
      <c r="A361" s="75">
        <f t="shared" si="85"/>
        <v>267</v>
      </c>
      <c r="B361" s="337" t="s">
        <v>1875</v>
      </c>
      <c r="C361" s="167" t="str">
        <f t="shared" si="86"/>
        <v>Caja chapa 18 rectangular</v>
      </c>
      <c r="D361" s="140" t="str">
        <f t="shared" si="87"/>
        <v>u</v>
      </c>
      <c r="E361" s="118"/>
      <c r="G361" s="325" t="s">
        <v>1487</v>
      </c>
      <c r="H361" s="307" t="s">
        <v>1577</v>
      </c>
      <c r="I361" s="134"/>
      <c r="J361" s="201"/>
    </row>
    <row r="362" spans="1:10" ht="20.100000000000001" customHeight="1" x14ac:dyDescent="0.2">
      <c r="A362" s="75">
        <f t="shared" si="85"/>
        <v>268</v>
      </c>
      <c r="B362" s="337" t="s">
        <v>1876</v>
      </c>
      <c r="C362" s="167" t="str">
        <f t="shared" si="86"/>
        <v xml:space="preserve">Caja chapa 18 octogonal grande </v>
      </c>
      <c r="D362" s="140" t="str">
        <f t="shared" si="87"/>
        <v>u</v>
      </c>
      <c r="E362" s="118"/>
      <c r="G362" s="325" t="s">
        <v>1488</v>
      </c>
      <c r="H362" s="307" t="s">
        <v>1577</v>
      </c>
      <c r="I362" s="134"/>
      <c r="J362" s="201"/>
    </row>
    <row r="363" spans="1:10" ht="20.100000000000001" customHeight="1" x14ac:dyDescent="0.2">
      <c r="A363" s="75">
        <f t="shared" ref="A363:A425" si="88">IF(D363=0,A362,A362+1)</f>
        <v>269</v>
      </c>
      <c r="B363" s="337" t="s">
        <v>1877</v>
      </c>
      <c r="C363" s="167" t="str">
        <f t="shared" ref="C363:C425" si="89">IFERROR(VLOOKUP(J363,Tabla_Items,2,FALSE),G363)</f>
        <v>Caja chapa 18 octogonal chica</v>
      </c>
      <c r="D363" s="140" t="str">
        <f t="shared" ref="D363:D425" si="90">IFERROR(VLOOKUP(J363,Tabla_Items,3,FALSE),H363)</f>
        <v>u</v>
      </c>
      <c r="E363" s="118"/>
      <c r="G363" s="252" t="s">
        <v>1489</v>
      </c>
      <c r="H363" s="140" t="s">
        <v>1577</v>
      </c>
      <c r="I363" s="134"/>
    </row>
    <row r="364" spans="1:10" ht="20.100000000000001" customHeight="1" x14ac:dyDescent="0.2">
      <c r="A364" s="75">
        <f t="shared" si="88"/>
        <v>270</v>
      </c>
      <c r="B364" s="337" t="s">
        <v>1878</v>
      </c>
      <c r="C364" s="167" t="str">
        <f t="shared" si="89"/>
        <v>Caja conexión P=7 10 x 10 x 5</v>
      </c>
      <c r="D364" s="140" t="str">
        <f t="shared" si="90"/>
        <v>u</v>
      </c>
      <c r="E364" s="118"/>
      <c r="G364" s="252" t="s">
        <v>1490</v>
      </c>
      <c r="H364" s="140" t="s">
        <v>1577</v>
      </c>
      <c r="I364" s="134"/>
    </row>
    <row r="365" spans="1:10" ht="20.100000000000001" customHeight="1" x14ac:dyDescent="0.2">
      <c r="A365" s="75">
        <f t="shared" si="88"/>
        <v>271</v>
      </c>
      <c r="B365" s="337" t="s">
        <v>1879</v>
      </c>
      <c r="C365" s="167" t="str">
        <f t="shared" si="89"/>
        <v>Caja conexión P=7 15 x 15</v>
      </c>
      <c r="D365" s="140" t="str">
        <f t="shared" si="90"/>
        <v>u</v>
      </c>
      <c r="E365" s="118"/>
      <c r="G365" s="252" t="s">
        <v>1491</v>
      </c>
      <c r="H365" s="140" t="s">
        <v>1577</v>
      </c>
      <c r="I365" s="134"/>
    </row>
    <row r="366" spans="1:10" ht="20.100000000000001" customHeight="1" x14ac:dyDescent="0.2">
      <c r="A366" s="75">
        <f t="shared" si="88"/>
        <v>272</v>
      </c>
      <c r="B366" s="337" t="s">
        <v>1880</v>
      </c>
      <c r="C366" s="167" t="str">
        <f t="shared" si="89"/>
        <v>Caja conexión P=7 20 x 20</v>
      </c>
      <c r="D366" s="140" t="str">
        <f t="shared" si="90"/>
        <v>u</v>
      </c>
      <c r="E366" s="118"/>
      <c r="G366" s="252" t="s">
        <v>1492</v>
      </c>
      <c r="H366" s="140" t="s">
        <v>1577</v>
      </c>
      <c r="I366" s="134"/>
    </row>
    <row r="367" spans="1:10" ht="20.100000000000001" customHeight="1" x14ac:dyDescent="0.2">
      <c r="A367" s="75">
        <f t="shared" si="88"/>
        <v>273</v>
      </c>
      <c r="B367" s="337" t="s">
        <v>1881</v>
      </c>
      <c r="C367" s="167" t="str">
        <f t="shared" si="89"/>
        <v>Caja conexión P=7 25 x 30</v>
      </c>
      <c r="D367" s="140" t="str">
        <f t="shared" si="90"/>
        <v>u</v>
      </c>
      <c r="E367" s="118"/>
      <c r="G367" s="252" t="s">
        <v>1725</v>
      </c>
      <c r="H367" s="140" t="s">
        <v>1577</v>
      </c>
      <c r="I367" s="134"/>
    </row>
    <row r="368" spans="1:10" ht="20.100000000000001" customHeight="1" x14ac:dyDescent="0.2">
      <c r="A368" s="75">
        <f t="shared" si="88"/>
        <v>274</v>
      </c>
      <c r="B368" s="337" t="s">
        <v>1882</v>
      </c>
      <c r="C368" s="167" t="str">
        <f t="shared" si="89"/>
        <v>Ganchos "U" c/tuercas para cajas</v>
      </c>
      <c r="D368" s="140" t="str">
        <f t="shared" si="90"/>
        <v>u</v>
      </c>
      <c r="E368" s="118"/>
      <c r="G368" s="252" t="s">
        <v>1493</v>
      </c>
      <c r="H368" s="140" t="s">
        <v>1577</v>
      </c>
      <c r="I368" s="134"/>
    </row>
    <row r="369" spans="1:9" ht="20.100000000000001" customHeight="1" x14ac:dyDescent="0.2">
      <c r="A369" s="75">
        <f t="shared" si="88"/>
        <v>275</v>
      </c>
      <c r="B369" s="337" t="s">
        <v>1883</v>
      </c>
      <c r="C369" s="167" t="str">
        <f t="shared" si="89"/>
        <v>Conector 3/4" zincado a rosca</v>
      </c>
      <c r="D369" s="140" t="str">
        <f t="shared" si="90"/>
        <v>u</v>
      </c>
      <c r="E369" s="118"/>
      <c r="G369" s="252" t="s">
        <v>1494</v>
      </c>
      <c r="H369" s="140" t="s">
        <v>1577</v>
      </c>
      <c r="I369" s="134"/>
    </row>
    <row r="370" spans="1:9" ht="20.100000000000001" customHeight="1" x14ac:dyDescent="0.2">
      <c r="A370" s="75">
        <f t="shared" si="88"/>
        <v>276</v>
      </c>
      <c r="B370" s="337" t="s">
        <v>1884</v>
      </c>
      <c r="C370" s="167" t="str">
        <f t="shared" si="89"/>
        <v>Caño semipesado 3/4" (15,4 mm) tramo de 3m</v>
      </c>
      <c r="D370" s="140" t="str">
        <f t="shared" si="90"/>
        <v>u</v>
      </c>
      <c r="E370" s="118"/>
      <c r="G370" s="252" t="s">
        <v>1495</v>
      </c>
      <c r="H370" s="140" t="s">
        <v>1577</v>
      </c>
      <c r="I370" s="134"/>
    </row>
    <row r="371" spans="1:9" ht="20.100000000000001" customHeight="1" x14ac:dyDescent="0.2">
      <c r="A371" s="75">
        <f t="shared" si="88"/>
        <v>277</v>
      </c>
      <c r="B371" s="337" t="s">
        <v>1885</v>
      </c>
      <c r="C371" s="167" t="str">
        <f t="shared" si="89"/>
        <v>Curvas 3/4"</v>
      </c>
      <c r="D371" s="140" t="str">
        <f t="shared" si="90"/>
        <v>u</v>
      </c>
      <c r="E371" s="118"/>
      <c r="G371" s="252" t="s">
        <v>1496</v>
      </c>
      <c r="H371" s="140" t="s">
        <v>1577</v>
      </c>
      <c r="I371" s="134"/>
    </row>
    <row r="372" spans="1:9" ht="20.100000000000001" customHeight="1" x14ac:dyDescent="0.2">
      <c r="A372" s="75">
        <f t="shared" si="88"/>
        <v>278</v>
      </c>
      <c r="B372" s="337" t="s">
        <v>1886</v>
      </c>
      <c r="C372" s="167" t="str">
        <f t="shared" si="89"/>
        <v>Cupla 3/4"</v>
      </c>
      <c r="D372" s="140" t="str">
        <f t="shared" si="90"/>
        <v>u</v>
      </c>
      <c r="E372" s="118"/>
      <c r="G372" s="252" t="s">
        <v>1497</v>
      </c>
      <c r="H372" s="140" t="s">
        <v>1577</v>
      </c>
      <c r="I372" s="134"/>
    </row>
    <row r="373" spans="1:9" ht="20.100000000000001" customHeight="1" x14ac:dyDescent="0.2">
      <c r="A373" s="75">
        <f t="shared" si="88"/>
        <v>279</v>
      </c>
      <c r="B373" s="337" t="s">
        <v>1887</v>
      </c>
      <c r="C373" s="167" t="str">
        <f t="shared" si="89"/>
        <v>Gabinete metálico de embutir 24/30 módulos</v>
      </c>
      <c r="D373" s="140" t="str">
        <f t="shared" si="90"/>
        <v>u</v>
      </c>
      <c r="E373" s="118"/>
      <c r="G373" s="252" t="s">
        <v>1498</v>
      </c>
      <c r="H373" s="140" t="s">
        <v>1577</v>
      </c>
      <c r="I373" s="134"/>
    </row>
    <row r="374" spans="1:9" ht="20.100000000000001" customHeight="1" x14ac:dyDescent="0.2">
      <c r="A374" s="75">
        <f t="shared" si="88"/>
        <v>280</v>
      </c>
      <c r="B374" s="337" t="s">
        <v>1871</v>
      </c>
      <c r="C374" s="167" t="str">
        <f t="shared" si="89"/>
        <v>Gabinete metálico de embutir 36/48 módulos</v>
      </c>
      <c r="D374" s="140" t="str">
        <f t="shared" si="90"/>
        <v>u</v>
      </c>
      <c r="E374" s="118"/>
      <c r="G374" s="252" t="s">
        <v>1580</v>
      </c>
      <c r="H374" s="140" t="s">
        <v>1577</v>
      </c>
      <c r="I374" s="134"/>
    </row>
    <row r="375" spans="1:9" ht="20.100000000000001" customHeight="1" x14ac:dyDescent="0.2">
      <c r="A375" s="75">
        <f t="shared" si="88"/>
        <v>281</v>
      </c>
      <c r="B375" s="337" t="s">
        <v>1888</v>
      </c>
      <c r="C375" s="167" t="str">
        <f t="shared" si="89"/>
        <v xml:space="preserve">Jabalinas 19x3000 tipo Cooperwel         </v>
      </c>
      <c r="D375" s="140" t="str">
        <f t="shared" si="90"/>
        <v>u</v>
      </c>
      <c r="E375" s="118"/>
      <c r="G375" s="252" t="s">
        <v>1499</v>
      </c>
      <c r="H375" s="140" t="s">
        <v>1577</v>
      </c>
      <c r="I375" s="134"/>
    </row>
    <row r="376" spans="1:9" ht="20.100000000000001" customHeight="1" x14ac:dyDescent="0.2">
      <c r="A376" s="75">
        <f t="shared" si="88"/>
        <v>282</v>
      </c>
      <c r="B376" s="337" t="s">
        <v>1889</v>
      </c>
      <c r="C376" s="167" t="str">
        <f t="shared" si="89"/>
        <v>Prensa cable p/jabalina</v>
      </c>
      <c r="D376" s="140" t="str">
        <f t="shared" si="90"/>
        <v>u</v>
      </c>
      <c r="E376" s="118"/>
      <c r="G376" s="252" t="s">
        <v>1500</v>
      </c>
      <c r="H376" s="140" t="s">
        <v>1577</v>
      </c>
      <c r="I376" s="134"/>
    </row>
    <row r="377" spans="1:9" ht="18.75" customHeight="1" x14ac:dyDescent="0.2">
      <c r="A377" s="75">
        <f t="shared" si="88"/>
        <v>283</v>
      </c>
      <c r="B377" s="337" t="s">
        <v>1890</v>
      </c>
      <c r="C377" s="167" t="str">
        <f t="shared" si="89"/>
        <v>Caja de Inspección Hierro fundido</v>
      </c>
      <c r="D377" s="140" t="str">
        <f t="shared" si="90"/>
        <v>u</v>
      </c>
      <c r="E377" s="118"/>
      <c r="G377" s="252" t="s">
        <v>1501</v>
      </c>
      <c r="H377" s="140" t="s">
        <v>1577</v>
      </c>
      <c r="I377" s="134"/>
    </row>
    <row r="378" spans="1:9" ht="20.100000000000001" customHeight="1" x14ac:dyDescent="0.2">
      <c r="A378" s="75">
        <f t="shared" si="88"/>
        <v>284</v>
      </c>
      <c r="B378" s="337" t="s">
        <v>1891</v>
      </c>
      <c r="C378" s="167" t="str">
        <f t="shared" si="89"/>
        <v>Cable Cu desnudo 50 mm2</v>
      </c>
      <c r="D378" s="140" t="str">
        <f t="shared" si="90"/>
        <v>m</v>
      </c>
      <c r="E378" s="118"/>
      <c r="G378" s="252" t="s">
        <v>1726</v>
      </c>
      <c r="H378" s="140" t="s">
        <v>1582</v>
      </c>
      <c r="I378" s="134"/>
    </row>
    <row r="379" spans="1:9" ht="20.100000000000001" customHeight="1" x14ac:dyDescent="0.2">
      <c r="A379" s="75">
        <f t="shared" si="88"/>
        <v>285</v>
      </c>
      <c r="B379" s="337" t="s">
        <v>1892</v>
      </c>
      <c r="C379" s="167" t="str">
        <f t="shared" si="89"/>
        <v>Cable Cu antillama 1,5 mm2  Pirelli</v>
      </c>
      <c r="D379" s="140" t="str">
        <f t="shared" si="90"/>
        <v>m</v>
      </c>
      <c r="E379" s="118"/>
      <c r="G379" s="252" t="s">
        <v>1502</v>
      </c>
      <c r="H379" s="140" t="s">
        <v>1582</v>
      </c>
      <c r="I379" s="134"/>
    </row>
    <row r="380" spans="1:9" ht="20.100000000000001" customHeight="1" x14ac:dyDescent="0.2">
      <c r="A380" s="75">
        <f t="shared" si="88"/>
        <v>286</v>
      </c>
      <c r="B380" s="337" t="s">
        <v>1893</v>
      </c>
      <c r="C380" s="167" t="str">
        <f t="shared" si="89"/>
        <v>Cable Cu antillama 2,5 mm2 pirelli</v>
      </c>
      <c r="D380" s="140" t="str">
        <f t="shared" si="90"/>
        <v>m</v>
      </c>
      <c r="E380" s="118"/>
      <c r="G380" s="252" t="s">
        <v>1503</v>
      </c>
      <c r="H380" s="140" t="s">
        <v>1582</v>
      </c>
      <c r="I380" s="134"/>
    </row>
    <row r="381" spans="1:9" ht="20.100000000000001" customHeight="1" x14ac:dyDescent="0.2">
      <c r="A381" s="75">
        <f t="shared" si="88"/>
        <v>287</v>
      </c>
      <c r="B381" s="337" t="s">
        <v>1894</v>
      </c>
      <c r="C381" s="167" t="str">
        <f t="shared" si="89"/>
        <v>Cable Cu antillama 4 mm2  Pirelli</v>
      </c>
      <c r="D381" s="140" t="str">
        <f t="shared" si="90"/>
        <v>m</v>
      </c>
      <c r="E381" s="118"/>
      <c r="G381" s="252" t="s">
        <v>1504</v>
      </c>
      <c r="H381" s="140" t="s">
        <v>1582</v>
      </c>
      <c r="I381" s="134"/>
    </row>
    <row r="382" spans="1:9" ht="20.100000000000001" customHeight="1" x14ac:dyDescent="0.2">
      <c r="A382" s="75">
        <f t="shared" si="88"/>
        <v>288</v>
      </c>
      <c r="B382" s="337" t="s">
        <v>1895</v>
      </c>
      <c r="C382" s="167" t="str">
        <f t="shared" si="89"/>
        <v>Interrupt. difer. 4 x 16 Amp. 30 mA.</v>
      </c>
      <c r="D382" s="140" t="str">
        <f t="shared" si="90"/>
        <v>u</v>
      </c>
      <c r="E382" s="118"/>
      <c r="G382" s="252" t="s">
        <v>1505</v>
      </c>
      <c r="H382" s="140" t="s">
        <v>1577</v>
      </c>
      <c r="I382" s="134"/>
    </row>
    <row r="383" spans="1:9" ht="20.100000000000001" customHeight="1" x14ac:dyDescent="0.2">
      <c r="A383" s="75">
        <f t="shared" si="88"/>
        <v>289</v>
      </c>
      <c r="B383" s="337" t="s">
        <v>1896</v>
      </c>
      <c r="C383" s="167" t="str">
        <f t="shared" si="89"/>
        <v>Interrupt. difer. 4 x 25 Amp. 30 mA.</v>
      </c>
      <c r="D383" s="140" t="str">
        <f t="shared" si="90"/>
        <v>u</v>
      </c>
      <c r="E383" s="118"/>
      <c r="G383" s="252" t="s">
        <v>1506</v>
      </c>
      <c r="H383" s="140" t="s">
        <v>1577</v>
      </c>
      <c r="I383" s="134"/>
    </row>
    <row r="384" spans="1:9" ht="20.100000000000001" customHeight="1" x14ac:dyDescent="0.2">
      <c r="A384" s="75">
        <f t="shared" si="88"/>
        <v>290</v>
      </c>
      <c r="B384" s="337" t="s">
        <v>1897</v>
      </c>
      <c r="C384" s="167" t="str">
        <f t="shared" si="89"/>
        <v>Llaves termomagneticas 2 x 10A - schneider</v>
      </c>
      <c r="D384" s="140" t="str">
        <f t="shared" si="90"/>
        <v>u</v>
      </c>
      <c r="E384" s="118"/>
      <c r="G384" s="252" t="s">
        <v>1584</v>
      </c>
      <c r="H384" s="140" t="s">
        <v>1577</v>
      </c>
      <c r="I384" s="134"/>
    </row>
    <row r="385" spans="1:9" ht="20.100000000000001" customHeight="1" x14ac:dyDescent="0.2">
      <c r="A385" s="75">
        <f t="shared" si="88"/>
        <v>291</v>
      </c>
      <c r="B385" s="337" t="s">
        <v>1898</v>
      </c>
      <c r="C385" s="167" t="str">
        <f t="shared" si="89"/>
        <v>Llaves termomagneticas 4 x 16 A - schneider</v>
      </c>
      <c r="D385" s="140" t="str">
        <f t="shared" si="90"/>
        <v>u</v>
      </c>
      <c r="E385" s="118"/>
      <c r="G385" s="252" t="s">
        <v>1585</v>
      </c>
      <c r="H385" s="140" t="s">
        <v>1577</v>
      </c>
      <c r="I385" s="134"/>
    </row>
    <row r="386" spans="1:9" ht="20.100000000000001" customHeight="1" x14ac:dyDescent="0.2">
      <c r="A386" s="75">
        <f t="shared" si="88"/>
        <v>292</v>
      </c>
      <c r="B386" s="337" t="s">
        <v>1899</v>
      </c>
      <c r="C386" s="167" t="str">
        <f t="shared" si="89"/>
        <v>Llaves termomagneticas 4 x 25 A - schneider</v>
      </c>
      <c r="D386" s="140" t="str">
        <f t="shared" si="90"/>
        <v>u</v>
      </c>
      <c r="E386" s="118"/>
      <c r="G386" s="252" t="s">
        <v>1586</v>
      </c>
      <c r="H386" s="140" t="s">
        <v>1577</v>
      </c>
      <c r="I386" s="134"/>
    </row>
    <row r="387" spans="1:9" ht="20.100000000000001" customHeight="1" x14ac:dyDescent="0.2">
      <c r="A387" s="75">
        <f t="shared" si="88"/>
        <v>293</v>
      </c>
      <c r="B387" s="337" t="s">
        <v>1900</v>
      </c>
      <c r="C387" s="167" t="str">
        <f t="shared" si="89"/>
        <v>Llaves termomagneticas 4 x 32 A - schneider</v>
      </c>
      <c r="D387" s="140" t="str">
        <f t="shared" si="90"/>
        <v>u</v>
      </c>
      <c r="E387" s="118"/>
      <c r="G387" s="252" t="s">
        <v>1587</v>
      </c>
      <c r="H387" s="140" t="s">
        <v>1577</v>
      </c>
      <c r="I387" s="134"/>
    </row>
    <row r="388" spans="1:9" ht="20.100000000000001" customHeight="1" x14ac:dyDescent="0.2">
      <c r="A388" s="75">
        <f t="shared" si="88"/>
        <v>294</v>
      </c>
      <c r="B388" s="337" t="s">
        <v>1901</v>
      </c>
      <c r="C388" s="167" t="str">
        <f t="shared" si="89"/>
        <v>Llaves termomagneticas 4 x 63 A - schneider</v>
      </c>
      <c r="D388" s="140" t="str">
        <f t="shared" si="90"/>
        <v>u</v>
      </c>
      <c r="E388" s="118"/>
      <c r="G388" s="252" t="s">
        <v>1727</v>
      </c>
      <c r="H388" s="140" t="s">
        <v>1577</v>
      </c>
      <c r="I388" s="134"/>
    </row>
    <row r="389" spans="1:9" ht="20.100000000000001" customHeight="1" x14ac:dyDescent="0.2">
      <c r="A389" s="75">
        <f t="shared" si="88"/>
        <v>295</v>
      </c>
      <c r="B389" s="337" t="s">
        <v>1902</v>
      </c>
      <c r="C389" s="167" t="str">
        <f t="shared" si="89"/>
        <v>Llaves termomagneticas 4 x 80 A - schneider</v>
      </c>
      <c r="D389" s="140" t="str">
        <f t="shared" si="90"/>
        <v>u</v>
      </c>
      <c r="E389" s="118"/>
      <c r="G389" s="252" t="s">
        <v>1589</v>
      </c>
      <c r="H389" s="140" t="s">
        <v>1577</v>
      </c>
      <c r="I389" s="134"/>
    </row>
    <row r="390" spans="1:9" ht="20.100000000000001" customHeight="1" x14ac:dyDescent="0.2">
      <c r="A390" s="75">
        <f t="shared" si="88"/>
        <v>296</v>
      </c>
      <c r="B390" s="337" t="s">
        <v>1903</v>
      </c>
      <c r="C390" s="167" t="str">
        <f t="shared" si="89"/>
        <v>Contactor p 10 KA</v>
      </c>
      <c r="D390" s="140" t="str">
        <f t="shared" si="90"/>
        <v>u</v>
      </c>
      <c r="E390" s="118"/>
      <c r="G390" s="252" t="s">
        <v>1507</v>
      </c>
      <c r="H390" s="140" t="s">
        <v>1577</v>
      </c>
      <c r="I390" s="134"/>
    </row>
    <row r="391" spans="1:9" ht="20.100000000000001" customHeight="1" x14ac:dyDescent="0.2">
      <c r="A391" s="75">
        <f t="shared" si="88"/>
        <v>297</v>
      </c>
      <c r="B391" s="337" t="s">
        <v>1904</v>
      </c>
      <c r="C391" s="167" t="str">
        <f t="shared" si="89"/>
        <v>LLave Selectora p transferencia GE tetrapolar</v>
      </c>
      <c r="D391" s="140" t="str">
        <f t="shared" si="90"/>
        <v>u</v>
      </c>
      <c r="E391" s="118"/>
      <c r="G391" s="252" t="s">
        <v>1728</v>
      </c>
      <c r="H391" s="140" t="s">
        <v>1577</v>
      </c>
      <c r="I391" s="134"/>
    </row>
    <row r="392" spans="1:9" ht="20.100000000000001" customHeight="1" x14ac:dyDescent="0.2">
      <c r="A392" s="75">
        <f t="shared" si="88"/>
        <v>298</v>
      </c>
      <c r="B392" s="337" t="s">
        <v>1905</v>
      </c>
      <c r="C392" s="167" t="str">
        <f t="shared" si="89"/>
        <v xml:space="preserve">Juego de Barras 200A c. tapa acrilico                        </v>
      </c>
      <c r="D392" s="140" t="str">
        <f t="shared" si="90"/>
        <v>u</v>
      </c>
      <c r="E392" s="118"/>
      <c r="G392" s="252" t="s">
        <v>1508</v>
      </c>
      <c r="H392" s="140" t="s">
        <v>1577</v>
      </c>
      <c r="I392" s="134"/>
    </row>
    <row r="393" spans="1:9" ht="20.100000000000001" customHeight="1" x14ac:dyDescent="0.2">
      <c r="A393" s="75">
        <f t="shared" si="88"/>
        <v>299</v>
      </c>
      <c r="B393" s="337" t="s">
        <v>1906</v>
      </c>
      <c r="C393" s="167" t="str">
        <f t="shared" si="89"/>
        <v>Cámara de HºA</v>
      </c>
      <c r="D393" s="140" t="str">
        <f t="shared" si="90"/>
        <v>u</v>
      </c>
      <c r="E393" s="118"/>
      <c r="G393" s="252" t="s">
        <v>1509</v>
      </c>
      <c r="H393" s="140" t="s">
        <v>1577</v>
      </c>
      <c r="I393" s="134"/>
    </row>
    <row r="394" spans="1:9" ht="20.100000000000001" customHeight="1" x14ac:dyDescent="0.2">
      <c r="A394" s="75">
        <f t="shared" si="88"/>
        <v>299</v>
      </c>
      <c r="B394" s="337" t="s">
        <v>1868</v>
      </c>
      <c r="C394" s="167" t="str">
        <f t="shared" si="89"/>
        <v>Baja tensión</v>
      </c>
      <c r="D394" s="140">
        <f t="shared" si="90"/>
        <v>0</v>
      </c>
      <c r="E394" s="118"/>
      <c r="G394" s="252" t="s">
        <v>1357</v>
      </c>
      <c r="H394" s="140"/>
      <c r="I394" s="134"/>
    </row>
    <row r="395" spans="1:9" ht="20.100000000000001" customHeight="1" x14ac:dyDescent="0.2">
      <c r="A395" s="75">
        <f t="shared" si="88"/>
        <v>300</v>
      </c>
      <c r="B395" s="337" t="s">
        <v>1907</v>
      </c>
      <c r="C395" s="167" t="str">
        <f t="shared" si="89"/>
        <v>Pulsador timbre</v>
      </c>
      <c r="D395" s="140" t="str">
        <f t="shared" si="90"/>
        <v>u</v>
      </c>
      <c r="E395" s="118"/>
      <c r="G395" s="252" t="s">
        <v>1485</v>
      </c>
      <c r="H395" s="140" t="s">
        <v>1577</v>
      </c>
      <c r="I395" s="134"/>
    </row>
    <row r="396" spans="1:9" ht="20.100000000000001" customHeight="1" x14ac:dyDescent="0.2">
      <c r="A396" s="75">
        <f t="shared" si="88"/>
        <v>301</v>
      </c>
      <c r="B396" s="337" t="s">
        <v>1908</v>
      </c>
      <c r="C396" s="167" t="str">
        <f t="shared" si="89"/>
        <v>Timbre común Domiciliario</v>
      </c>
      <c r="D396" s="140" t="str">
        <f t="shared" si="90"/>
        <v>u</v>
      </c>
      <c r="E396" s="118"/>
      <c r="G396" s="252" t="s">
        <v>1486</v>
      </c>
      <c r="H396" s="140" t="s">
        <v>1577</v>
      </c>
      <c r="I396" s="134"/>
    </row>
    <row r="397" spans="1:9" ht="20.100000000000001" customHeight="1" x14ac:dyDescent="0.2">
      <c r="A397" s="75">
        <f t="shared" si="88"/>
        <v>302</v>
      </c>
      <c r="B397" s="337" t="s">
        <v>1909</v>
      </c>
      <c r="C397" s="167" t="str">
        <f t="shared" si="89"/>
        <v>Router inalámbrico 24 bocas</v>
      </c>
      <c r="D397" s="140" t="str">
        <f t="shared" si="90"/>
        <v>u</v>
      </c>
      <c r="E397" s="118"/>
      <c r="G397" s="252" t="s">
        <v>1510</v>
      </c>
      <c r="H397" s="140" t="s">
        <v>1577</v>
      </c>
      <c r="I397" s="134"/>
    </row>
    <row r="398" spans="1:9" ht="20.100000000000001" customHeight="1" x14ac:dyDescent="0.2">
      <c r="A398" s="75">
        <f t="shared" si="88"/>
        <v>303</v>
      </c>
      <c r="B398" s="337" t="s">
        <v>1910</v>
      </c>
      <c r="C398" s="167" t="str">
        <f t="shared" si="89"/>
        <v>Rack XL con 4 montantes de 19" 600x500x600mm</v>
      </c>
      <c r="D398" s="140" t="str">
        <f t="shared" si="90"/>
        <v>u</v>
      </c>
      <c r="E398" s="118"/>
      <c r="G398" s="252" t="s">
        <v>1511</v>
      </c>
      <c r="H398" s="140" t="s">
        <v>1577</v>
      </c>
      <c r="I398" s="134"/>
    </row>
    <row r="399" spans="1:9" ht="20.100000000000001" customHeight="1" x14ac:dyDescent="0.2">
      <c r="A399" s="75">
        <f t="shared" si="88"/>
        <v>304</v>
      </c>
      <c r="B399" s="337" t="s">
        <v>1911</v>
      </c>
      <c r="C399" s="167" t="str">
        <f t="shared" si="89"/>
        <v>Patch Pannel 19" con 24 tomas RJ45 de 8 contactos</v>
      </c>
      <c r="D399" s="140" t="str">
        <f t="shared" si="90"/>
        <v>u</v>
      </c>
      <c r="E399" s="118"/>
      <c r="G399" s="252" t="s">
        <v>1512</v>
      </c>
      <c r="H399" s="140" t="s">
        <v>1577</v>
      </c>
      <c r="I399" s="134"/>
    </row>
    <row r="400" spans="1:9" ht="20.100000000000001" customHeight="1" x14ac:dyDescent="0.2">
      <c r="A400" s="75">
        <f t="shared" si="88"/>
        <v>305</v>
      </c>
      <c r="B400" s="337" t="s">
        <v>1912</v>
      </c>
      <c r="C400" s="167" t="str">
        <f t="shared" si="89"/>
        <v>Patch Cord de 3m c/u  con 2 conect. RJ45 de 8 contac.</v>
      </c>
      <c r="D400" s="140" t="str">
        <f t="shared" si="90"/>
        <v>u</v>
      </c>
      <c r="E400" s="118"/>
      <c r="G400" s="252" t="s">
        <v>1513</v>
      </c>
      <c r="H400" s="140" t="s">
        <v>1577</v>
      </c>
      <c r="I400" s="134"/>
    </row>
    <row r="401" spans="1:9" ht="20.100000000000001" customHeight="1" x14ac:dyDescent="0.2">
      <c r="A401" s="75">
        <f t="shared" si="88"/>
        <v>306</v>
      </c>
      <c r="B401" s="337" t="s">
        <v>1913</v>
      </c>
      <c r="C401" s="167" t="str">
        <f t="shared" si="89"/>
        <v>Toma RJ45 (hembra) de embutir para red de datos</v>
      </c>
      <c r="D401" s="140" t="str">
        <f t="shared" si="90"/>
        <v>u</v>
      </c>
      <c r="E401" s="118"/>
      <c r="G401" s="252" t="s">
        <v>1514</v>
      </c>
      <c r="H401" s="140" t="s">
        <v>1577</v>
      </c>
      <c r="I401" s="134"/>
    </row>
    <row r="402" spans="1:9" ht="20.100000000000001" customHeight="1" x14ac:dyDescent="0.2">
      <c r="A402" s="75">
        <f t="shared" si="88"/>
        <v>307</v>
      </c>
      <c r="B402" s="337" t="s">
        <v>1914</v>
      </c>
      <c r="C402" s="167" t="str">
        <f t="shared" si="89"/>
        <v>Cable UTP CAT 5 de 4 pares</v>
      </c>
      <c r="D402" s="140" t="str">
        <f t="shared" si="90"/>
        <v>u</v>
      </c>
      <c r="E402" s="118"/>
      <c r="G402" s="252" t="s">
        <v>1515</v>
      </c>
      <c r="H402" s="140" t="s">
        <v>1577</v>
      </c>
      <c r="I402" s="134"/>
    </row>
    <row r="403" spans="1:9" ht="20.100000000000001" customHeight="1" x14ac:dyDescent="0.2">
      <c r="A403" s="75">
        <f t="shared" si="88"/>
        <v>308</v>
      </c>
      <c r="B403" s="337" t="s">
        <v>1915</v>
      </c>
      <c r="C403" s="167" t="str">
        <f t="shared" si="89"/>
        <v>Central Telefónica</v>
      </c>
      <c r="D403" s="140" t="str">
        <f t="shared" si="90"/>
        <v>u</v>
      </c>
      <c r="E403" s="118"/>
      <c r="G403" s="252" t="s">
        <v>1590</v>
      </c>
      <c r="H403" s="140" t="s">
        <v>1577</v>
      </c>
      <c r="I403" s="134"/>
    </row>
    <row r="404" spans="1:9" ht="20.100000000000001" customHeight="1" x14ac:dyDescent="0.2">
      <c r="A404" s="75">
        <f t="shared" si="88"/>
        <v>309</v>
      </c>
      <c r="B404" s="337" t="s">
        <v>1916</v>
      </c>
      <c r="C404" s="167" t="str">
        <f t="shared" si="89"/>
        <v>Precintos</v>
      </c>
      <c r="D404" s="140" t="str">
        <f t="shared" si="90"/>
        <v>u</v>
      </c>
      <c r="E404" s="118"/>
      <c r="G404" s="252" t="s">
        <v>1591</v>
      </c>
      <c r="H404" s="140" t="s">
        <v>1577</v>
      </c>
      <c r="I404" s="134"/>
    </row>
    <row r="405" spans="1:9" ht="20.100000000000001" customHeight="1" x14ac:dyDescent="0.2">
      <c r="A405" s="75">
        <f t="shared" si="88"/>
        <v>309</v>
      </c>
      <c r="B405" s="337" t="s">
        <v>1869</v>
      </c>
      <c r="C405" s="167" t="str">
        <f t="shared" si="89"/>
        <v>Artefactos</v>
      </c>
      <c r="D405" s="140">
        <f t="shared" si="90"/>
        <v>0</v>
      </c>
      <c r="E405" s="118"/>
      <c r="G405" s="252" t="s">
        <v>1358</v>
      </c>
      <c r="H405" s="140"/>
      <c r="I405" s="134"/>
    </row>
    <row r="406" spans="1:9" ht="20.100000000000001" customHeight="1" x14ac:dyDescent="0.2">
      <c r="A406" s="75">
        <f t="shared" si="88"/>
        <v>310</v>
      </c>
      <c r="B406" s="337" t="s">
        <v>1917</v>
      </c>
      <c r="C406" s="167" t="str">
        <f t="shared" si="89"/>
        <v>Luminaria Tipo Novalucce Terra T8 Doble Parab C / Lámpara LED 2x36W</v>
      </c>
      <c r="D406" s="140" t="str">
        <f t="shared" si="90"/>
        <v>u</v>
      </c>
      <c r="E406" s="118"/>
      <c r="G406" s="252" t="s">
        <v>1593</v>
      </c>
      <c r="H406" s="140" t="s">
        <v>1577</v>
      </c>
      <c r="I406" s="134"/>
    </row>
    <row r="407" spans="1:9" ht="20.100000000000001" customHeight="1" x14ac:dyDescent="0.2">
      <c r="A407" s="75">
        <f t="shared" si="88"/>
        <v>311</v>
      </c>
      <c r="B407" s="337" t="s">
        <v>1918</v>
      </c>
      <c r="C407" s="167" t="str">
        <f t="shared" si="89"/>
        <v xml:space="preserve">Luminaria caudrada Lámpara LED 2x26W </v>
      </c>
      <c r="D407" s="140" t="str">
        <f t="shared" si="90"/>
        <v>u</v>
      </c>
      <c r="E407" s="118"/>
      <c r="G407" s="252" t="s">
        <v>1729</v>
      </c>
      <c r="H407" s="140" t="s">
        <v>1577</v>
      </c>
      <c r="I407" s="134"/>
    </row>
    <row r="408" spans="1:9" ht="20.100000000000001" customHeight="1" x14ac:dyDescent="0.2">
      <c r="A408" s="75">
        <f t="shared" si="88"/>
        <v>312</v>
      </c>
      <c r="B408" s="337" t="s">
        <v>1919</v>
      </c>
      <c r="C408" s="167" t="str">
        <f t="shared" si="89"/>
        <v>Luminaria exterior IP50  LED  20W</v>
      </c>
      <c r="D408" s="140" t="str">
        <f t="shared" si="90"/>
        <v>u</v>
      </c>
      <c r="E408" s="118"/>
      <c r="G408" s="252" t="s">
        <v>1730</v>
      </c>
      <c r="H408" s="140" t="s">
        <v>1577</v>
      </c>
      <c r="I408" s="134"/>
    </row>
    <row r="409" spans="1:9" ht="20.100000000000001" customHeight="1" x14ac:dyDescent="0.2">
      <c r="A409" s="75">
        <f t="shared" si="88"/>
        <v>313</v>
      </c>
      <c r="B409" s="337" t="s">
        <v>1920</v>
      </c>
      <c r="C409" s="167" t="str">
        <f t="shared" si="89"/>
        <v>Tubos LED .36w Luz Dia</v>
      </c>
      <c r="D409" s="140" t="str">
        <f t="shared" si="90"/>
        <v>u</v>
      </c>
      <c r="E409" s="118"/>
      <c r="G409" s="252" t="s">
        <v>1594</v>
      </c>
      <c r="H409" s="140" t="s">
        <v>1577</v>
      </c>
      <c r="I409" s="134"/>
    </row>
    <row r="410" spans="1:9" ht="20.100000000000001" customHeight="1" x14ac:dyDescent="0.2">
      <c r="A410" s="75">
        <f t="shared" si="88"/>
        <v>314</v>
      </c>
      <c r="B410" s="337" t="s">
        <v>1921</v>
      </c>
      <c r="C410" s="167" t="str">
        <f t="shared" si="89"/>
        <v>Proyector LED 100W Completo</v>
      </c>
      <c r="D410" s="140" t="str">
        <f t="shared" si="90"/>
        <v>u</v>
      </c>
      <c r="E410" s="118"/>
      <c r="G410" s="252" t="s">
        <v>1731</v>
      </c>
      <c r="H410" s="140" t="s">
        <v>1577</v>
      </c>
      <c r="I410" s="134"/>
    </row>
    <row r="411" spans="1:9" ht="20.100000000000001" customHeight="1" x14ac:dyDescent="0.2">
      <c r="A411" s="75">
        <f t="shared" si="88"/>
        <v>315</v>
      </c>
      <c r="B411" s="337" t="s">
        <v>1922</v>
      </c>
      <c r="C411" s="167" t="str">
        <f t="shared" si="89"/>
        <v xml:space="preserve">Ventiladores de pared 20" Tipo Díaz Patron                  </v>
      </c>
      <c r="D411" s="140" t="str">
        <f t="shared" si="90"/>
        <v>u</v>
      </c>
      <c r="E411" s="118"/>
      <c r="G411" s="252" t="s">
        <v>1595</v>
      </c>
      <c r="H411" s="140" t="s">
        <v>1577</v>
      </c>
      <c r="I411" s="134"/>
    </row>
    <row r="412" spans="1:9" ht="20.100000000000001" customHeight="1" x14ac:dyDescent="0.2">
      <c r="A412" s="75">
        <f t="shared" si="88"/>
        <v>316</v>
      </c>
      <c r="B412" s="337" t="s">
        <v>1923</v>
      </c>
      <c r="C412" s="167" t="str">
        <f t="shared" si="89"/>
        <v>Ventiladores de pared 30" Tipo Díaz Patron</v>
      </c>
      <c r="D412" s="140" t="str">
        <f t="shared" si="90"/>
        <v>u</v>
      </c>
      <c r="E412" s="118"/>
      <c r="G412" s="252" t="s">
        <v>1732</v>
      </c>
      <c r="H412" s="140" t="s">
        <v>1577</v>
      </c>
      <c r="I412" s="134"/>
    </row>
    <row r="413" spans="1:9" ht="20.100000000000001" customHeight="1" x14ac:dyDescent="0.2">
      <c r="A413" s="75">
        <f t="shared" si="88"/>
        <v>317</v>
      </c>
      <c r="B413" s="337" t="s">
        <v>1924</v>
      </c>
      <c r="C413" s="167" t="str">
        <f t="shared" si="89"/>
        <v>Luminaria tipo campana 150w</v>
      </c>
      <c r="D413" s="140" t="str">
        <f t="shared" si="90"/>
        <v>u</v>
      </c>
      <c r="E413" s="118"/>
      <c r="G413" s="252" t="s">
        <v>1733</v>
      </c>
      <c r="H413" s="140" t="s">
        <v>1577</v>
      </c>
      <c r="I413" s="134"/>
    </row>
    <row r="414" spans="1:9" ht="20.100000000000001" customHeight="1" x14ac:dyDescent="0.2">
      <c r="A414" s="75">
        <f t="shared" si="88"/>
        <v>318</v>
      </c>
      <c r="B414" s="337" t="s">
        <v>1925</v>
      </c>
      <c r="C414" s="167" t="str">
        <f t="shared" si="89"/>
        <v>Termotanque 50 lts</v>
      </c>
      <c r="D414" s="140" t="str">
        <f t="shared" si="90"/>
        <v>u</v>
      </c>
      <c r="E414" s="118"/>
      <c r="G414" s="252" t="s">
        <v>1598</v>
      </c>
      <c r="H414" s="140" t="s">
        <v>1577</v>
      </c>
      <c r="I414" s="134"/>
    </row>
    <row r="415" spans="1:9" ht="20.100000000000001" customHeight="1" x14ac:dyDescent="0.2">
      <c r="A415" s="75">
        <f t="shared" si="88"/>
        <v>318</v>
      </c>
      <c r="B415" s="337" t="s">
        <v>1754</v>
      </c>
      <c r="C415" s="167" t="str">
        <f t="shared" si="89"/>
        <v>Instalación de aire acondicionado en edificio existente (incluye instalacion)</v>
      </c>
      <c r="D415" s="140">
        <f t="shared" si="90"/>
        <v>0</v>
      </c>
      <c r="E415" s="118"/>
      <c r="G415" s="252" t="s">
        <v>1734</v>
      </c>
      <c r="H415" s="140"/>
      <c r="I415" s="134"/>
    </row>
    <row r="416" spans="1:9" ht="20.100000000000001" customHeight="1" x14ac:dyDescent="0.2">
      <c r="A416" s="75">
        <f t="shared" si="88"/>
        <v>319</v>
      </c>
      <c r="B416" s="337" t="s">
        <v>1926</v>
      </c>
      <c r="C416" s="167" t="str">
        <f t="shared" si="89"/>
        <v>Aire acondicionado frio/calor 2800fr</v>
      </c>
      <c r="D416" s="140" t="str">
        <f t="shared" si="90"/>
        <v>u</v>
      </c>
      <c r="E416" s="118"/>
      <c r="G416" s="252" t="s">
        <v>1735</v>
      </c>
      <c r="H416" s="140" t="s">
        <v>1577</v>
      </c>
      <c r="I416" s="134"/>
    </row>
    <row r="417" spans="1:9" ht="20.100000000000001" customHeight="1" x14ac:dyDescent="0.2">
      <c r="A417" s="75">
        <f t="shared" si="88"/>
        <v>320</v>
      </c>
      <c r="B417" s="337" t="s">
        <v>1927</v>
      </c>
      <c r="C417" s="167" t="str">
        <f t="shared" si="89"/>
        <v>Aire acondicionado frio/calor 3800fr</v>
      </c>
      <c r="D417" s="140" t="str">
        <f t="shared" si="90"/>
        <v>u</v>
      </c>
      <c r="E417" s="118"/>
      <c r="G417" s="252" t="s">
        <v>1736</v>
      </c>
      <c r="H417" s="140" t="s">
        <v>1577</v>
      </c>
      <c r="I417" s="134"/>
    </row>
    <row r="418" spans="1:9" ht="20.100000000000001" customHeight="1" x14ac:dyDescent="0.2">
      <c r="A418" s="75">
        <f t="shared" si="88"/>
        <v>321</v>
      </c>
      <c r="B418" s="337" t="s">
        <v>1928</v>
      </c>
      <c r="C418" s="167" t="str">
        <f t="shared" si="89"/>
        <v>Aire acondicionado frio/calor 5700fr</v>
      </c>
      <c r="D418" s="140" t="str">
        <f t="shared" si="90"/>
        <v>u</v>
      </c>
      <c r="E418" s="118"/>
      <c r="G418" s="252" t="s">
        <v>1737</v>
      </c>
      <c r="H418" s="140" t="s">
        <v>1577</v>
      </c>
      <c r="I418" s="134"/>
    </row>
    <row r="419" spans="1:9" ht="20.100000000000001" customHeight="1" x14ac:dyDescent="0.2">
      <c r="A419" s="75">
        <f t="shared" si="88"/>
        <v>322</v>
      </c>
      <c r="B419" s="337" t="s">
        <v>1929</v>
      </c>
      <c r="C419" s="167" t="str">
        <f t="shared" si="89"/>
        <v>Aire acondicionado frio/calor 6000fr</v>
      </c>
      <c r="D419" s="140" t="str">
        <f t="shared" si="90"/>
        <v>u</v>
      </c>
      <c r="E419" s="118"/>
      <c r="G419" s="252" t="s">
        <v>1738</v>
      </c>
      <c r="H419" s="140" t="s">
        <v>1577</v>
      </c>
      <c r="I419" s="134"/>
    </row>
    <row r="420" spans="1:9" ht="20.100000000000001" customHeight="1" x14ac:dyDescent="0.2">
      <c r="A420" s="75">
        <f t="shared" si="88"/>
        <v>323</v>
      </c>
      <c r="B420" s="337" t="s">
        <v>1930</v>
      </c>
      <c r="C420" s="167" t="str">
        <f t="shared" si="89"/>
        <v>Aire acondicionado frio/calor 20000fr</v>
      </c>
      <c r="D420" s="140" t="str">
        <f t="shared" si="90"/>
        <v>u</v>
      </c>
      <c r="E420" s="118"/>
      <c r="G420" s="252" t="s">
        <v>1739</v>
      </c>
      <c r="H420" s="140" t="s">
        <v>1577</v>
      </c>
      <c r="I420" s="134"/>
    </row>
    <row r="421" spans="1:9" ht="20.100000000000001" customHeight="1" x14ac:dyDescent="0.2">
      <c r="A421" s="75">
        <f t="shared" si="88"/>
        <v>323</v>
      </c>
      <c r="B421" s="337" t="s">
        <v>1755</v>
      </c>
      <c r="C421" s="167" t="str">
        <f t="shared" si="89"/>
        <v>Reemplazo de Cubierta de Techo (comedor)</v>
      </c>
      <c r="D421" s="140">
        <f t="shared" si="90"/>
        <v>0</v>
      </c>
      <c r="E421" s="118"/>
      <c r="G421" s="252" t="s">
        <v>1740</v>
      </c>
      <c r="H421" s="140"/>
      <c r="I421" s="134"/>
    </row>
    <row r="422" spans="1:9" ht="20.100000000000001" customHeight="1" x14ac:dyDescent="0.2">
      <c r="A422" s="75">
        <f t="shared" si="88"/>
        <v>324</v>
      </c>
      <c r="B422" s="337" t="s">
        <v>1756</v>
      </c>
      <c r="C422" s="167" t="str">
        <f t="shared" si="89"/>
        <v>Desmonte estructura</v>
      </c>
      <c r="D422" s="140" t="str">
        <f t="shared" si="90"/>
        <v>m2</v>
      </c>
      <c r="E422" s="118"/>
      <c r="G422" s="252" t="s">
        <v>1741</v>
      </c>
      <c r="H422" s="140" t="s">
        <v>6</v>
      </c>
      <c r="I422" s="134"/>
    </row>
    <row r="423" spans="1:9" ht="20.100000000000001" customHeight="1" x14ac:dyDescent="0.2">
      <c r="A423" s="75">
        <f t="shared" si="88"/>
        <v>325</v>
      </c>
      <c r="B423" s="337" t="s">
        <v>1757</v>
      </c>
      <c r="C423" s="167" t="str">
        <f t="shared" si="89"/>
        <v>Cubierta metalica</v>
      </c>
      <c r="D423" s="140" t="str">
        <f t="shared" si="90"/>
        <v>m2</v>
      </c>
      <c r="E423" s="118"/>
      <c r="G423" s="252" t="s">
        <v>1742</v>
      </c>
      <c r="H423" s="140" t="s">
        <v>6</v>
      </c>
      <c r="I423" s="134"/>
    </row>
    <row r="424" spans="1:9" ht="20.100000000000001" customHeight="1" x14ac:dyDescent="0.2">
      <c r="A424" s="75">
        <f t="shared" si="88"/>
        <v>325</v>
      </c>
      <c r="B424" s="337" t="s">
        <v>1758</v>
      </c>
      <c r="C424" s="167" t="str">
        <f t="shared" si="89"/>
        <v>Estructura metálica tendedero</v>
      </c>
      <c r="D424" s="140">
        <f t="shared" si="90"/>
        <v>0</v>
      </c>
      <c r="E424" s="118"/>
      <c r="G424" s="252" t="s">
        <v>1743</v>
      </c>
      <c r="H424" s="140"/>
      <c r="I424" s="134"/>
    </row>
    <row r="425" spans="1:9" ht="20.100000000000001" customHeight="1" x14ac:dyDescent="0.2">
      <c r="A425" s="75">
        <f t="shared" si="88"/>
        <v>326</v>
      </c>
      <c r="B425" s="337" t="s">
        <v>1931</v>
      </c>
      <c r="C425" s="167" t="str">
        <f t="shared" si="89"/>
        <v>Estructura metálica + cubierta</v>
      </c>
      <c r="D425" s="140" t="str">
        <f t="shared" si="90"/>
        <v>m2</v>
      </c>
      <c r="E425" s="118"/>
      <c r="G425" s="252" t="s">
        <v>1744</v>
      </c>
      <c r="H425" s="140" t="s">
        <v>6</v>
      </c>
      <c r="I425" s="134"/>
    </row>
    <row r="426" spans="1:9" ht="20.100000000000001" customHeight="1" x14ac:dyDescent="0.2">
      <c r="H426" s="327"/>
      <c r="I426" s="134"/>
    </row>
    <row r="427" spans="1:9" ht="20.100000000000001" customHeight="1" x14ac:dyDescent="0.2">
      <c r="H427" s="327"/>
      <c r="I427" s="134"/>
    </row>
    <row r="428" spans="1:9" ht="20.100000000000001" customHeight="1" x14ac:dyDescent="0.2">
      <c r="C428" s="75">
        <v>5</v>
      </c>
      <c r="H428" s="327"/>
      <c r="I428" s="134"/>
    </row>
    <row r="429" spans="1:9" ht="20.100000000000001" customHeight="1" x14ac:dyDescent="0.2">
      <c r="H429" s="327"/>
      <c r="I429" s="134"/>
    </row>
    <row r="430" spans="1:9" ht="20.100000000000001" customHeight="1" x14ac:dyDescent="0.2">
      <c r="H430" s="327"/>
      <c r="I430" s="134"/>
    </row>
    <row r="431" spans="1:9" ht="20.100000000000001" customHeight="1" x14ac:dyDescent="0.2">
      <c r="H431" s="327"/>
      <c r="I431" s="134"/>
    </row>
    <row r="432" spans="1:9" ht="20.100000000000001" customHeight="1" x14ac:dyDescent="0.2">
      <c r="H432" s="327"/>
      <c r="I432" s="134"/>
    </row>
    <row r="433" spans="8:9" ht="20.100000000000001" customHeight="1" x14ac:dyDescent="0.2">
      <c r="H433" s="327"/>
      <c r="I433" s="134"/>
    </row>
    <row r="434" spans="8:9" ht="20.100000000000001" customHeight="1" x14ac:dyDescent="0.2">
      <c r="H434" s="327"/>
      <c r="I434" s="134"/>
    </row>
    <row r="435" spans="8:9" ht="20.100000000000001" customHeight="1" x14ac:dyDescent="0.2">
      <c r="H435" s="327"/>
      <c r="I435" s="134"/>
    </row>
    <row r="436" spans="8:9" ht="20.100000000000001" customHeight="1" x14ac:dyDescent="0.2">
      <c r="H436" s="327"/>
      <c r="I436" s="134"/>
    </row>
    <row r="437" spans="8:9" ht="20.100000000000001" customHeight="1" x14ac:dyDescent="0.2">
      <c r="H437" s="327"/>
      <c r="I437" s="134"/>
    </row>
    <row r="438" spans="8:9" ht="20.100000000000001" customHeight="1" x14ac:dyDescent="0.2">
      <c r="H438" s="327"/>
      <c r="I438" s="134"/>
    </row>
    <row r="439" spans="8:9" ht="20.100000000000001" customHeight="1" x14ac:dyDescent="0.2">
      <c r="H439" s="327"/>
      <c r="I439" s="134"/>
    </row>
    <row r="440" spans="8:9" ht="20.100000000000001" customHeight="1" x14ac:dyDescent="0.2">
      <c r="H440" s="327"/>
      <c r="I440" s="134"/>
    </row>
    <row r="441" spans="8:9" ht="20.100000000000001" customHeight="1" x14ac:dyDescent="0.2">
      <c r="H441" s="327"/>
      <c r="I441" s="134"/>
    </row>
    <row r="442" spans="8:9" ht="20.100000000000001" customHeight="1" x14ac:dyDescent="0.2">
      <c r="H442" s="327"/>
      <c r="I442" s="134"/>
    </row>
    <row r="443" spans="8:9" ht="20.100000000000001" customHeight="1" x14ac:dyDescent="0.2">
      <c r="H443" s="327"/>
      <c r="I443" s="134"/>
    </row>
    <row r="444" spans="8:9" ht="20.100000000000001" customHeight="1" x14ac:dyDescent="0.2">
      <c r="H444" s="327"/>
      <c r="I444" s="134"/>
    </row>
    <row r="445" spans="8:9" ht="20.100000000000001" customHeight="1" x14ac:dyDescent="0.2">
      <c r="H445" s="327"/>
      <c r="I445" s="134"/>
    </row>
    <row r="446" spans="8:9" ht="20.100000000000001" customHeight="1" x14ac:dyDescent="0.2">
      <c r="H446" s="327"/>
      <c r="I446" s="134"/>
    </row>
    <row r="447" spans="8:9" ht="20.100000000000001" customHeight="1" x14ac:dyDescent="0.2">
      <c r="H447" s="327"/>
      <c r="I447" s="134"/>
    </row>
    <row r="448" spans="8:9" ht="20.100000000000001" customHeight="1" x14ac:dyDescent="0.2">
      <c r="H448" s="327"/>
      <c r="I448" s="134"/>
    </row>
    <row r="449" spans="8:9" ht="20.100000000000001" customHeight="1" x14ac:dyDescent="0.2">
      <c r="H449" s="327"/>
      <c r="I449" s="134"/>
    </row>
    <row r="450" spans="8:9" ht="20.100000000000001" customHeight="1" x14ac:dyDescent="0.2">
      <c r="H450" s="327"/>
      <c r="I450" s="134"/>
    </row>
    <row r="451" spans="8:9" ht="20.100000000000001" customHeight="1" x14ac:dyDescent="0.2">
      <c r="H451" s="327"/>
      <c r="I451" s="134"/>
    </row>
    <row r="452" spans="8:9" ht="20.100000000000001" customHeight="1" x14ac:dyDescent="0.2">
      <c r="H452" s="327"/>
      <c r="I452" s="134"/>
    </row>
    <row r="453" spans="8:9" ht="20.100000000000001" customHeight="1" x14ac:dyDescent="0.2">
      <c r="H453" s="327"/>
      <c r="I453" s="134"/>
    </row>
    <row r="454" spans="8:9" ht="20.100000000000001" customHeight="1" x14ac:dyDescent="0.2">
      <c r="H454" s="327"/>
      <c r="I454" s="134"/>
    </row>
    <row r="455" spans="8:9" ht="20.100000000000001" customHeight="1" x14ac:dyDescent="0.2">
      <c r="H455" s="327"/>
      <c r="I455" s="134"/>
    </row>
    <row r="456" spans="8:9" ht="20.100000000000001" customHeight="1" x14ac:dyDescent="0.2">
      <c r="H456" s="327"/>
      <c r="I456" s="134"/>
    </row>
    <row r="457" spans="8:9" ht="20.100000000000001" customHeight="1" x14ac:dyDescent="0.2">
      <c r="H457" s="327"/>
      <c r="I457" s="134"/>
    </row>
    <row r="458" spans="8:9" ht="20.100000000000001" customHeight="1" x14ac:dyDescent="0.2">
      <c r="H458" s="327"/>
      <c r="I458" s="134"/>
    </row>
    <row r="459" spans="8:9" ht="20.100000000000001" customHeight="1" x14ac:dyDescent="0.2">
      <c r="H459" s="327"/>
      <c r="I459" s="134"/>
    </row>
    <row r="460" spans="8:9" ht="20.100000000000001" customHeight="1" x14ac:dyDescent="0.2">
      <c r="H460" s="327"/>
      <c r="I460" s="134"/>
    </row>
    <row r="461" spans="8:9" ht="20.100000000000001" customHeight="1" x14ac:dyDescent="0.2">
      <c r="H461" s="327"/>
      <c r="I461" s="134"/>
    </row>
    <row r="462" spans="8:9" ht="20.100000000000001" customHeight="1" x14ac:dyDescent="0.2">
      <c r="H462" s="327"/>
      <c r="I462" s="134"/>
    </row>
    <row r="463" spans="8:9" ht="20.100000000000001" customHeight="1" x14ac:dyDescent="0.2">
      <c r="H463" s="327"/>
      <c r="I463" s="134"/>
    </row>
    <row r="464" spans="8:9" ht="20.100000000000001" customHeight="1" x14ac:dyDescent="0.2">
      <c r="H464" s="327"/>
      <c r="I464" s="134"/>
    </row>
    <row r="465" spans="3:9" ht="20.100000000000001" customHeight="1" x14ac:dyDescent="0.2">
      <c r="H465" s="327"/>
      <c r="I465" s="134"/>
    </row>
    <row r="466" spans="3:9" ht="20.100000000000001" customHeight="1" x14ac:dyDescent="0.2">
      <c r="H466" s="327"/>
      <c r="I466" s="134"/>
    </row>
    <row r="467" spans="3:9" ht="20.100000000000001" customHeight="1" x14ac:dyDescent="0.2">
      <c r="H467" s="327"/>
      <c r="I467" s="134"/>
    </row>
    <row r="468" spans="3:9" ht="20.100000000000001" customHeight="1" x14ac:dyDescent="0.2">
      <c r="H468" s="327"/>
      <c r="I468" s="134"/>
    </row>
    <row r="469" spans="3:9" ht="20.100000000000001" customHeight="1" x14ac:dyDescent="0.2">
      <c r="H469" s="327"/>
      <c r="I469" s="134"/>
    </row>
    <row r="470" spans="3:9" ht="20.100000000000001" customHeight="1" x14ac:dyDescent="0.2">
      <c r="H470" s="327"/>
      <c r="I470" s="134"/>
    </row>
    <row r="471" spans="3:9" ht="20.100000000000001" customHeight="1" x14ac:dyDescent="0.2">
      <c r="H471" s="327"/>
      <c r="I471" s="134"/>
    </row>
    <row r="472" spans="3:9" ht="20.100000000000001" customHeight="1" x14ac:dyDescent="0.2">
      <c r="H472" s="327"/>
      <c r="I472" s="134"/>
    </row>
    <row r="473" spans="3:9" ht="20.100000000000001" customHeight="1" x14ac:dyDescent="0.2">
      <c r="H473" s="327"/>
      <c r="I473" s="134"/>
    </row>
    <row r="474" spans="3:9" ht="20.100000000000001" customHeight="1" x14ac:dyDescent="0.2">
      <c r="H474" s="327"/>
      <c r="I474" s="134"/>
    </row>
    <row r="475" spans="3:9" ht="20.100000000000001" customHeight="1" x14ac:dyDescent="0.2">
      <c r="H475" s="327"/>
      <c r="I475" s="134"/>
    </row>
    <row r="476" spans="3:9" ht="20.100000000000001" customHeight="1" x14ac:dyDescent="0.2">
      <c r="H476" s="327"/>
      <c r="I476" s="134"/>
    </row>
    <row r="477" spans="3:9" ht="20.100000000000001" customHeight="1" x14ac:dyDescent="0.2">
      <c r="H477" s="327"/>
      <c r="I477" s="134"/>
    </row>
    <row r="478" spans="3:9" ht="20.100000000000001" customHeight="1" x14ac:dyDescent="0.2">
      <c r="C478" s="75">
        <v>5</v>
      </c>
    </row>
    <row r="528" spans="3:3" ht="20.100000000000001" customHeight="1" x14ac:dyDescent="0.2">
      <c r="C528" s="75">
        <v>5</v>
      </c>
    </row>
    <row r="578" spans="3:3" ht="20.100000000000001" customHeight="1" x14ac:dyDescent="0.2">
      <c r="C578" s="75">
        <v>5</v>
      </c>
    </row>
    <row r="628" spans="3:3" ht="20.100000000000001" customHeight="1" x14ac:dyDescent="0.2">
      <c r="C628" s="75">
        <v>5</v>
      </c>
    </row>
    <row r="678" spans="3:3" ht="20.100000000000001" customHeight="1" x14ac:dyDescent="0.2">
      <c r="C678" s="75">
        <v>5</v>
      </c>
    </row>
    <row r="728" spans="3:3" ht="20.100000000000001" customHeight="1" x14ac:dyDescent="0.2">
      <c r="C728" s="75">
        <v>5</v>
      </c>
    </row>
    <row r="778" spans="3:3" ht="20.100000000000001" customHeight="1" x14ac:dyDescent="0.2">
      <c r="C778" s="75">
        <v>5</v>
      </c>
    </row>
    <row r="828" spans="3:3" ht="20.100000000000001" customHeight="1" x14ac:dyDescent="0.2">
      <c r="C828" s="75">
        <v>5</v>
      </c>
    </row>
    <row r="878" spans="3:3" ht="20.100000000000001" customHeight="1" x14ac:dyDescent="0.2">
      <c r="C878" s="75">
        <v>5</v>
      </c>
    </row>
    <row r="928" spans="3:3" ht="20.100000000000001" customHeight="1" x14ac:dyDescent="0.2">
      <c r="C928" s="75">
        <v>5</v>
      </c>
    </row>
    <row r="978" spans="3:3" ht="20.100000000000001" customHeight="1" x14ac:dyDescent="0.2">
      <c r="C978" s="75">
        <v>5</v>
      </c>
    </row>
    <row r="979" spans="3:3" ht="20.100000000000001" customHeight="1" x14ac:dyDescent="0.2">
      <c r="C979" s="75" t="str">
        <f>Datos!B48</f>
        <v>3.1.9</v>
      </c>
    </row>
    <row r="1028" spans="3:3" ht="20.100000000000001" customHeight="1" x14ac:dyDescent="0.2">
      <c r="C1028" s="75">
        <v>5</v>
      </c>
    </row>
    <row r="1029" spans="3:3" ht="20.100000000000001" customHeight="1" x14ac:dyDescent="0.2">
      <c r="C1029" s="75" t="str">
        <f>Datos!B49</f>
        <v>3.2</v>
      </c>
    </row>
    <row r="1078" spans="3:3" ht="20.100000000000001" customHeight="1" x14ac:dyDescent="0.2">
      <c r="C1078" s="75">
        <v>5</v>
      </c>
    </row>
    <row r="1079" spans="3:3" ht="20.100000000000001" customHeight="1" x14ac:dyDescent="0.2">
      <c r="C1079" s="75" t="e">
        <f>Datos!#REF!</f>
        <v>#REF!</v>
      </c>
    </row>
    <row r="1128" spans="3:3" ht="20.100000000000001" customHeight="1" x14ac:dyDescent="0.2">
      <c r="C1128" s="75">
        <v>5</v>
      </c>
    </row>
    <row r="1129" spans="3:3" ht="20.100000000000001" customHeight="1" x14ac:dyDescent="0.2">
      <c r="C1129" s="75" t="str">
        <f>Datos!B50</f>
        <v>3.2.1</v>
      </c>
    </row>
    <row r="1179" spans="3:3" ht="20.100000000000001" customHeight="1" x14ac:dyDescent="0.2">
      <c r="C1179" s="75" t="e">
        <f>Datos!#REF!</f>
        <v>#REF!</v>
      </c>
    </row>
    <row r="1228" spans="3:3" ht="20.100000000000001" customHeight="1" x14ac:dyDescent="0.2">
      <c r="C1228" s="75">
        <v>7</v>
      </c>
    </row>
    <row r="1229" spans="3:3" ht="20.100000000000001" customHeight="1" x14ac:dyDescent="0.2">
      <c r="C1229" s="75">
        <f>Datos!B52</f>
        <v>4</v>
      </c>
    </row>
    <row r="1279" spans="3:3" ht="20.100000000000001" customHeight="1" x14ac:dyDescent="0.2">
      <c r="C1279" s="75" t="str">
        <f>Datos!B53</f>
        <v>4.1</v>
      </c>
    </row>
    <row r="1328" spans="3:3" ht="20.100000000000001" customHeight="1" x14ac:dyDescent="0.2">
      <c r="C1328" s="75">
        <v>8</v>
      </c>
    </row>
    <row r="1329" spans="3:3" ht="20.100000000000001" customHeight="1" x14ac:dyDescent="0.2">
      <c r="C1329" s="75" t="e">
        <f>Datos!#REF!</f>
        <v>#REF!</v>
      </c>
    </row>
    <row r="1378" spans="3:3" ht="20.100000000000001" customHeight="1" x14ac:dyDescent="0.2">
      <c r="C1378" s="75">
        <v>8</v>
      </c>
    </row>
    <row r="1379" spans="3:3" ht="20.100000000000001" customHeight="1" x14ac:dyDescent="0.2">
      <c r="C1379" s="75" t="str">
        <f>Datos!B56</f>
        <v>4.1.3</v>
      </c>
    </row>
    <row r="1428" spans="3:3" ht="20.100000000000001" customHeight="1" x14ac:dyDescent="0.2">
      <c r="C1428" s="75">
        <v>8</v>
      </c>
    </row>
    <row r="1429" spans="3:3" ht="20.100000000000001" customHeight="1" x14ac:dyDescent="0.2">
      <c r="C1429" s="75" t="str">
        <f>Datos!B57</f>
        <v>4.1.5</v>
      </c>
    </row>
    <row r="1478" spans="3:3" ht="20.100000000000001" customHeight="1" x14ac:dyDescent="0.2">
      <c r="C1478" s="75">
        <v>8</v>
      </c>
    </row>
    <row r="1479" spans="3:3" ht="20.100000000000001" customHeight="1" x14ac:dyDescent="0.2">
      <c r="C1479" s="75" t="str">
        <f>Datos!B58</f>
        <v>4.2</v>
      </c>
    </row>
    <row r="1528" spans="3:3" ht="20.100000000000001" customHeight="1" x14ac:dyDescent="0.2">
      <c r="C1528" s="75">
        <v>8</v>
      </c>
    </row>
    <row r="1529" spans="3:3" ht="20.100000000000001" customHeight="1" x14ac:dyDescent="0.2">
      <c r="C1529" s="75" t="str">
        <f>Datos!B59</f>
        <v>4.2.2</v>
      </c>
    </row>
    <row r="1579" spans="3:3" ht="20.100000000000001" customHeight="1" x14ac:dyDescent="0.2">
      <c r="C1579" s="75" t="str">
        <f>Datos!B60</f>
        <v>4.4</v>
      </c>
    </row>
    <row r="1629" spans="3:3" ht="20.100000000000001" customHeight="1" x14ac:dyDescent="0.2">
      <c r="C1629" s="75" t="str">
        <f>Datos!B61</f>
        <v>4.4.1</v>
      </c>
    </row>
    <row r="1679" spans="3:3" ht="20.100000000000001" customHeight="1" x14ac:dyDescent="0.2">
      <c r="C1679" s="75" t="e">
        <f>Datos!#REF!</f>
        <v>#REF!</v>
      </c>
    </row>
    <row r="1728" spans="3:3" ht="20.100000000000001" customHeight="1" x14ac:dyDescent="0.2">
      <c r="C1728" s="75">
        <v>12</v>
      </c>
    </row>
    <row r="1729" spans="3:3" ht="20.100000000000001" customHeight="1" x14ac:dyDescent="0.2">
      <c r="C1729" s="75" t="str">
        <f>Datos!B63</f>
        <v>4.5</v>
      </c>
    </row>
    <row r="1778" spans="3:3" ht="20.100000000000001" customHeight="1" x14ac:dyDescent="0.2">
      <c r="C1778" s="75">
        <v>12</v>
      </c>
    </row>
    <row r="1779" spans="3:3" ht="20.100000000000001" customHeight="1" x14ac:dyDescent="0.2">
      <c r="C1779" s="75" t="str">
        <f>Datos!B64</f>
        <v>4.5.1</v>
      </c>
    </row>
    <row r="1828" spans="3:3" ht="20.100000000000001" customHeight="1" x14ac:dyDescent="0.2">
      <c r="C1828" s="75">
        <v>12</v>
      </c>
    </row>
    <row r="1829" spans="3:3" ht="20.100000000000001" customHeight="1" x14ac:dyDescent="0.2">
      <c r="C1829" s="75" t="e">
        <f>Datos!#REF!</f>
        <v>#REF!</v>
      </c>
    </row>
    <row r="1878" spans="3:3" ht="20.100000000000001" customHeight="1" x14ac:dyDescent="0.2">
      <c r="C1878" s="75">
        <v>12</v>
      </c>
    </row>
    <row r="1879" spans="3:3" ht="20.100000000000001" customHeight="1" x14ac:dyDescent="0.2">
      <c r="C1879" s="75" t="str">
        <f>Datos!B65</f>
        <v>4.5.2</v>
      </c>
    </row>
    <row r="1928" spans="3:3" ht="20.100000000000001" customHeight="1" x14ac:dyDescent="0.2">
      <c r="C1928" s="75">
        <v>12</v>
      </c>
    </row>
    <row r="1929" spans="3:3" ht="20.100000000000001" customHeight="1" x14ac:dyDescent="0.2">
      <c r="C1929" s="75" t="str">
        <f>Datos!B66</f>
        <v>4.5.3</v>
      </c>
    </row>
    <row r="1978" spans="3:3" ht="20.100000000000001" customHeight="1" x14ac:dyDescent="0.2">
      <c r="C1978" s="75">
        <v>13</v>
      </c>
    </row>
    <row r="1979" spans="3:3" ht="20.100000000000001" customHeight="1" x14ac:dyDescent="0.2">
      <c r="C1979" s="75" t="e">
        <f>Datos!#REF!</f>
        <v>#REF!</v>
      </c>
    </row>
    <row r="2028" spans="3:3" ht="20.100000000000001" customHeight="1" x14ac:dyDescent="0.2">
      <c r="C2028" s="75">
        <v>13</v>
      </c>
    </row>
    <row r="2029" spans="3:3" ht="20.100000000000001" customHeight="1" x14ac:dyDescent="0.2">
      <c r="C2029" s="75" t="str">
        <f>Datos!B68</f>
        <v>4.6</v>
      </c>
    </row>
  </sheetData>
  <mergeCells count="9">
    <mergeCell ref="A1:E1"/>
    <mergeCell ref="A12:E12"/>
    <mergeCell ref="G23:H23"/>
    <mergeCell ref="J23:J24"/>
    <mergeCell ref="B21:E21"/>
    <mergeCell ref="B23:B24"/>
    <mergeCell ref="C23:C24"/>
    <mergeCell ref="D23:D24"/>
    <mergeCell ref="E23:E24"/>
  </mergeCells>
  <phoneticPr fontId="44" type="noConversion"/>
  <conditionalFormatting sqref="D15:D18">
    <cfRule type="expression" dxfId="130" priority="23" stopIfTrue="1">
      <formula>#REF!=1</formula>
    </cfRule>
  </conditionalFormatting>
  <conditionalFormatting sqref="B26:B19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425">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4:H230 H306:H307">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96"/>
  <sheetViews>
    <sheetView showGridLines="0" showZeros="0" view="pageBreakPreview" topLeftCell="A400" zoomScale="90" zoomScaleNormal="90" zoomScaleSheetLayoutView="90" workbookViewId="0">
      <selection activeCell="B413" sqref="B413:C413"/>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10</v>
      </c>
      <c r="B1" s="144"/>
      <c r="C1" s="144" t="str">
        <f>Comitente</f>
        <v>SUBSECRETARIA DE ARQUITECTURA</v>
      </c>
      <c r="D1" s="144"/>
      <c r="E1" s="144"/>
      <c r="F1" s="144"/>
      <c r="G1" s="144"/>
      <c r="I1" s="146"/>
    </row>
    <row r="2" spans="1:9" s="105" customFormat="1" ht="20.100000000000001" customHeight="1" x14ac:dyDescent="0.2">
      <c r="A2" s="147" t="s">
        <v>11</v>
      </c>
      <c r="B2" s="147"/>
      <c r="C2" s="144" t="str">
        <f>Obra</f>
        <v>ESCUELA CASA DEL NINÑO</v>
      </c>
      <c r="D2" s="148"/>
      <c r="E2" s="148"/>
      <c r="F2" s="148"/>
      <c r="G2" s="148"/>
      <c r="I2" s="148"/>
    </row>
    <row r="3" spans="1:9" s="105" customFormat="1" ht="20.100000000000001" customHeight="1" x14ac:dyDescent="0.2">
      <c r="A3" s="147" t="s">
        <v>15</v>
      </c>
      <c r="B3" s="147"/>
      <c r="C3" s="149" t="str">
        <f>Ubicación</f>
        <v>VALLE FERTIL - SAN JUAN</v>
      </c>
      <c r="D3" s="149"/>
      <c r="E3" s="149"/>
      <c r="F3" s="149"/>
      <c r="G3" s="149"/>
      <c r="I3" s="149"/>
    </row>
    <row r="4" spans="1:9" s="105" customFormat="1" ht="20.100000000000001" customHeight="1" x14ac:dyDescent="0.2">
      <c r="A4" s="147" t="s">
        <v>14</v>
      </c>
      <c r="B4" s="150"/>
      <c r="C4" s="151">
        <f>Licitación_N°</f>
        <v>0</v>
      </c>
    </row>
    <row r="5" spans="1:9" s="105" customFormat="1" ht="20.100000000000001" customHeight="1" x14ac:dyDescent="0.2">
      <c r="A5" s="147" t="s">
        <v>35</v>
      </c>
      <c r="B5" s="150"/>
      <c r="C5" s="152">
        <f>Expediente_N°</f>
        <v>0</v>
      </c>
    </row>
    <row r="6" spans="1:9" s="105" customFormat="1" ht="20.100000000000001" customHeight="1" x14ac:dyDescent="0.2">
      <c r="A6" s="147" t="s">
        <v>17</v>
      </c>
      <c r="B6" s="150"/>
      <c r="C6" s="153">
        <f>P_Oficial</f>
        <v>296485607.69804358</v>
      </c>
    </row>
    <row r="7" spans="1:9" s="105" customFormat="1" ht="20.100000000000001" customHeight="1" x14ac:dyDescent="0.2">
      <c r="A7" s="147" t="s">
        <v>989</v>
      </c>
      <c r="B7" s="150"/>
      <c r="C7" s="154">
        <f>Anticipo_Financiero</f>
        <v>0</v>
      </c>
    </row>
    <row r="8" spans="1:9" s="105" customFormat="1" ht="20.100000000000001" customHeight="1" x14ac:dyDescent="0.2">
      <c r="A8" s="147" t="s">
        <v>988</v>
      </c>
      <c r="B8" s="150"/>
      <c r="C8" s="155">
        <f>Fecha_Base</f>
        <v>0</v>
      </c>
    </row>
    <row r="9" spans="1:9" s="105" customFormat="1" ht="20.100000000000001" customHeight="1" x14ac:dyDescent="0.2">
      <c r="A9" s="147" t="s">
        <v>16</v>
      </c>
      <c r="B9" s="150"/>
      <c r="C9" s="156" t="str">
        <f>Plazo_Obra</f>
        <v>360 dias</v>
      </c>
    </row>
    <row r="10" spans="1:9" s="105" customFormat="1" ht="20.100000000000001" customHeight="1" x14ac:dyDescent="0.2">
      <c r="A10" s="147" t="s">
        <v>12</v>
      </c>
      <c r="B10" s="150"/>
      <c r="C10" s="147">
        <f>Contratista</f>
        <v>0</v>
      </c>
    </row>
    <row r="11" spans="1:9" s="105" customFormat="1" ht="20.100000000000001" customHeight="1" x14ac:dyDescent="0.2">
      <c r="A11" s="147" t="s">
        <v>46</v>
      </c>
      <c r="B11" s="150"/>
      <c r="C11" s="157">
        <f>Monto_Oferta</f>
        <v>0</v>
      </c>
    </row>
    <row r="12" spans="1:9" ht="20.100000000000001" customHeight="1" x14ac:dyDescent="0.2"/>
    <row r="13" spans="1:9" ht="20.100000000000001" customHeight="1" x14ac:dyDescent="0.2">
      <c r="A13" s="158" t="s">
        <v>45</v>
      </c>
      <c r="B13" s="159"/>
      <c r="C13" s="159"/>
      <c r="D13" s="159"/>
      <c r="E13" s="159"/>
      <c r="F13" s="159"/>
      <c r="G13" s="159"/>
      <c r="H13" s="160"/>
      <c r="I13" s="161"/>
    </row>
    <row r="14" spans="1:9" ht="20.100000000000001" customHeight="1" x14ac:dyDescent="0.2"/>
    <row r="15" spans="1:9" ht="20.100000000000001" customHeight="1" x14ac:dyDescent="0.2">
      <c r="A15" s="360" t="s">
        <v>990</v>
      </c>
      <c r="B15" s="362" t="s">
        <v>0</v>
      </c>
      <c r="C15" s="363"/>
      <c r="D15" s="360" t="s">
        <v>1</v>
      </c>
      <c r="E15" s="360" t="s">
        <v>2</v>
      </c>
      <c r="F15" s="359" t="s">
        <v>1030</v>
      </c>
      <c r="G15" s="359" t="s">
        <v>1031</v>
      </c>
      <c r="H15" s="359" t="s">
        <v>1009</v>
      </c>
      <c r="I15" s="360" t="s">
        <v>13</v>
      </c>
    </row>
    <row r="16" spans="1:9" ht="20.100000000000001" customHeight="1" x14ac:dyDescent="0.2">
      <c r="A16" s="361"/>
      <c r="B16" s="364"/>
      <c r="C16" s="365"/>
      <c r="D16" s="361"/>
      <c r="E16" s="361"/>
      <c r="F16" s="359"/>
      <c r="G16" s="359"/>
      <c r="H16" s="359"/>
      <c r="I16" s="361"/>
    </row>
    <row r="17" spans="1:9" ht="20.100000000000001" customHeight="1" x14ac:dyDescent="0.2">
      <c r="A17" s="73"/>
      <c r="B17" s="132"/>
      <c r="C17" s="132"/>
      <c r="D17" s="73"/>
      <c r="E17" s="73"/>
      <c r="F17" s="132"/>
      <c r="G17" s="132"/>
      <c r="I17" s="162"/>
    </row>
    <row r="18" spans="1:9" ht="24.95" customHeight="1" x14ac:dyDescent="0.2">
      <c r="A18" s="142">
        <f>Datos!B26</f>
        <v>1</v>
      </c>
      <c r="B18" s="356" t="str">
        <f t="shared" ref="B18:B49" si="0">IFERROR(VLOOKUP(A18,Tabla_Datos,2,FALSE),"")</f>
        <v xml:space="preserve"> TRABAJOS PREPARATORIOS</v>
      </c>
      <c r="C18" s="357"/>
      <c r="D18" s="163">
        <f t="shared" ref="D18:D81" si="1">IFERROR(VLOOKUP(A18,Tabla_Datos,3,FALSE),"")</f>
        <v>0</v>
      </c>
      <c r="E18" s="164">
        <f t="shared" ref="E18:E49" si="2">IFERROR(VLOOKUP(A18,Tabla_Datos,4,FALSE),0)</f>
        <v>0</v>
      </c>
      <c r="F18" s="165">
        <f t="shared" ref="F18:F49" si="3">IFERROR(VLOOKUP(A18,Tabla_Analisis_Precio,7,FALSE),0)</f>
        <v>0</v>
      </c>
      <c r="G18" s="123">
        <f t="shared" ref="G18:G49" si="4">ROUND(PrecioUnitario(F18,Costo_Financiero,Gasto_Generales_Porcentaje,Beneficio,Ingresos_Brutos,IVA),2)</f>
        <v>0</v>
      </c>
      <c r="H18" s="123">
        <f>ROUND(E18*G18,2)</f>
        <v>0</v>
      </c>
      <c r="I18" s="166">
        <f t="shared" ref="I18:I49" si="5">IFERROR(H18/Monto_Oferta,0)</f>
        <v>0</v>
      </c>
    </row>
    <row r="19" spans="1:9" ht="24.95" customHeight="1" x14ac:dyDescent="0.2">
      <c r="A19" s="142" t="str">
        <f>Datos!B27</f>
        <v>1.1</v>
      </c>
      <c r="B19" s="356" t="str">
        <f t="shared" si="0"/>
        <v>Preparación y limpieza de los terrenos.</v>
      </c>
      <c r="C19" s="357"/>
      <c r="D19" s="163" t="str">
        <f t="shared" si="1"/>
        <v>gl</v>
      </c>
      <c r="E19" s="164">
        <f t="shared" si="2"/>
        <v>0</v>
      </c>
      <c r="F19" s="165">
        <f t="shared" si="3"/>
        <v>0</v>
      </c>
      <c r="G19" s="123">
        <f t="shared" si="4"/>
        <v>0</v>
      </c>
      <c r="H19" s="123">
        <f t="shared" ref="H19:H82" si="6">ROUND(E19*G19,2)</f>
        <v>0</v>
      </c>
      <c r="I19" s="166">
        <f t="shared" si="5"/>
        <v>0</v>
      </c>
    </row>
    <row r="20" spans="1:9" ht="24.95" customHeight="1" x14ac:dyDescent="0.2">
      <c r="A20" s="142" t="str">
        <f>Datos!B28</f>
        <v>1.2</v>
      </c>
      <c r="B20" s="356" t="str">
        <f t="shared" si="0"/>
        <v>Replanteo y Otros.</v>
      </c>
      <c r="C20" s="357"/>
      <c r="D20" s="163" t="str">
        <f t="shared" si="1"/>
        <v>gl</v>
      </c>
      <c r="E20" s="164">
        <f t="shared" si="2"/>
        <v>0</v>
      </c>
      <c r="F20" s="165">
        <f t="shared" si="3"/>
        <v>0</v>
      </c>
      <c r="G20" s="123">
        <f t="shared" si="4"/>
        <v>0</v>
      </c>
      <c r="H20" s="123">
        <f t="shared" si="6"/>
        <v>0</v>
      </c>
      <c r="I20" s="166">
        <f t="shared" si="5"/>
        <v>0</v>
      </c>
    </row>
    <row r="21" spans="1:9" ht="24.95" customHeight="1" x14ac:dyDescent="0.2">
      <c r="A21" s="142" t="str">
        <f>Datos!B29</f>
        <v>1.3</v>
      </c>
      <c r="B21" s="356" t="str">
        <f t="shared" si="0"/>
        <v>Actividades complementarias.</v>
      </c>
      <c r="C21" s="357"/>
      <c r="D21" s="163">
        <f t="shared" si="1"/>
        <v>0</v>
      </c>
      <c r="E21" s="164">
        <f t="shared" si="2"/>
        <v>0</v>
      </c>
      <c r="F21" s="165">
        <f t="shared" si="3"/>
        <v>0</v>
      </c>
      <c r="G21" s="123">
        <f t="shared" si="4"/>
        <v>0</v>
      </c>
      <c r="H21" s="123">
        <f t="shared" si="6"/>
        <v>0</v>
      </c>
      <c r="I21" s="166">
        <f t="shared" si="5"/>
        <v>0</v>
      </c>
    </row>
    <row r="22" spans="1:9" ht="24.95" customHeight="1" x14ac:dyDescent="0.2">
      <c r="A22" s="142" t="str">
        <f>Datos!B30</f>
        <v>1.3.4</v>
      </c>
      <c r="B22" s="356" t="str">
        <f t="shared" si="0"/>
        <v>Comodidades para la inspección.</v>
      </c>
      <c r="C22" s="357"/>
      <c r="D22" s="163" t="str">
        <f t="shared" si="1"/>
        <v>gl</v>
      </c>
      <c r="E22" s="164">
        <f t="shared" si="2"/>
        <v>0</v>
      </c>
      <c r="F22" s="165">
        <f t="shared" si="3"/>
        <v>0</v>
      </c>
      <c r="G22" s="123">
        <f t="shared" si="4"/>
        <v>0</v>
      </c>
      <c r="H22" s="123">
        <f t="shared" si="6"/>
        <v>0</v>
      </c>
      <c r="I22" s="166">
        <f t="shared" si="5"/>
        <v>0</v>
      </c>
    </row>
    <row r="23" spans="1:9" ht="24.95" customHeight="1" x14ac:dyDescent="0.2">
      <c r="A23" s="142" t="str">
        <f>Datos!B31</f>
        <v>1.4</v>
      </c>
      <c r="B23" s="356" t="str">
        <f t="shared" si="0"/>
        <v>Cumplimiento Plan de Gestión Ambiental y Social. Condiciones de Higiene y Seguridad</v>
      </c>
      <c r="C23" s="357"/>
      <c r="D23" s="163">
        <f t="shared" si="1"/>
        <v>0</v>
      </c>
      <c r="E23" s="164">
        <f t="shared" si="2"/>
        <v>0</v>
      </c>
      <c r="F23" s="165">
        <f t="shared" si="3"/>
        <v>0</v>
      </c>
      <c r="G23" s="123">
        <f t="shared" si="4"/>
        <v>0</v>
      </c>
      <c r="H23" s="123">
        <f t="shared" si="6"/>
        <v>0</v>
      </c>
      <c r="I23" s="166">
        <f t="shared" si="5"/>
        <v>0</v>
      </c>
    </row>
    <row r="24" spans="1:9" ht="24.95" customHeight="1" x14ac:dyDescent="0.2">
      <c r="A24" s="142" t="str">
        <f>Datos!B32</f>
        <v>1.4.1</v>
      </c>
      <c r="B24" s="356" t="str">
        <f t="shared" si="0"/>
        <v>Plan de Manejo Ambiental</v>
      </c>
      <c r="C24" s="357"/>
      <c r="D24" s="163" t="str">
        <f t="shared" si="1"/>
        <v>gl</v>
      </c>
      <c r="E24" s="164">
        <f t="shared" si="2"/>
        <v>0</v>
      </c>
      <c r="F24" s="165">
        <f t="shared" si="3"/>
        <v>0</v>
      </c>
      <c r="G24" s="123">
        <f t="shared" si="4"/>
        <v>0</v>
      </c>
      <c r="H24" s="123">
        <f t="shared" si="6"/>
        <v>0</v>
      </c>
      <c r="I24" s="166">
        <f t="shared" si="5"/>
        <v>0</v>
      </c>
    </row>
    <row r="25" spans="1:9" ht="24.95" customHeight="1" x14ac:dyDescent="0.2">
      <c r="A25" s="142" t="str">
        <f>Datos!B33</f>
        <v>1.4.2</v>
      </c>
      <c r="B25" s="356" t="str">
        <f t="shared" si="0"/>
        <v>Permiso Ambiental</v>
      </c>
      <c r="C25" s="357"/>
      <c r="D25" s="163" t="str">
        <f t="shared" si="1"/>
        <v>mes</v>
      </c>
      <c r="E25" s="164">
        <f t="shared" si="2"/>
        <v>0</v>
      </c>
      <c r="F25" s="165">
        <f t="shared" si="3"/>
        <v>0</v>
      </c>
      <c r="G25" s="123">
        <f t="shared" si="4"/>
        <v>0</v>
      </c>
      <c r="H25" s="123">
        <f t="shared" si="6"/>
        <v>0</v>
      </c>
      <c r="I25" s="166">
        <f t="shared" si="5"/>
        <v>0</v>
      </c>
    </row>
    <row r="26" spans="1:9" ht="24.95" customHeight="1" x14ac:dyDescent="0.2">
      <c r="A26" s="142" t="str">
        <f>Datos!B34</f>
        <v>1.4.3</v>
      </c>
      <c r="B26" s="356" t="str">
        <f t="shared" si="0"/>
        <v>Seguimiento Pmas</v>
      </c>
      <c r="C26" s="357"/>
      <c r="D26" s="163" t="str">
        <f t="shared" si="1"/>
        <v>mes</v>
      </c>
      <c r="E26" s="164">
        <f t="shared" si="2"/>
        <v>0</v>
      </c>
      <c r="F26" s="165">
        <f t="shared" si="3"/>
        <v>0</v>
      </c>
      <c r="G26" s="123">
        <f t="shared" si="4"/>
        <v>0</v>
      </c>
      <c r="H26" s="123">
        <f t="shared" si="6"/>
        <v>0</v>
      </c>
      <c r="I26" s="166">
        <f t="shared" si="5"/>
        <v>0</v>
      </c>
    </row>
    <row r="27" spans="1:9" ht="24.95" customHeight="1" x14ac:dyDescent="0.2">
      <c r="A27" s="142">
        <f>Datos!B35</f>
        <v>2</v>
      </c>
      <c r="B27" s="356" t="str">
        <f t="shared" si="0"/>
        <v>MOVIMIENTO DE SUELOS</v>
      </c>
      <c r="C27" s="357"/>
      <c r="D27" s="163">
        <f t="shared" si="1"/>
        <v>0</v>
      </c>
      <c r="E27" s="164">
        <f t="shared" si="2"/>
        <v>0</v>
      </c>
      <c r="F27" s="165">
        <f t="shared" si="3"/>
        <v>0</v>
      </c>
      <c r="G27" s="123">
        <f t="shared" si="4"/>
        <v>0</v>
      </c>
      <c r="H27" s="123">
        <f t="shared" si="6"/>
        <v>0</v>
      </c>
      <c r="I27" s="166">
        <f t="shared" si="5"/>
        <v>0</v>
      </c>
    </row>
    <row r="28" spans="1:9" ht="24.95" customHeight="1" x14ac:dyDescent="0.2">
      <c r="A28" s="142" t="str">
        <f>Datos!B36</f>
        <v>2.1</v>
      </c>
      <c r="B28" s="356" t="str">
        <f t="shared" si="0"/>
        <v xml:space="preserve">Terraplenamientos  </v>
      </c>
      <c r="C28" s="357"/>
      <c r="D28" s="163" t="str">
        <f t="shared" si="1"/>
        <v>m3</v>
      </c>
      <c r="E28" s="164">
        <f t="shared" si="2"/>
        <v>0</v>
      </c>
      <c r="F28" s="165">
        <f t="shared" si="3"/>
        <v>0</v>
      </c>
      <c r="G28" s="123">
        <f t="shared" si="4"/>
        <v>0</v>
      </c>
      <c r="H28" s="123">
        <f t="shared" si="6"/>
        <v>0</v>
      </c>
      <c r="I28" s="166">
        <f t="shared" si="5"/>
        <v>0</v>
      </c>
    </row>
    <row r="29" spans="1:9" ht="24.95" customHeight="1" x14ac:dyDescent="0.2">
      <c r="A29" s="142" t="str">
        <f>Datos!B37</f>
        <v>2.2</v>
      </c>
      <c r="B29" s="356" t="str">
        <f t="shared" si="0"/>
        <v>Excavaciones para fundaciones</v>
      </c>
      <c r="C29" s="357"/>
      <c r="D29" s="163" t="str">
        <f t="shared" si="1"/>
        <v>m3</v>
      </c>
      <c r="E29" s="164">
        <f t="shared" si="2"/>
        <v>0</v>
      </c>
      <c r="F29" s="165">
        <f t="shared" si="3"/>
        <v>0</v>
      </c>
      <c r="G29" s="123">
        <f t="shared" si="4"/>
        <v>0</v>
      </c>
      <c r="H29" s="123">
        <f t="shared" si="6"/>
        <v>0</v>
      </c>
      <c r="I29" s="166">
        <f t="shared" si="5"/>
        <v>0</v>
      </c>
    </row>
    <row r="30" spans="1:9" ht="24.95" customHeight="1" x14ac:dyDescent="0.2">
      <c r="A30" s="142">
        <f>Datos!B38</f>
        <v>3</v>
      </c>
      <c r="B30" s="356" t="str">
        <f t="shared" si="0"/>
        <v>ESTRUCTURA RESISTENTE</v>
      </c>
      <c r="C30" s="357"/>
      <c r="D30" s="163">
        <f t="shared" si="1"/>
        <v>0</v>
      </c>
      <c r="E30" s="164">
        <f t="shared" si="2"/>
        <v>0</v>
      </c>
      <c r="F30" s="165">
        <f t="shared" si="3"/>
        <v>0</v>
      </c>
      <c r="G30" s="123">
        <f t="shared" si="4"/>
        <v>0</v>
      </c>
      <c r="H30" s="123">
        <f t="shared" si="6"/>
        <v>0</v>
      </c>
      <c r="I30" s="166">
        <f t="shared" si="5"/>
        <v>0</v>
      </c>
    </row>
    <row r="31" spans="1:9" ht="24.95" customHeight="1" x14ac:dyDescent="0.2">
      <c r="A31" s="142" t="str">
        <f>Datos!B39</f>
        <v>3.1</v>
      </c>
      <c r="B31" s="356" t="str">
        <f t="shared" si="0"/>
        <v>Estructura de Hº Aº</v>
      </c>
      <c r="C31" s="357"/>
      <c r="D31" s="163">
        <f t="shared" si="1"/>
        <v>0</v>
      </c>
      <c r="E31" s="164">
        <f t="shared" si="2"/>
        <v>0</v>
      </c>
      <c r="F31" s="165">
        <f t="shared" si="3"/>
        <v>0</v>
      </c>
      <c r="G31" s="123">
        <f t="shared" si="4"/>
        <v>0</v>
      </c>
      <c r="H31" s="123">
        <f t="shared" si="6"/>
        <v>0</v>
      </c>
      <c r="I31" s="166">
        <f t="shared" si="5"/>
        <v>0</v>
      </c>
    </row>
    <row r="32" spans="1:9" ht="24.95" customHeight="1" x14ac:dyDescent="0.2">
      <c r="A32" s="142" t="str">
        <f>Datos!B40</f>
        <v>3.1.1</v>
      </c>
      <c r="B32" s="356" t="str">
        <f t="shared" si="0"/>
        <v>Hormigones de limpieza y no estructurales</v>
      </c>
      <c r="C32" s="357"/>
      <c r="D32" s="163" t="str">
        <f t="shared" si="1"/>
        <v>m2</v>
      </c>
      <c r="E32" s="164">
        <f t="shared" si="2"/>
        <v>0</v>
      </c>
      <c r="F32" s="165">
        <f t="shared" si="3"/>
        <v>0</v>
      </c>
      <c r="G32" s="123">
        <f t="shared" si="4"/>
        <v>0</v>
      </c>
      <c r="H32" s="123">
        <f t="shared" si="6"/>
        <v>0</v>
      </c>
      <c r="I32" s="166">
        <f t="shared" si="5"/>
        <v>0</v>
      </c>
    </row>
    <row r="33" spans="1:9" ht="24.95" customHeight="1" x14ac:dyDescent="0.2">
      <c r="A33" s="142" t="str">
        <f>Datos!B41</f>
        <v>3.1.2</v>
      </c>
      <c r="B33" s="356" t="str">
        <f t="shared" si="0"/>
        <v>Hormigones para sobrecimientos y cimientos</v>
      </c>
      <c r="C33" s="357"/>
      <c r="D33" s="163" t="str">
        <f t="shared" si="1"/>
        <v>m3</v>
      </c>
      <c r="E33" s="164">
        <f t="shared" si="2"/>
        <v>0</v>
      </c>
      <c r="F33" s="165">
        <f t="shared" si="3"/>
        <v>0</v>
      </c>
      <c r="G33" s="123">
        <f t="shared" si="4"/>
        <v>0</v>
      </c>
      <c r="H33" s="123">
        <f t="shared" si="6"/>
        <v>0</v>
      </c>
      <c r="I33" s="166">
        <f t="shared" si="5"/>
        <v>0</v>
      </c>
    </row>
    <row r="34" spans="1:9" ht="24.95" customHeight="1" x14ac:dyDescent="0.2">
      <c r="A34" s="142" t="str">
        <f>Datos!B42</f>
        <v>3.1.3</v>
      </c>
      <c r="B34" s="356" t="str">
        <f t="shared" si="0"/>
        <v>Hormigones para plateas, zapatas, bases y vigas de fundación</v>
      </c>
      <c r="C34" s="357"/>
      <c r="D34" s="163" t="str">
        <f t="shared" si="1"/>
        <v>m3</v>
      </c>
      <c r="E34" s="164">
        <f t="shared" si="2"/>
        <v>0</v>
      </c>
      <c r="F34" s="165">
        <f t="shared" si="3"/>
        <v>0</v>
      </c>
      <c r="G34" s="123">
        <f t="shared" si="4"/>
        <v>0</v>
      </c>
      <c r="H34" s="123">
        <f t="shared" si="6"/>
        <v>0</v>
      </c>
      <c r="I34" s="166">
        <f t="shared" si="5"/>
        <v>0</v>
      </c>
    </row>
    <row r="35" spans="1:9" ht="24.95" customHeight="1" x14ac:dyDescent="0.2">
      <c r="A35" s="142" t="str">
        <f>Datos!B43</f>
        <v>3.1.4</v>
      </c>
      <c r="B35" s="356" t="str">
        <f t="shared" si="0"/>
        <v>Hormigones para vigas de arriostramiento</v>
      </c>
      <c r="C35" s="357"/>
      <c r="D35" s="163" t="str">
        <f t="shared" si="1"/>
        <v>m3</v>
      </c>
      <c r="E35" s="164">
        <f t="shared" si="2"/>
        <v>0</v>
      </c>
      <c r="F35" s="165">
        <f t="shared" si="3"/>
        <v>0</v>
      </c>
      <c r="G35" s="123">
        <f t="shared" si="4"/>
        <v>0</v>
      </c>
      <c r="H35" s="123">
        <f t="shared" si="6"/>
        <v>0</v>
      </c>
      <c r="I35" s="166">
        <f t="shared" si="5"/>
        <v>0</v>
      </c>
    </row>
    <row r="36" spans="1:9" ht="24.95" customHeight="1" x14ac:dyDescent="0.2">
      <c r="A36" s="142" t="str">
        <f>Datos!B44</f>
        <v>3.1.5</v>
      </c>
      <c r="B36" s="356" t="str">
        <f t="shared" si="0"/>
        <v>Hormigones para columnas de carga</v>
      </c>
      <c r="C36" s="357"/>
      <c r="D36" s="163" t="str">
        <f t="shared" si="1"/>
        <v>m3</v>
      </c>
      <c r="E36" s="164">
        <f t="shared" si="2"/>
        <v>0</v>
      </c>
      <c r="F36" s="165">
        <f t="shared" si="3"/>
        <v>0</v>
      </c>
      <c r="G36" s="123">
        <f t="shared" si="4"/>
        <v>0</v>
      </c>
      <c r="H36" s="123">
        <f t="shared" si="6"/>
        <v>0</v>
      </c>
      <c r="I36" s="166">
        <f t="shared" si="5"/>
        <v>0</v>
      </c>
    </row>
    <row r="37" spans="1:9" ht="24.95" customHeight="1" x14ac:dyDescent="0.2">
      <c r="A37" s="142" t="str">
        <f>Datos!B45</f>
        <v>3.1.6</v>
      </c>
      <c r="B37" s="356" t="str">
        <f t="shared" si="0"/>
        <v>Hormigones para columnas de encadenado</v>
      </c>
      <c r="C37" s="357"/>
      <c r="D37" s="163" t="str">
        <f t="shared" si="1"/>
        <v>m3</v>
      </c>
      <c r="E37" s="164">
        <f t="shared" si="2"/>
        <v>0</v>
      </c>
      <c r="F37" s="165">
        <f t="shared" si="3"/>
        <v>0</v>
      </c>
      <c r="G37" s="123">
        <f t="shared" si="4"/>
        <v>0</v>
      </c>
      <c r="H37" s="123">
        <f t="shared" si="6"/>
        <v>0</v>
      </c>
      <c r="I37" s="166">
        <f t="shared" si="5"/>
        <v>0</v>
      </c>
    </row>
    <row r="38" spans="1:9" ht="24.95" customHeight="1" x14ac:dyDescent="0.2">
      <c r="A38" s="142" t="str">
        <f>Datos!B46</f>
        <v>3.1.7</v>
      </c>
      <c r="B38" s="356" t="str">
        <f t="shared" si="0"/>
        <v>Hormigones para vigas  de carga</v>
      </c>
      <c r="C38" s="357"/>
      <c r="D38" s="163" t="str">
        <f t="shared" si="1"/>
        <v>m3</v>
      </c>
      <c r="E38" s="164">
        <f t="shared" si="2"/>
        <v>0</v>
      </c>
      <c r="F38" s="165">
        <f t="shared" si="3"/>
        <v>0</v>
      </c>
      <c r="G38" s="123">
        <f t="shared" si="4"/>
        <v>0</v>
      </c>
      <c r="H38" s="123">
        <f t="shared" si="6"/>
        <v>0</v>
      </c>
      <c r="I38" s="166">
        <f t="shared" si="5"/>
        <v>0</v>
      </c>
    </row>
    <row r="39" spans="1:9" ht="24.95" customHeight="1" x14ac:dyDescent="0.2">
      <c r="A39" s="142" t="str">
        <f>Datos!B47</f>
        <v>3.1.8</v>
      </c>
      <c r="B39" s="356" t="str">
        <f t="shared" si="0"/>
        <v>Hormigones para vigas de encadenado</v>
      </c>
      <c r="C39" s="357"/>
      <c r="D39" s="163" t="str">
        <f t="shared" si="1"/>
        <v>m3</v>
      </c>
      <c r="E39" s="164">
        <f t="shared" si="2"/>
        <v>0</v>
      </c>
      <c r="F39" s="165">
        <f t="shared" si="3"/>
        <v>0</v>
      </c>
      <c r="G39" s="123">
        <f t="shared" si="4"/>
        <v>0</v>
      </c>
      <c r="H39" s="123">
        <f t="shared" si="6"/>
        <v>0</v>
      </c>
      <c r="I39" s="166">
        <f t="shared" si="5"/>
        <v>0</v>
      </c>
    </row>
    <row r="40" spans="1:9" ht="24.95" customHeight="1" x14ac:dyDescent="0.2">
      <c r="A40" s="142" t="str">
        <f>Datos!B48</f>
        <v>3.1.9</v>
      </c>
      <c r="B40" s="356" t="str">
        <f t="shared" si="0"/>
        <v>Hormigones para losas</v>
      </c>
      <c r="C40" s="357"/>
      <c r="D40" s="163" t="str">
        <f t="shared" si="1"/>
        <v>m3</v>
      </c>
      <c r="E40" s="164">
        <f t="shared" si="2"/>
        <v>0</v>
      </c>
      <c r="F40" s="165">
        <f t="shared" si="3"/>
        <v>0</v>
      </c>
      <c r="G40" s="123">
        <f t="shared" si="4"/>
        <v>0</v>
      </c>
      <c r="H40" s="123">
        <f t="shared" si="6"/>
        <v>0</v>
      </c>
      <c r="I40" s="166">
        <f t="shared" si="5"/>
        <v>0</v>
      </c>
    </row>
    <row r="41" spans="1:9" ht="24.95" customHeight="1" x14ac:dyDescent="0.2">
      <c r="A41" s="142" t="str">
        <f>Datos!B49</f>
        <v>3.2</v>
      </c>
      <c r="B41" s="356" t="str">
        <f t="shared" si="0"/>
        <v>Estructura  metálica</v>
      </c>
      <c r="C41" s="357"/>
      <c r="D41" s="163">
        <f t="shared" si="1"/>
        <v>0</v>
      </c>
      <c r="E41" s="164">
        <f t="shared" si="2"/>
        <v>0</v>
      </c>
      <c r="F41" s="165">
        <f t="shared" si="3"/>
        <v>0</v>
      </c>
      <c r="G41" s="123">
        <f t="shared" si="4"/>
        <v>0</v>
      </c>
      <c r="H41" s="123">
        <f t="shared" si="6"/>
        <v>0</v>
      </c>
      <c r="I41" s="166">
        <f t="shared" si="5"/>
        <v>0</v>
      </c>
    </row>
    <row r="42" spans="1:9" ht="24.95" customHeight="1" x14ac:dyDescent="0.2">
      <c r="A42" s="142" t="str">
        <f>Datos!B50</f>
        <v>3.2.1</v>
      </c>
      <c r="B42" s="356" t="str">
        <f t="shared" si="0"/>
        <v>Columnas, Vigas y correas</v>
      </c>
      <c r="C42" s="357"/>
      <c r="D42" s="163" t="str">
        <f t="shared" si="1"/>
        <v>m2</v>
      </c>
      <c r="E42" s="164">
        <f t="shared" si="2"/>
        <v>0</v>
      </c>
      <c r="F42" s="165">
        <f t="shared" si="3"/>
        <v>0</v>
      </c>
      <c r="G42" s="123">
        <f t="shared" si="4"/>
        <v>0</v>
      </c>
      <c r="H42" s="123">
        <f t="shared" si="6"/>
        <v>0</v>
      </c>
      <c r="I42" s="166">
        <f t="shared" si="5"/>
        <v>0</v>
      </c>
    </row>
    <row r="43" spans="1:9" ht="24.95" customHeight="1" x14ac:dyDescent="0.2">
      <c r="A43" s="142" t="str">
        <f>Datos!B51</f>
        <v>3.2.2</v>
      </c>
      <c r="B43" s="356" t="str">
        <f t="shared" si="0"/>
        <v>Estructura metálica de Torre de Tanque</v>
      </c>
      <c r="C43" s="357"/>
      <c r="D43" s="163" t="str">
        <f t="shared" si="1"/>
        <v>gl</v>
      </c>
      <c r="E43" s="164">
        <f t="shared" si="2"/>
        <v>0</v>
      </c>
      <c r="F43" s="165">
        <f t="shared" si="3"/>
        <v>0</v>
      </c>
      <c r="G43" s="123">
        <f t="shared" si="4"/>
        <v>0</v>
      </c>
      <c r="H43" s="123">
        <f t="shared" si="6"/>
        <v>0</v>
      </c>
      <c r="I43" s="166">
        <f t="shared" si="5"/>
        <v>0</v>
      </c>
    </row>
    <row r="44" spans="1:9" ht="24.95" customHeight="1" x14ac:dyDescent="0.2">
      <c r="A44" s="142">
        <f>Datos!B52</f>
        <v>4</v>
      </c>
      <c r="B44" s="356" t="str">
        <f t="shared" si="0"/>
        <v xml:space="preserve"> ALBAÑILERÍA</v>
      </c>
      <c r="C44" s="357"/>
      <c r="D44" s="163">
        <f t="shared" si="1"/>
        <v>0</v>
      </c>
      <c r="E44" s="164">
        <f t="shared" si="2"/>
        <v>0</v>
      </c>
      <c r="F44" s="165">
        <f t="shared" si="3"/>
        <v>0</v>
      </c>
      <c r="G44" s="123">
        <f t="shared" si="4"/>
        <v>0</v>
      </c>
      <c r="H44" s="123">
        <f t="shared" si="6"/>
        <v>0</v>
      </c>
      <c r="I44" s="166">
        <f t="shared" si="5"/>
        <v>0</v>
      </c>
    </row>
    <row r="45" spans="1:9" ht="24.95" customHeight="1" x14ac:dyDescent="0.2">
      <c r="A45" s="142" t="str">
        <f>Datos!B53</f>
        <v>4.1</v>
      </c>
      <c r="B45" s="356" t="str">
        <f t="shared" si="0"/>
        <v>Muros</v>
      </c>
      <c r="C45" s="357"/>
      <c r="D45" s="163">
        <f t="shared" si="1"/>
        <v>0</v>
      </c>
      <c r="E45" s="164">
        <f t="shared" si="2"/>
        <v>0</v>
      </c>
      <c r="F45" s="165">
        <f t="shared" si="3"/>
        <v>0</v>
      </c>
      <c r="G45" s="123">
        <f t="shared" si="4"/>
        <v>0</v>
      </c>
      <c r="H45" s="123">
        <f t="shared" si="6"/>
        <v>0</v>
      </c>
      <c r="I45" s="166">
        <f t="shared" si="5"/>
        <v>0</v>
      </c>
    </row>
    <row r="46" spans="1:9" ht="24.95" customHeight="1" x14ac:dyDescent="0.2">
      <c r="A46" s="142" t="str">
        <f>Datos!B54</f>
        <v>4.1.1</v>
      </c>
      <c r="B46" s="356" t="str">
        <f t="shared" si="0"/>
        <v>Mamposterías  de 0,30 m</v>
      </c>
      <c r="C46" s="357"/>
      <c r="D46" s="163" t="str">
        <f t="shared" si="1"/>
        <v>m2</v>
      </c>
      <c r="E46" s="164">
        <f t="shared" si="2"/>
        <v>0</v>
      </c>
      <c r="F46" s="165">
        <f t="shared" si="3"/>
        <v>0</v>
      </c>
      <c r="G46" s="123">
        <f t="shared" si="4"/>
        <v>0</v>
      </c>
      <c r="H46" s="123">
        <f t="shared" si="6"/>
        <v>0</v>
      </c>
      <c r="I46" s="166">
        <f t="shared" si="5"/>
        <v>0</v>
      </c>
    </row>
    <row r="47" spans="1:9" ht="24.95" customHeight="1" x14ac:dyDescent="0.2">
      <c r="A47" s="142" t="str">
        <f>Datos!B55</f>
        <v>4.1.2</v>
      </c>
      <c r="B47" s="356" t="str">
        <f t="shared" si="0"/>
        <v>Mamposterías  de ladrillón de 0,20 m</v>
      </c>
      <c r="C47" s="357"/>
      <c r="D47" s="163" t="str">
        <f t="shared" si="1"/>
        <v>m2</v>
      </c>
      <c r="E47" s="164">
        <f t="shared" si="2"/>
        <v>0</v>
      </c>
      <c r="F47" s="165">
        <f t="shared" si="3"/>
        <v>0</v>
      </c>
      <c r="G47" s="123">
        <f t="shared" si="4"/>
        <v>0</v>
      </c>
      <c r="H47" s="123">
        <f t="shared" si="6"/>
        <v>0</v>
      </c>
      <c r="I47" s="166">
        <f t="shared" si="5"/>
        <v>0</v>
      </c>
    </row>
    <row r="48" spans="1:9" ht="24.95" customHeight="1" x14ac:dyDescent="0.2">
      <c r="A48" s="142" t="str">
        <f>Datos!B56</f>
        <v>4.1.3</v>
      </c>
      <c r="B48" s="356" t="str">
        <f t="shared" si="0"/>
        <v>Mamposterías  de ladrillón de 0,10 m</v>
      </c>
      <c r="C48" s="357"/>
      <c r="D48" s="163" t="str">
        <f t="shared" si="1"/>
        <v>m2</v>
      </c>
      <c r="E48" s="164">
        <f t="shared" si="2"/>
        <v>0</v>
      </c>
      <c r="F48" s="165">
        <f t="shared" si="3"/>
        <v>0</v>
      </c>
      <c r="G48" s="123">
        <f t="shared" si="4"/>
        <v>0</v>
      </c>
      <c r="H48" s="123">
        <f t="shared" si="6"/>
        <v>0</v>
      </c>
      <c r="I48" s="166">
        <f t="shared" si="5"/>
        <v>0</v>
      </c>
    </row>
    <row r="49" spans="1:9" ht="24.95" customHeight="1" x14ac:dyDescent="0.2">
      <c r="A49" s="142" t="str">
        <f>Datos!B57</f>
        <v>4.1.5</v>
      </c>
      <c r="B49" s="356" t="str">
        <f t="shared" si="0"/>
        <v xml:space="preserve">Mamposterías a la vista </v>
      </c>
      <c r="C49" s="357"/>
      <c r="D49" s="163" t="str">
        <f t="shared" si="1"/>
        <v>m2</v>
      </c>
      <c r="E49" s="164">
        <f t="shared" si="2"/>
        <v>0</v>
      </c>
      <c r="F49" s="165">
        <f t="shared" si="3"/>
        <v>0</v>
      </c>
      <c r="G49" s="123">
        <f t="shared" si="4"/>
        <v>0</v>
      </c>
      <c r="H49" s="123">
        <f t="shared" si="6"/>
        <v>0</v>
      </c>
      <c r="I49" s="166">
        <f t="shared" si="5"/>
        <v>0</v>
      </c>
    </row>
    <row r="50" spans="1:9" ht="24.95" customHeight="1" x14ac:dyDescent="0.2">
      <c r="A50" s="142" t="str">
        <f>Datos!B58</f>
        <v>4.2</v>
      </c>
      <c r="B50" s="356" t="str">
        <f t="shared" ref="B50:B81" si="7">IFERROR(VLOOKUP(A50,Tabla_Datos,2,FALSE),"")</f>
        <v>Tabiques</v>
      </c>
      <c r="C50" s="357"/>
      <c r="D50" s="163">
        <f t="shared" si="1"/>
        <v>0</v>
      </c>
      <c r="E50" s="164">
        <f t="shared" ref="E50:E81" si="8">IFERROR(VLOOKUP(A50,Tabla_Datos,4,FALSE),0)</f>
        <v>0</v>
      </c>
      <c r="F50" s="165">
        <f t="shared" ref="F50:F81" si="9">IFERROR(VLOOKUP(A50,Tabla_Analisis_Precio,7,FALSE),0)</f>
        <v>0</v>
      </c>
      <c r="G50" s="123">
        <f t="shared" ref="G50:G81" si="10">ROUND(PrecioUnitario(F50,Costo_Financiero,Gasto_Generales_Porcentaje,Beneficio,Ingresos_Brutos,IVA),2)</f>
        <v>0</v>
      </c>
      <c r="H50" s="123">
        <f t="shared" si="6"/>
        <v>0</v>
      </c>
      <c r="I50" s="166">
        <f t="shared" ref="I50:I81" si="11">IFERROR(H50/Monto_Oferta,0)</f>
        <v>0</v>
      </c>
    </row>
    <row r="51" spans="1:9" ht="24.95" customHeight="1" x14ac:dyDescent="0.2">
      <c r="A51" s="142" t="str">
        <f>Datos!B59</f>
        <v>4.2.2</v>
      </c>
      <c r="B51" s="356" t="str">
        <f t="shared" si="7"/>
        <v>Tabiques de  Hº Aº</v>
      </c>
      <c r="C51" s="357"/>
      <c r="D51" s="163" t="str">
        <f t="shared" si="1"/>
        <v>m2</v>
      </c>
      <c r="E51" s="164">
        <f t="shared" si="8"/>
        <v>0</v>
      </c>
      <c r="F51" s="165">
        <f t="shared" si="9"/>
        <v>0</v>
      </c>
      <c r="G51" s="123">
        <f t="shared" si="10"/>
        <v>0</v>
      </c>
      <c r="H51" s="123">
        <f t="shared" si="6"/>
        <v>0</v>
      </c>
      <c r="I51" s="166">
        <f t="shared" si="11"/>
        <v>0</v>
      </c>
    </row>
    <row r="52" spans="1:9" ht="24.95" customHeight="1" x14ac:dyDescent="0.2">
      <c r="A52" s="142" t="str">
        <f>Datos!B60</f>
        <v>4.4</v>
      </c>
      <c r="B52" s="356" t="str">
        <f t="shared" si="7"/>
        <v>Aislaciones</v>
      </c>
      <c r="C52" s="357"/>
      <c r="D52" s="163">
        <f t="shared" si="1"/>
        <v>0</v>
      </c>
      <c r="E52" s="164">
        <f t="shared" si="8"/>
        <v>0</v>
      </c>
      <c r="F52" s="165">
        <f t="shared" si="9"/>
        <v>0</v>
      </c>
      <c r="G52" s="123">
        <f t="shared" si="10"/>
        <v>0</v>
      </c>
      <c r="H52" s="123">
        <f t="shared" si="6"/>
        <v>0</v>
      </c>
      <c r="I52" s="166">
        <f t="shared" si="11"/>
        <v>0</v>
      </c>
    </row>
    <row r="53" spans="1:9" ht="24.95" customHeight="1" x14ac:dyDescent="0.2">
      <c r="A53" s="142" t="str">
        <f>Datos!B61</f>
        <v>4.4.1</v>
      </c>
      <c r="B53" s="356" t="str">
        <f t="shared" si="7"/>
        <v>Capa Aisladora Horizontal y Vertical</v>
      </c>
      <c r="C53" s="357"/>
      <c r="D53" s="163" t="str">
        <f t="shared" si="1"/>
        <v>m2</v>
      </c>
      <c r="E53" s="164">
        <f t="shared" si="8"/>
        <v>0</v>
      </c>
      <c r="F53" s="165">
        <f t="shared" si="9"/>
        <v>0</v>
      </c>
      <c r="G53" s="123">
        <f t="shared" si="10"/>
        <v>0</v>
      </c>
      <c r="H53" s="123">
        <f t="shared" si="6"/>
        <v>0</v>
      </c>
      <c r="I53" s="166">
        <f t="shared" si="11"/>
        <v>0</v>
      </c>
    </row>
    <row r="54" spans="1:9" ht="24.95" customHeight="1" x14ac:dyDescent="0.2">
      <c r="A54" s="142" t="str">
        <f>Datos!B62</f>
        <v>4.4.2</v>
      </c>
      <c r="B54" s="356" t="str">
        <f t="shared" si="7"/>
        <v>Contra el salitre</v>
      </c>
      <c r="C54" s="357"/>
      <c r="D54" s="163" t="str">
        <f t="shared" si="1"/>
        <v>m2</v>
      </c>
      <c r="E54" s="164">
        <f t="shared" si="8"/>
        <v>0</v>
      </c>
      <c r="F54" s="165">
        <f t="shared" si="9"/>
        <v>0</v>
      </c>
      <c r="G54" s="123">
        <f t="shared" si="10"/>
        <v>0</v>
      </c>
      <c r="H54" s="123">
        <f t="shared" si="6"/>
        <v>0</v>
      </c>
      <c r="I54" s="166">
        <f t="shared" si="11"/>
        <v>0</v>
      </c>
    </row>
    <row r="55" spans="1:9" ht="24.95" customHeight="1" x14ac:dyDescent="0.2">
      <c r="A55" s="142" t="str">
        <f>Datos!B63</f>
        <v>4.5</v>
      </c>
      <c r="B55" s="356" t="str">
        <f t="shared" si="7"/>
        <v>Revoques</v>
      </c>
      <c r="C55" s="357"/>
      <c r="D55" s="163">
        <f t="shared" si="1"/>
        <v>0</v>
      </c>
      <c r="E55" s="164">
        <f t="shared" si="8"/>
        <v>0</v>
      </c>
      <c r="F55" s="165">
        <f t="shared" si="9"/>
        <v>0</v>
      </c>
      <c r="G55" s="123">
        <f t="shared" si="10"/>
        <v>0</v>
      </c>
      <c r="H55" s="123">
        <f t="shared" si="6"/>
        <v>0</v>
      </c>
      <c r="I55" s="166">
        <f t="shared" si="11"/>
        <v>0</v>
      </c>
    </row>
    <row r="56" spans="1:9" ht="24.95" customHeight="1" x14ac:dyDescent="0.2">
      <c r="A56" s="142" t="str">
        <f>Datos!B64</f>
        <v>4.5.1</v>
      </c>
      <c r="B56" s="356" t="str">
        <f t="shared" si="7"/>
        <v>Jaharro a la cal  interior y exterior</v>
      </c>
      <c r="C56" s="357"/>
      <c r="D56" s="163" t="str">
        <f t="shared" si="1"/>
        <v>m2</v>
      </c>
      <c r="E56" s="164">
        <f t="shared" si="8"/>
        <v>0</v>
      </c>
      <c r="F56" s="165">
        <f t="shared" si="9"/>
        <v>0</v>
      </c>
      <c r="G56" s="123">
        <f t="shared" si="10"/>
        <v>0</v>
      </c>
      <c r="H56" s="123">
        <f t="shared" si="6"/>
        <v>0</v>
      </c>
      <c r="I56" s="166">
        <f t="shared" si="11"/>
        <v>0</v>
      </c>
    </row>
    <row r="57" spans="1:9" ht="24.95" customHeight="1" x14ac:dyDescent="0.2">
      <c r="A57" s="142" t="str">
        <f>Datos!B65</f>
        <v>4.5.2</v>
      </c>
      <c r="B57" s="356" t="str">
        <f t="shared" si="7"/>
        <v>Revoque  impermeable</v>
      </c>
      <c r="C57" s="357"/>
      <c r="D57" s="163" t="str">
        <f t="shared" si="1"/>
        <v>m2</v>
      </c>
      <c r="E57" s="164">
        <f t="shared" si="8"/>
        <v>0</v>
      </c>
      <c r="F57" s="165">
        <f t="shared" si="9"/>
        <v>0</v>
      </c>
      <c r="G57" s="123">
        <f t="shared" si="10"/>
        <v>0</v>
      </c>
      <c r="H57" s="123">
        <f t="shared" si="6"/>
        <v>0</v>
      </c>
      <c r="I57" s="166">
        <f t="shared" si="11"/>
        <v>0</v>
      </c>
    </row>
    <row r="58" spans="1:9" ht="24.95" customHeight="1" x14ac:dyDescent="0.2">
      <c r="A58" s="142" t="str">
        <f>Datos!B66</f>
        <v>4.5.3</v>
      </c>
      <c r="B58" s="356" t="str">
        <f t="shared" si="7"/>
        <v>Jaharro bajo revestimientos</v>
      </c>
      <c r="C58" s="357"/>
      <c r="D58" s="163" t="str">
        <f t="shared" si="1"/>
        <v>m2</v>
      </c>
      <c r="E58" s="164">
        <f t="shared" si="8"/>
        <v>0</v>
      </c>
      <c r="F58" s="165">
        <f t="shared" si="9"/>
        <v>0</v>
      </c>
      <c r="G58" s="123">
        <f t="shared" si="10"/>
        <v>0</v>
      </c>
      <c r="H58" s="123">
        <f t="shared" si="6"/>
        <v>0</v>
      </c>
      <c r="I58" s="166">
        <f t="shared" si="11"/>
        <v>0</v>
      </c>
    </row>
    <row r="59" spans="1:9" ht="24.95" customHeight="1" x14ac:dyDescent="0.2">
      <c r="A59" s="142" t="str">
        <f>Datos!B67</f>
        <v>4.5.4</v>
      </c>
      <c r="B59" s="356" t="str">
        <f t="shared" si="7"/>
        <v>Enlucidos</v>
      </c>
      <c r="C59" s="357"/>
      <c r="D59" s="163" t="str">
        <f t="shared" si="1"/>
        <v>m2</v>
      </c>
      <c r="E59" s="164">
        <f t="shared" si="8"/>
        <v>0</v>
      </c>
      <c r="F59" s="165">
        <f t="shared" si="9"/>
        <v>0</v>
      </c>
      <c r="G59" s="123">
        <f t="shared" si="10"/>
        <v>0</v>
      </c>
      <c r="H59" s="123">
        <f t="shared" si="6"/>
        <v>0</v>
      </c>
      <c r="I59" s="166">
        <f t="shared" si="11"/>
        <v>0</v>
      </c>
    </row>
    <row r="60" spans="1:9" ht="24.95" customHeight="1" x14ac:dyDescent="0.2">
      <c r="A60" s="142" t="str">
        <f>Datos!B68</f>
        <v>4.6</v>
      </c>
      <c r="B60" s="356" t="str">
        <f t="shared" si="7"/>
        <v>Contrapisos</v>
      </c>
      <c r="C60" s="357"/>
      <c r="D60" s="163">
        <f t="shared" si="1"/>
        <v>0</v>
      </c>
      <c r="E60" s="164">
        <f t="shared" si="8"/>
        <v>0</v>
      </c>
      <c r="F60" s="165">
        <f t="shared" si="9"/>
        <v>0</v>
      </c>
      <c r="G60" s="123">
        <f t="shared" si="10"/>
        <v>0</v>
      </c>
      <c r="H60" s="123">
        <f t="shared" si="6"/>
        <v>0</v>
      </c>
      <c r="I60" s="166">
        <f t="shared" si="11"/>
        <v>0</v>
      </c>
    </row>
    <row r="61" spans="1:9" ht="24.95" customHeight="1" x14ac:dyDescent="0.2">
      <c r="A61" s="142" t="str">
        <f>Datos!B69</f>
        <v>4.6.1</v>
      </c>
      <c r="B61" s="356" t="str">
        <f t="shared" si="7"/>
        <v>De hormigón  sin armar</v>
      </c>
      <c r="C61" s="357"/>
      <c r="D61" s="163" t="str">
        <f t="shared" si="1"/>
        <v>m2</v>
      </c>
      <c r="E61" s="164">
        <f t="shared" si="8"/>
        <v>0</v>
      </c>
      <c r="F61" s="165">
        <f t="shared" si="9"/>
        <v>0</v>
      </c>
      <c r="G61" s="123">
        <f t="shared" si="10"/>
        <v>0</v>
      </c>
      <c r="H61" s="123">
        <f t="shared" si="6"/>
        <v>0</v>
      </c>
      <c r="I61" s="166">
        <f t="shared" si="11"/>
        <v>0</v>
      </c>
    </row>
    <row r="62" spans="1:9" ht="24.95" customHeight="1" x14ac:dyDescent="0.2">
      <c r="A62" s="142" t="str">
        <f>Datos!B70</f>
        <v>4.6.2</v>
      </c>
      <c r="B62" s="356" t="str">
        <f t="shared" si="7"/>
        <v>De hormigón armado</v>
      </c>
      <c r="C62" s="357"/>
      <c r="D62" s="163" t="str">
        <f t="shared" si="1"/>
        <v>m2</v>
      </c>
      <c r="E62" s="164">
        <f t="shared" si="8"/>
        <v>0</v>
      </c>
      <c r="F62" s="165">
        <f t="shared" si="9"/>
        <v>0</v>
      </c>
      <c r="G62" s="123">
        <f t="shared" si="10"/>
        <v>0</v>
      </c>
      <c r="H62" s="123">
        <f t="shared" si="6"/>
        <v>0</v>
      </c>
      <c r="I62" s="166">
        <f t="shared" si="11"/>
        <v>0</v>
      </c>
    </row>
    <row r="63" spans="1:9" ht="24.95" customHeight="1" x14ac:dyDescent="0.2">
      <c r="A63" s="142">
        <f>Datos!B71</f>
        <v>5</v>
      </c>
      <c r="B63" s="356" t="str">
        <f t="shared" si="7"/>
        <v xml:space="preserve"> REVESTIMIENTOS</v>
      </c>
      <c r="C63" s="357"/>
      <c r="D63" s="163">
        <f t="shared" si="1"/>
        <v>0</v>
      </c>
      <c r="E63" s="164">
        <f t="shared" si="8"/>
        <v>0</v>
      </c>
      <c r="F63" s="165">
        <f t="shared" si="9"/>
        <v>0</v>
      </c>
      <c r="G63" s="123">
        <f t="shared" si="10"/>
        <v>0</v>
      </c>
      <c r="H63" s="123">
        <f t="shared" si="6"/>
        <v>0</v>
      </c>
      <c r="I63" s="166">
        <f t="shared" si="11"/>
        <v>0</v>
      </c>
    </row>
    <row r="64" spans="1:9" ht="24.95" customHeight="1" x14ac:dyDescent="0.2">
      <c r="A64" s="142" t="str">
        <f>Datos!B72</f>
        <v>5.1</v>
      </c>
      <c r="B64" s="356" t="str">
        <f t="shared" si="7"/>
        <v>Cerámico</v>
      </c>
      <c r="C64" s="357"/>
      <c r="D64" s="163" t="str">
        <f t="shared" si="1"/>
        <v>m2</v>
      </c>
      <c r="E64" s="164">
        <f t="shared" si="8"/>
        <v>0</v>
      </c>
      <c r="F64" s="165">
        <f t="shared" si="9"/>
        <v>0</v>
      </c>
      <c r="G64" s="123">
        <f t="shared" si="10"/>
        <v>0</v>
      </c>
      <c r="H64" s="123">
        <f t="shared" si="6"/>
        <v>0</v>
      </c>
      <c r="I64" s="166">
        <f t="shared" si="11"/>
        <v>0</v>
      </c>
    </row>
    <row r="65" spans="1:9" ht="24.95" customHeight="1" x14ac:dyDescent="0.2">
      <c r="A65" s="142" t="str">
        <f>Datos!B73</f>
        <v>5.2</v>
      </c>
      <c r="B65" s="356" t="str">
        <f t="shared" si="7"/>
        <v>Antepechos</v>
      </c>
      <c r="C65" s="357"/>
      <c r="D65" s="163" t="str">
        <f t="shared" si="1"/>
        <v>m2</v>
      </c>
      <c r="E65" s="164">
        <f t="shared" si="8"/>
        <v>0</v>
      </c>
      <c r="F65" s="165">
        <f t="shared" si="9"/>
        <v>0</v>
      </c>
      <c r="G65" s="123">
        <f t="shared" si="10"/>
        <v>0</v>
      </c>
      <c r="H65" s="123">
        <f t="shared" si="6"/>
        <v>0</v>
      </c>
      <c r="I65" s="166">
        <f t="shared" si="11"/>
        <v>0</v>
      </c>
    </row>
    <row r="66" spans="1:9" ht="24.95" customHeight="1" x14ac:dyDescent="0.2">
      <c r="A66" s="142">
        <f>Datos!B74</f>
        <v>6</v>
      </c>
      <c r="B66" s="356" t="str">
        <f t="shared" si="7"/>
        <v xml:space="preserve"> PISOS Y ZÓCALOS</v>
      </c>
      <c r="C66" s="357"/>
      <c r="D66" s="163">
        <f t="shared" si="1"/>
        <v>0</v>
      </c>
      <c r="E66" s="164">
        <f t="shared" si="8"/>
        <v>0</v>
      </c>
      <c r="F66" s="165">
        <f t="shared" si="9"/>
        <v>0</v>
      </c>
      <c r="G66" s="123">
        <f t="shared" si="10"/>
        <v>0</v>
      </c>
      <c r="H66" s="123">
        <f t="shared" si="6"/>
        <v>0</v>
      </c>
      <c r="I66" s="166">
        <f t="shared" si="11"/>
        <v>0</v>
      </c>
    </row>
    <row r="67" spans="1:9" ht="24.95" customHeight="1" x14ac:dyDescent="0.2">
      <c r="A67" s="142" t="str">
        <f>Datos!B75</f>
        <v>6.1</v>
      </c>
      <c r="B67" s="356" t="str">
        <f t="shared" si="7"/>
        <v>Pisos Interiores</v>
      </c>
      <c r="C67" s="357"/>
      <c r="D67" s="163">
        <f t="shared" si="1"/>
        <v>0</v>
      </c>
      <c r="E67" s="164">
        <f t="shared" si="8"/>
        <v>0</v>
      </c>
      <c r="F67" s="165">
        <f t="shared" si="9"/>
        <v>0</v>
      </c>
      <c r="G67" s="123">
        <f t="shared" si="10"/>
        <v>0</v>
      </c>
      <c r="H67" s="123">
        <f t="shared" si="6"/>
        <v>0</v>
      </c>
      <c r="I67" s="166">
        <f t="shared" si="11"/>
        <v>0</v>
      </c>
    </row>
    <row r="68" spans="1:9" ht="24.95" customHeight="1" x14ac:dyDescent="0.2">
      <c r="A68" s="142" t="str">
        <f>Datos!B76</f>
        <v>6.1.1</v>
      </c>
      <c r="B68" s="356" t="str">
        <f t="shared" si="7"/>
        <v xml:space="preserve">De hormigón </v>
      </c>
      <c r="C68" s="357"/>
      <c r="D68" s="163" t="str">
        <f t="shared" si="1"/>
        <v>m2</v>
      </c>
      <c r="E68" s="164">
        <f t="shared" si="8"/>
        <v>0</v>
      </c>
      <c r="F68" s="165">
        <f t="shared" si="9"/>
        <v>0</v>
      </c>
      <c r="G68" s="123">
        <f t="shared" si="10"/>
        <v>0</v>
      </c>
      <c r="H68" s="123">
        <f t="shared" si="6"/>
        <v>0</v>
      </c>
      <c r="I68" s="166">
        <f t="shared" si="11"/>
        <v>0</v>
      </c>
    </row>
    <row r="69" spans="1:9" ht="24.95" customHeight="1" x14ac:dyDescent="0.2">
      <c r="A69" s="142" t="str">
        <f>Datos!B77</f>
        <v>6.1.2</v>
      </c>
      <c r="B69" s="356" t="str">
        <f t="shared" si="7"/>
        <v>Pisos de mosaico granítico 30 x 30</v>
      </c>
      <c r="C69" s="357"/>
      <c r="D69" s="163" t="str">
        <f t="shared" si="1"/>
        <v>m2</v>
      </c>
      <c r="E69" s="164">
        <f t="shared" si="8"/>
        <v>0</v>
      </c>
      <c r="F69" s="165">
        <f t="shared" si="9"/>
        <v>0</v>
      </c>
      <c r="G69" s="123">
        <f t="shared" si="10"/>
        <v>0</v>
      </c>
      <c r="H69" s="123">
        <f t="shared" si="6"/>
        <v>0</v>
      </c>
      <c r="I69" s="166">
        <f t="shared" si="11"/>
        <v>0</v>
      </c>
    </row>
    <row r="70" spans="1:9" ht="24.95" customHeight="1" x14ac:dyDescent="0.2">
      <c r="A70" s="142" t="str">
        <f>Datos!B78</f>
        <v>6.1.3</v>
      </c>
      <c r="B70" s="356" t="str">
        <f t="shared" si="7"/>
        <v>Pisos de mosaico granítico 15 x 15</v>
      </c>
      <c r="C70" s="357"/>
      <c r="D70" s="163" t="str">
        <f t="shared" si="1"/>
        <v>m2</v>
      </c>
      <c r="E70" s="164">
        <f t="shared" si="8"/>
        <v>0</v>
      </c>
      <c r="F70" s="165">
        <f t="shared" si="9"/>
        <v>0</v>
      </c>
      <c r="G70" s="123">
        <f t="shared" si="10"/>
        <v>0</v>
      </c>
      <c r="H70" s="123">
        <f t="shared" si="6"/>
        <v>0</v>
      </c>
      <c r="I70" s="166">
        <f t="shared" si="11"/>
        <v>0</v>
      </c>
    </row>
    <row r="71" spans="1:9" ht="24.95" customHeight="1" x14ac:dyDescent="0.2">
      <c r="A71" s="142" t="str">
        <f>Datos!B79</f>
        <v>6.1.4</v>
      </c>
      <c r="B71" s="356" t="str">
        <f t="shared" si="7"/>
        <v>Zócalos graníticos</v>
      </c>
      <c r="C71" s="357"/>
      <c r="D71" s="163" t="str">
        <f t="shared" si="1"/>
        <v>ml</v>
      </c>
      <c r="E71" s="164">
        <f t="shared" si="8"/>
        <v>0</v>
      </c>
      <c r="F71" s="165">
        <f t="shared" si="9"/>
        <v>0</v>
      </c>
      <c r="G71" s="123">
        <f t="shared" si="10"/>
        <v>0</v>
      </c>
      <c r="H71" s="123">
        <f t="shared" si="6"/>
        <v>0</v>
      </c>
      <c r="I71" s="166">
        <f t="shared" si="11"/>
        <v>0</v>
      </c>
    </row>
    <row r="72" spans="1:9" ht="24.95" customHeight="1" x14ac:dyDescent="0.2">
      <c r="A72" s="142" t="str">
        <f>Datos!B80</f>
        <v>6.1.10</v>
      </c>
      <c r="B72" s="356" t="str">
        <f t="shared" si="7"/>
        <v>Umbrales y solías</v>
      </c>
      <c r="C72" s="357"/>
      <c r="D72" s="163" t="str">
        <f t="shared" si="1"/>
        <v>m2</v>
      </c>
      <c r="E72" s="164">
        <f t="shared" si="8"/>
        <v>0</v>
      </c>
      <c r="F72" s="165">
        <f t="shared" si="9"/>
        <v>0</v>
      </c>
      <c r="G72" s="123">
        <f t="shared" si="10"/>
        <v>0</v>
      </c>
      <c r="H72" s="123">
        <f t="shared" si="6"/>
        <v>0</v>
      </c>
      <c r="I72" s="166">
        <f t="shared" si="11"/>
        <v>0</v>
      </c>
    </row>
    <row r="73" spans="1:9" ht="24.95" customHeight="1" x14ac:dyDescent="0.2">
      <c r="A73" s="142" t="str">
        <f>Datos!B81</f>
        <v>6.2</v>
      </c>
      <c r="B73" s="356" t="str">
        <f t="shared" si="7"/>
        <v>Pisos Exteriores</v>
      </c>
      <c r="C73" s="357"/>
      <c r="D73" s="163">
        <f t="shared" si="1"/>
        <v>0</v>
      </c>
      <c r="E73" s="164">
        <f t="shared" si="8"/>
        <v>0</v>
      </c>
      <c r="F73" s="165">
        <f t="shared" si="9"/>
        <v>0</v>
      </c>
      <c r="G73" s="123">
        <f t="shared" si="10"/>
        <v>0</v>
      </c>
      <c r="H73" s="123">
        <f t="shared" si="6"/>
        <v>0</v>
      </c>
      <c r="I73" s="166">
        <f t="shared" si="11"/>
        <v>0</v>
      </c>
    </row>
    <row r="74" spans="1:9" ht="24.95" customHeight="1" x14ac:dyDescent="0.2">
      <c r="A74" s="142" t="str">
        <f>Datos!B82</f>
        <v>6.2.1</v>
      </c>
      <c r="B74" s="356" t="str">
        <f t="shared" si="7"/>
        <v>De hormigón sin armar</v>
      </c>
      <c r="C74" s="357"/>
      <c r="D74" s="163" t="str">
        <f t="shared" si="1"/>
        <v>m2</v>
      </c>
      <c r="E74" s="164">
        <f t="shared" si="8"/>
        <v>0</v>
      </c>
      <c r="F74" s="165">
        <f t="shared" si="9"/>
        <v>0</v>
      </c>
      <c r="G74" s="123">
        <f t="shared" si="10"/>
        <v>0</v>
      </c>
      <c r="H74" s="123">
        <f t="shared" si="6"/>
        <v>0</v>
      </c>
      <c r="I74" s="166">
        <f t="shared" si="11"/>
        <v>0</v>
      </c>
    </row>
    <row r="75" spans="1:9" ht="24.95" customHeight="1" x14ac:dyDescent="0.2">
      <c r="A75" s="142" t="str">
        <f>Datos!B83</f>
        <v>6.2.2</v>
      </c>
      <c r="B75" s="356" t="str">
        <f t="shared" si="7"/>
        <v>De hormigón armado</v>
      </c>
      <c r="C75" s="357"/>
      <c r="D75" s="163" t="str">
        <f t="shared" si="1"/>
        <v>m2</v>
      </c>
      <c r="E75" s="164">
        <f t="shared" si="8"/>
        <v>0</v>
      </c>
      <c r="F75" s="165">
        <f t="shared" si="9"/>
        <v>0</v>
      </c>
      <c r="G75" s="123">
        <f t="shared" si="10"/>
        <v>0</v>
      </c>
      <c r="H75" s="123">
        <f t="shared" si="6"/>
        <v>0</v>
      </c>
      <c r="I75" s="166">
        <f t="shared" si="11"/>
        <v>0</v>
      </c>
    </row>
    <row r="76" spans="1:9" ht="24.95" customHeight="1" x14ac:dyDescent="0.2">
      <c r="A76" s="142" t="str">
        <f>Datos!B84</f>
        <v>6.2.3</v>
      </c>
      <c r="B76" s="356" t="str">
        <f t="shared" si="7"/>
        <v>Piso consolidado de grancilla + fillet</v>
      </c>
      <c r="C76" s="357"/>
      <c r="D76" s="163" t="str">
        <f t="shared" si="1"/>
        <v>m2</v>
      </c>
      <c r="E76" s="164">
        <f t="shared" si="8"/>
        <v>0</v>
      </c>
      <c r="F76" s="165">
        <f t="shared" si="9"/>
        <v>0</v>
      </c>
      <c r="G76" s="123">
        <f t="shared" si="10"/>
        <v>0</v>
      </c>
      <c r="H76" s="123">
        <f t="shared" si="6"/>
        <v>0</v>
      </c>
      <c r="I76" s="166">
        <f t="shared" si="11"/>
        <v>0</v>
      </c>
    </row>
    <row r="77" spans="1:9" ht="24.95" customHeight="1" x14ac:dyDescent="0.2">
      <c r="A77" s="142" t="str">
        <f>Datos!B85</f>
        <v>6.2.4</v>
      </c>
      <c r="B77" s="356" t="str">
        <f t="shared" si="7"/>
        <v>De hormigón armado llaneado tipo industrial c/ endurecedor y color</v>
      </c>
      <c r="C77" s="357"/>
      <c r="D77" s="163" t="str">
        <f t="shared" si="1"/>
        <v>m2</v>
      </c>
      <c r="E77" s="164">
        <f t="shared" si="8"/>
        <v>0</v>
      </c>
      <c r="F77" s="165">
        <f t="shared" si="9"/>
        <v>0</v>
      </c>
      <c r="G77" s="123">
        <f t="shared" si="10"/>
        <v>0</v>
      </c>
      <c r="H77" s="123">
        <f t="shared" si="6"/>
        <v>0</v>
      </c>
      <c r="I77" s="166">
        <f t="shared" si="11"/>
        <v>0</v>
      </c>
    </row>
    <row r="78" spans="1:9" ht="24.95" customHeight="1" x14ac:dyDescent="0.2">
      <c r="A78" s="142" t="str">
        <f>Datos!B86</f>
        <v>6.2.5</v>
      </c>
      <c r="B78" s="356" t="str">
        <f t="shared" si="7"/>
        <v>Piso vereda municipal</v>
      </c>
      <c r="C78" s="357"/>
      <c r="D78" s="163" t="str">
        <f t="shared" si="1"/>
        <v>m2</v>
      </c>
      <c r="E78" s="164">
        <f t="shared" si="8"/>
        <v>0</v>
      </c>
      <c r="F78" s="165">
        <f t="shared" si="9"/>
        <v>0</v>
      </c>
      <c r="G78" s="123">
        <f t="shared" si="10"/>
        <v>0</v>
      </c>
      <c r="H78" s="123">
        <f t="shared" si="6"/>
        <v>0</v>
      </c>
      <c r="I78" s="166">
        <f t="shared" si="11"/>
        <v>0</v>
      </c>
    </row>
    <row r="79" spans="1:9" ht="24.95" customHeight="1" x14ac:dyDescent="0.2">
      <c r="A79" s="142" t="str">
        <f>Datos!B87</f>
        <v>6.2.8</v>
      </c>
      <c r="B79" s="356" t="str">
        <f t="shared" si="7"/>
        <v>Zócalo exterior rehundido</v>
      </c>
      <c r="C79" s="357"/>
      <c r="D79" s="163" t="str">
        <f t="shared" si="1"/>
        <v>ml</v>
      </c>
      <c r="E79" s="164">
        <f t="shared" si="8"/>
        <v>0</v>
      </c>
      <c r="F79" s="165">
        <f t="shared" si="9"/>
        <v>0</v>
      </c>
      <c r="G79" s="123">
        <f t="shared" si="10"/>
        <v>0</v>
      </c>
      <c r="H79" s="123">
        <f t="shared" si="6"/>
        <v>0</v>
      </c>
      <c r="I79" s="166">
        <f t="shared" si="11"/>
        <v>0</v>
      </c>
    </row>
    <row r="80" spans="1:9" ht="24.95" customHeight="1" x14ac:dyDescent="0.2">
      <c r="A80" s="142">
        <f>Datos!B88</f>
        <v>7</v>
      </c>
      <c r="B80" s="356" t="str">
        <f t="shared" si="7"/>
        <v xml:space="preserve"> MARMOLERÍA</v>
      </c>
      <c r="C80" s="357"/>
      <c r="D80" s="163">
        <f t="shared" si="1"/>
        <v>0</v>
      </c>
      <c r="E80" s="164">
        <f t="shared" si="8"/>
        <v>0</v>
      </c>
      <c r="F80" s="165">
        <f t="shared" si="9"/>
        <v>0</v>
      </c>
      <c r="G80" s="123">
        <f t="shared" si="10"/>
        <v>0</v>
      </c>
      <c r="H80" s="123">
        <f t="shared" si="6"/>
        <v>0</v>
      </c>
      <c r="I80" s="166">
        <f t="shared" si="11"/>
        <v>0</v>
      </c>
    </row>
    <row r="81" spans="1:9" ht="24.95" customHeight="1" x14ac:dyDescent="0.2">
      <c r="A81" s="142" t="str">
        <f>Datos!B89</f>
        <v>7.1</v>
      </c>
      <c r="B81" s="356" t="str">
        <f t="shared" si="7"/>
        <v>Mesadas de granito natural</v>
      </c>
      <c r="C81" s="357"/>
      <c r="D81" s="163" t="str">
        <f t="shared" si="1"/>
        <v>m2</v>
      </c>
      <c r="E81" s="164">
        <f t="shared" si="8"/>
        <v>0</v>
      </c>
      <c r="F81" s="165">
        <f t="shared" si="9"/>
        <v>0</v>
      </c>
      <c r="G81" s="123">
        <f t="shared" si="10"/>
        <v>0</v>
      </c>
      <c r="H81" s="123">
        <f t="shared" si="6"/>
        <v>0</v>
      </c>
      <c r="I81" s="166">
        <f t="shared" si="11"/>
        <v>0</v>
      </c>
    </row>
    <row r="82" spans="1:9" ht="24.95" customHeight="1" x14ac:dyDescent="0.2">
      <c r="A82" s="142">
        <f>Datos!B90</f>
        <v>8</v>
      </c>
      <c r="B82" s="356" t="str">
        <f t="shared" ref="B82:B102" si="12">IFERROR(VLOOKUP(A82,Tabla_Datos,2,FALSE),"")</f>
        <v xml:space="preserve"> CUBIERTAS Y TECHOS</v>
      </c>
      <c r="C82" s="357"/>
      <c r="D82" s="163">
        <f t="shared" ref="D82:D145" si="13">IFERROR(VLOOKUP(A82,Tabla_Datos,3,FALSE),"")</f>
        <v>0</v>
      </c>
      <c r="E82" s="164">
        <f t="shared" ref="E82:E102" si="14">IFERROR(VLOOKUP(A82,Tabla_Datos,4,FALSE),0)</f>
        <v>0</v>
      </c>
      <c r="F82" s="165">
        <f t="shared" ref="F82:F102" si="15">IFERROR(VLOOKUP(A82,Tabla_Analisis_Precio,7,FALSE),0)</f>
        <v>0</v>
      </c>
      <c r="G82" s="123">
        <f t="shared" ref="G82:G113" si="16">ROUND(PrecioUnitario(F82,Costo_Financiero,Gasto_Generales_Porcentaje,Beneficio,Ingresos_Brutos,IVA),2)</f>
        <v>0</v>
      </c>
      <c r="H82" s="123">
        <f t="shared" si="6"/>
        <v>0</v>
      </c>
      <c r="I82" s="166">
        <f t="shared" ref="I82:I102" si="17">IFERROR(H82/Monto_Oferta,0)</f>
        <v>0</v>
      </c>
    </row>
    <row r="83" spans="1:9" ht="24.95" customHeight="1" x14ac:dyDescent="0.2">
      <c r="A83" s="142" t="str">
        <f>Datos!B91</f>
        <v>8.1</v>
      </c>
      <c r="B83" s="356" t="str">
        <f t="shared" si="12"/>
        <v>Cubiertas de techo sobre losa de hormigón armado</v>
      </c>
      <c r="C83" s="357"/>
      <c r="D83" s="163" t="str">
        <f t="shared" si="13"/>
        <v>m2</v>
      </c>
      <c r="E83" s="164">
        <f t="shared" si="14"/>
        <v>0</v>
      </c>
      <c r="F83" s="165">
        <f t="shared" si="15"/>
        <v>0</v>
      </c>
      <c r="G83" s="123">
        <f t="shared" si="16"/>
        <v>0</v>
      </c>
      <c r="H83" s="123">
        <f t="shared" ref="H83:H102" si="18">ROUND(E83*G83,2)</f>
        <v>0</v>
      </c>
      <c r="I83" s="166">
        <f t="shared" si="17"/>
        <v>0</v>
      </c>
    </row>
    <row r="84" spans="1:9" ht="24.95" customHeight="1" x14ac:dyDescent="0.2">
      <c r="A84" s="142" t="str">
        <f>Datos!B92</f>
        <v>8.2</v>
      </c>
      <c r="B84" s="356" t="str">
        <f t="shared" si="12"/>
        <v>Cubiertas metálicas ( incluidas aislaciones )</v>
      </c>
      <c r="C84" s="357"/>
      <c r="D84" s="163" t="str">
        <f t="shared" si="13"/>
        <v>m2</v>
      </c>
      <c r="E84" s="164">
        <f t="shared" si="14"/>
        <v>0</v>
      </c>
      <c r="F84" s="165">
        <f t="shared" si="15"/>
        <v>0</v>
      </c>
      <c r="G84" s="123">
        <f t="shared" si="16"/>
        <v>0</v>
      </c>
      <c r="H84" s="123">
        <f t="shared" si="18"/>
        <v>0</v>
      </c>
      <c r="I84" s="166">
        <f t="shared" si="17"/>
        <v>0</v>
      </c>
    </row>
    <row r="85" spans="1:9" ht="24.95" customHeight="1" x14ac:dyDescent="0.2">
      <c r="A85" s="142" t="str">
        <f>Datos!B93</f>
        <v>8.3</v>
      </c>
      <c r="B85" s="356" t="str">
        <f t="shared" si="12"/>
        <v>Cubiertas mixtas</v>
      </c>
      <c r="C85" s="357"/>
      <c r="D85" s="163" t="str">
        <f t="shared" si="13"/>
        <v>m2</v>
      </c>
      <c r="E85" s="164">
        <f t="shared" si="14"/>
        <v>0</v>
      </c>
      <c r="F85" s="165">
        <f t="shared" si="15"/>
        <v>0</v>
      </c>
      <c r="G85" s="123">
        <f t="shared" si="16"/>
        <v>0</v>
      </c>
      <c r="H85" s="123">
        <f t="shared" si="18"/>
        <v>0</v>
      </c>
      <c r="I85" s="166">
        <f t="shared" si="17"/>
        <v>0</v>
      </c>
    </row>
    <row r="86" spans="1:9" ht="24.95" customHeight="1" x14ac:dyDescent="0.2">
      <c r="A86" s="142">
        <f>Datos!B94</f>
        <v>9</v>
      </c>
      <c r="B86" s="356" t="str">
        <f t="shared" si="12"/>
        <v xml:space="preserve"> CIELORRASOS</v>
      </c>
      <c r="C86" s="357"/>
      <c r="D86" s="163">
        <f t="shared" si="13"/>
        <v>0</v>
      </c>
      <c r="E86" s="164">
        <f t="shared" si="14"/>
        <v>0</v>
      </c>
      <c r="F86" s="165">
        <f t="shared" si="15"/>
        <v>0</v>
      </c>
      <c r="G86" s="123">
        <f t="shared" si="16"/>
        <v>0</v>
      </c>
      <c r="H86" s="123">
        <f t="shared" si="18"/>
        <v>0</v>
      </c>
      <c r="I86" s="166">
        <f t="shared" si="17"/>
        <v>0</v>
      </c>
    </row>
    <row r="87" spans="1:9" ht="24.95" customHeight="1" x14ac:dyDescent="0.2">
      <c r="A87" s="142" t="str">
        <f>Datos!B95</f>
        <v>9.1</v>
      </c>
      <c r="B87" s="356" t="str">
        <f t="shared" si="12"/>
        <v>Aplicados</v>
      </c>
      <c r="C87" s="357"/>
      <c r="D87" s="163">
        <f t="shared" si="13"/>
        <v>0</v>
      </c>
      <c r="E87" s="164">
        <f t="shared" si="14"/>
        <v>0</v>
      </c>
      <c r="F87" s="165">
        <f t="shared" si="15"/>
        <v>0</v>
      </c>
      <c r="G87" s="123">
        <f t="shared" si="16"/>
        <v>0</v>
      </c>
      <c r="H87" s="123">
        <f t="shared" si="18"/>
        <v>0</v>
      </c>
      <c r="I87" s="166">
        <f t="shared" si="17"/>
        <v>0</v>
      </c>
    </row>
    <row r="88" spans="1:9" ht="24.95" customHeight="1" x14ac:dyDescent="0.2">
      <c r="A88" s="142" t="str">
        <f>Datos!B96</f>
        <v>9.1.1</v>
      </c>
      <c r="B88" s="356" t="str">
        <f t="shared" si="12"/>
        <v>A la cal</v>
      </c>
      <c r="C88" s="357"/>
      <c r="D88" s="163" t="str">
        <f t="shared" si="13"/>
        <v>m2</v>
      </c>
      <c r="E88" s="164">
        <f t="shared" si="14"/>
        <v>0</v>
      </c>
      <c r="F88" s="165">
        <f t="shared" si="15"/>
        <v>0</v>
      </c>
      <c r="G88" s="123">
        <f t="shared" si="16"/>
        <v>0</v>
      </c>
      <c r="H88" s="123">
        <f t="shared" si="18"/>
        <v>0</v>
      </c>
      <c r="I88" s="166">
        <f t="shared" si="17"/>
        <v>0</v>
      </c>
    </row>
    <row r="89" spans="1:9" ht="24.95" customHeight="1" x14ac:dyDescent="0.2">
      <c r="A89" s="142" t="str">
        <f>Datos!B97</f>
        <v>9.1.2</v>
      </c>
      <c r="B89" s="356" t="str">
        <f t="shared" si="12"/>
        <v>Al yeso</v>
      </c>
      <c r="C89" s="357"/>
      <c r="D89" s="163" t="str">
        <f t="shared" si="13"/>
        <v>m2</v>
      </c>
      <c r="E89" s="164">
        <f t="shared" si="14"/>
        <v>0</v>
      </c>
      <c r="F89" s="165">
        <f t="shared" si="15"/>
        <v>0</v>
      </c>
      <c r="G89" s="123">
        <f t="shared" si="16"/>
        <v>0</v>
      </c>
      <c r="H89" s="123">
        <f t="shared" si="18"/>
        <v>0</v>
      </c>
      <c r="I89" s="166">
        <f t="shared" si="17"/>
        <v>0</v>
      </c>
    </row>
    <row r="90" spans="1:9" ht="24.95" customHeight="1" x14ac:dyDescent="0.2">
      <c r="A90" s="142">
        <f>Datos!B98</f>
        <v>10</v>
      </c>
      <c r="B90" s="356" t="str">
        <f t="shared" si="12"/>
        <v xml:space="preserve"> CARPINTERÍA </v>
      </c>
      <c r="C90" s="357"/>
      <c r="D90" s="163">
        <f t="shared" si="13"/>
        <v>0</v>
      </c>
      <c r="E90" s="164">
        <f t="shared" si="14"/>
        <v>0</v>
      </c>
      <c r="F90" s="165">
        <f t="shared" si="15"/>
        <v>0</v>
      </c>
      <c r="G90" s="123">
        <f t="shared" si="16"/>
        <v>0</v>
      </c>
      <c r="H90" s="123">
        <f t="shared" si="18"/>
        <v>0</v>
      </c>
      <c r="I90" s="166">
        <f t="shared" si="17"/>
        <v>0</v>
      </c>
    </row>
    <row r="91" spans="1:9" ht="24.95" customHeight="1" x14ac:dyDescent="0.2">
      <c r="A91" s="142" t="str">
        <f>Datos!B99</f>
        <v>10.1</v>
      </c>
      <c r="B91" s="356" t="str">
        <f t="shared" si="12"/>
        <v>Carpinteria metalica</v>
      </c>
      <c r="C91" s="357"/>
      <c r="D91" s="163">
        <f t="shared" si="13"/>
        <v>0</v>
      </c>
      <c r="E91" s="164">
        <f t="shared" si="14"/>
        <v>0</v>
      </c>
      <c r="F91" s="165">
        <f t="shared" si="15"/>
        <v>0</v>
      </c>
      <c r="G91" s="123">
        <f t="shared" si="16"/>
        <v>0</v>
      </c>
      <c r="H91" s="123">
        <f t="shared" si="18"/>
        <v>0</v>
      </c>
      <c r="I91" s="166">
        <f t="shared" si="17"/>
        <v>0</v>
      </c>
    </row>
    <row r="92" spans="1:9" ht="24.95" customHeight="1" x14ac:dyDescent="0.2">
      <c r="A92" s="142" t="str">
        <f>Datos!B100</f>
        <v>10.1.1</v>
      </c>
      <c r="B92" s="356" t="str">
        <f t="shared" si="12"/>
        <v>Chapa doblada y herrería</v>
      </c>
      <c r="C92" s="357"/>
      <c r="D92" s="163">
        <f t="shared" si="13"/>
        <v>0</v>
      </c>
      <c r="E92" s="164">
        <f t="shared" si="14"/>
        <v>0</v>
      </c>
      <c r="F92" s="165">
        <f t="shared" si="15"/>
        <v>0</v>
      </c>
      <c r="G92" s="123">
        <f t="shared" si="16"/>
        <v>0</v>
      </c>
      <c r="H92" s="123">
        <f t="shared" si="18"/>
        <v>0</v>
      </c>
      <c r="I92" s="166">
        <f t="shared" si="17"/>
        <v>0</v>
      </c>
    </row>
    <row r="93" spans="1:9" ht="24.95" customHeight="1" x14ac:dyDescent="0.2">
      <c r="A93" s="142" t="str">
        <f>Datos!B101</f>
        <v>10.1.1.1</v>
      </c>
      <c r="B93" s="356" t="str">
        <f t="shared" si="12"/>
        <v>P1</v>
      </c>
      <c r="C93" s="357"/>
      <c r="D93" s="163" t="str">
        <f t="shared" si="13"/>
        <v>m2</v>
      </c>
      <c r="E93" s="164">
        <f t="shared" si="14"/>
        <v>0</v>
      </c>
      <c r="F93" s="165">
        <f t="shared" si="15"/>
        <v>0</v>
      </c>
      <c r="G93" s="123">
        <f t="shared" si="16"/>
        <v>0</v>
      </c>
      <c r="H93" s="123">
        <f t="shared" si="18"/>
        <v>0</v>
      </c>
      <c r="I93" s="166">
        <f t="shared" si="17"/>
        <v>0</v>
      </c>
    </row>
    <row r="94" spans="1:9" ht="24.95" customHeight="1" x14ac:dyDescent="0.2">
      <c r="A94" s="142" t="str">
        <f>Datos!B102</f>
        <v>10.1.1.2</v>
      </c>
      <c r="B94" s="356" t="str">
        <f t="shared" si="12"/>
        <v>P2</v>
      </c>
      <c r="C94" s="357"/>
      <c r="D94" s="163" t="str">
        <f t="shared" si="13"/>
        <v>m2</v>
      </c>
      <c r="E94" s="164">
        <f t="shared" si="14"/>
        <v>0</v>
      </c>
      <c r="F94" s="165">
        <f t="shared" si="15"/>
        <v>0</v>
      </c>
      <c r="G94" s="123">
        <f t="shared" si="16"/>
        <v>0</v>
      </c>
      <c r="H94" s="123">
        <f t="shared" si="18"/>
        <v>0</v>
      </c>
      <c r="I94" s="166">
        <f t="shared" si="17"/>
        <v>0</v>
      </c>
    </row>
    <row r="95" spans="1:9" ht="24.95" customHeight="1" x14ac:dyDescent="0.2">
      <c r="A95" s="142" t="str">
        <f>Datos!B103</f>
        <v>10.1.1.3</v>
      </c>
      <c r="B95" s="356" t="str">
        <f t="shared" si="12"/>
        <v>P3</v>
      </c>
      <c r="C95" s="357"/>
      <c r="D95" s="163" t="str">
        <f t="shared" si="13"/>
        <v>m2</v>
      </c>
      <c r="E95" s="164">
        <f t="shared" si="14"/>
        <v>0</v>
      </c>
      <c r="F95" s="165">
        <f t="shared" si="15"/>
        <v>0</v>
      </c>
      <c r="G95" s="123">
        <f t="shared" si="16"/>
        <v>0</v>
      </c>
      <c r="H95" s="123">
        <f t="shared" si="18"/>
        <v>0</v>
      </c>
      <c r="I95" s="166">
        <f t="shared" si="17"/>
        <v>0</v>
      </c>
    </row>
    <row r="96" spans="1:9" ht="24.95" customHeight="1" x14ac:dyDescent="0.2">
      <c r="A96" s="142" t="str">
        <f>Datos!B104</f>
        <v>10.1.1.4</v>
      </c>
      <c r="B96" s="356" t="str">
        <f t="shared" si="12"/>
        <v>P 3 a</v>
      </c>
      <c r="C96" s="357"/>
      <c r="D96" s="163" t="str">
        <f t="shared" si="13"/>
        <v>m2</v>
      </c>
      <c r="E96" s="164">
        <f t="shared" si="14"/>
        <v>0</v>
      </c>
      <c r="F96" s="165">
        <f t="shared" si="15"/>
        <v>0</v>
      </c>
      <c r="G96" s="123">
        <f t="shared" si="16"/>
        <v>0</v>
      </c>
      <c r="H96" s="123">
        <f t="shared" si="18"/>
        <v>0</v>
      </c>
      <c r="I96" s="166">
        <f t="shared" si="17"/>
        <v>0</v>
      </c>
    </row>
    <row r="97" spans="1:9" ht="24.95" customHeight="1" x14ac:dyDescent="0.2">
      <c r="A97" s="142" t="str">
        <f>Datos!B105</f>
        <v>10.1.1.5</v>
      </c>
      <c r="B97" s="356" t="str">
        <f t="shared" si="12"/>
        <v>P4</v>
      </c>
      <c r="C97" s="357"/>
      <c r="D97" s="163" t="str">
        <f t="shared" si="13"/>
        <v>m2</v>
      </c>
      <c r="E97" s="164">
        <f t="shared" si="14"/>
        <v>0</v>
      </c>
      <c r="F97" s="165">
        <f t="shared" si="15"/>
        <v>0</v>
      </c>
      <c r="G97" s="123">
        <f t="shared" si="16"/>
        <v>0</v>
      </c>
      <c r="H97" s="123">
        <f t="shared" si="18"/>
        <v>0</v>
      </c>
      <c r="I97" s="166">
        <f t="shared" si="17"/>
        <v>0</v>
      </c>
    </row>
    <row r="98" spans="1:9" ht="24.95" customHeight="1" x14ac:dyDescent="0.2">
      <c r="A98" s="142" t="str">
        <f>Datos!B106</f>
        <v>10.1.1.6</v>
      </c>
      <c r="B98" s="356" t="str">
        <f t="shared" si="12"/>
        <v>P4a</v>
      </c>
      <c r="C98" s="357"/>
      <c r="D98" s="163" t="str">
        <f t="shared" si="13"/>
        <v>m2</v>
      </c>
      <c r="E98" s="164">
        <f t="shared" si="14"/>
        <v>0</v>
      </c>
      <c r="F98" s="165">
        <f t="shared" si="15"/>
        <v>0</v>
      </c>
      <c r="G98" s="123">
        <f t="shared" si="16"/>
        <v>0</v>
      </c>
      <c r="H98" s="123">
        <f t="shared" si="18"/>
        <v>0</v>
      </c>
      <c r="I98" s="166">
        <f t="shared" si="17"/>
        <v>0</v>
      </c>
    </row>
    <row r="99" spans="1:9" ht="24.95" customHeight="1" x14ac:dyDescent="0.2">
      <c r="A99" s="142" t="str">
        <f>Datos!B107</f>
        <v>10.1.1.7</v>
      </c>
      <c r="B99" s="356" t="str">
        <f t="shared" si="12"/>
        <v>P5</v>
      </c>
      <c r="C99" s="357"/>
      <c r="D99" s="163" t="str">
        <f t="shared" si="13"/>
        <v>m2</v>
      </c>
      <c r="E99" s="164">
        <f t="shared" si="14"/>
        <v>0</v>
      </c>
      <c r="F99" s="165">
        <f t="shared" si="15"/>
        <v>0</v>
      </c>
      <c r="G99" s="123">
        <f t="shared" si="16"/>
        <v>0</v>
      </c>
      <c r="H99" s="123">
        <f t="shared" si="18"/>
        <v>0</v>
      </c>
      <c r="I99" s="166">
        <f t="shared" si="17"/>
        <v>0</v>
      </c>
    </row>
    <row r="100" spans="1:9" ht="24.95" customHeight="1" x14ac:dyDescent="0.2">
      <c r="A100" s="142" t="str">
        <f>Datos!B108</f>
        <v>10.1.1.8</v>
      </c>
      <c r="B100" s="356" t="str">
        <f t="shared" si="12"/>
        <v>P6</v>
      </c>
      <c r="C100" s="357"/>
      <c r="D100" s="163" t="str">
        <f t="shared" si="13"/>
        <v>m2</v>
      </c>
      <c r="E100" s="164">
        <f t="shared" si="14"/>
        <v>0</v>
      </c>
      <c r="F100" s="165">
        <f t="shared" si="15"/>
        <v>0</v>
      </c>
      <c r="G100" s="123">
        <f t="shared" si="16"/>
        <v>0</v>
      </c>
      <c r="H100" s="123">
        <f t="shared" si="18"/>
        <v>0</v>
      </c>
      <c r="I100" s="166">
        <f t="shared" si="17"/>
        <v>0</v>
      </c>
    </row>
    <row r="101" spans="1:9" ht="24.95" customHeight="1" x14ac:dyDescent="0.2">
      <c r="A101" s="142" t="str">
        <f>Datos!B109</f>
        <v>10.1.1.9</v>
      </c>
      <c r="B101" s="356" t="str">
        <f t="shared" si="12"/>
        <v>P6d</v>
      </c>
      <c r="C101" s="357"/>
      <c r="D101" s="163" t="str">
        <f t="shared" si="13"/>
        <v>m2</v>
      </c>
      <c r="E101" s="164">
        <f t="shared" si="14"/>
        <v>0</v>
      </c>
      <c r="F101" s="165">
        <f t="shared" si="15"/>
        <v>0</v>
      </c>
      <c r="G101" s="123">
        <f t="shared" si="16"/>
        <v>0</v>
      </c>
      <c r="H101" s="123">
        <f t="shared" si="18"/>
        <v>0</v>
      </c>
      <c r="I101" s="166">
        <f t="shared" si="17"/>
        <v>0</v>
      </c>
    </row>
    <row r="102" spans="1:9" ht="24.95" customHeight="1" x14ac:dyDescent="0.2">
      <c r="A102" s="142" t="str">
        <f>Datos!B110</f>
        <v>10.1.1.10</v>
      </c>
      <c r="B102" s="356" t="str">
        <f t="shared" si="12"/>
        <v>P7</v>
      </c>
      <c r="C102" s="357"/>
      <c r="D102" s="163" t="str">
        <f t="shared" si="13"/>
        <v>m2</v>
      </c>
      <c r="E102" s="164">
        <f t="shared" si="14"/>
        <v>0</v>
      </c>
      <c r="F102" s="165">
        <f t="shared" si="15"/>
        <v>0</v>
      </c>
      <c r="G102" s="123">
        <f t="shared" si="16"/>
        <v>0</v>
      </c>
      <c r="H102" s="123">
        <f t="shared" si="18"/>
        <v>0</v>
      </c>
      <c r="I102" s="166">
        <f t="shared" si="17"/>
        <v>0</v>
      </c>
    </row>
    <row r="103" spans="1:9" ht="24.95" customHeight="1" x14ac:dyDescent="0.2">
      <c r="A103" s="142" t="str">
        <f>Datos!B111</f>
        <v>10.1.1.11</v>
      </c>
      <c r="B103" s="356" t="str">
        <f t="shared" ref="B103:B143" si="19">IFERROR(VLOOKUP(A103,Tabla_Datos,2,FALSE),"")</f>
        <v>P8</v>
      </c>
      <c r="C103" s="357"/>
      <c r="D103" s="163" t="str">
        <f t="shared" si="13"/>
        <v>m2</v>
      </c>
      <c r="E103" s="164">
        <f t="shared" ref="E103:E143" si="20">IFERROR(VLOOKUP(A103,Tabla_Datos,4,FALSE),0)</f>
        <v>0</v>
      </c>
      <c r="F103" s="165">
        <f t="shared" ref="F103:F143" si="21">IFERROR(VLOOKUP(A103,Tabla_Analisis_Precio,7,FALSE),0)</f>
        <v>0</v>
      </c>
      <c r="G103" s="123">
        <f t="shared" si="16"/>
        <v>0</v>
      </c>
      <c r="H103" s="123">
        <f t="shared" ref="H103:H143" si="22">ROUND(E103*G103,2)</f>
        <v>0</v>
      </c>
      <c r="I103" s="166">
        <f t="shared" ref="I103:I143" si="23">IFERROR(H103/Monto_Oferta,0)</f>
        <v>0</v>
      </c>
    </row>
    <row r="104" spans="1:9" ht="24.95" customHeight="1" x14ac:dyDescent="0.2">
      <c r="A104" s="142" t="str">
        <f>Datos!B112</f>
        <v>10.1.1.12</v>
      </c>
      <c r="B104" s="356" t="str">
        <f t="shared" si="19"/>
        <v>P8a</v>
      </c>
      <c r="C104" s="357"/>
      <c r="D104" s="163" t="str">
        <f t="shared" si="13"/>
        <v>m2</v>
      </c>
      <c r="E104" s="164">
        <f t="shared" si="20"/>
        <v>0</v>
      </c>
      <c r="F104" s="165">
        <f t="shared" si="21"/>
        <v>0</v>
      </c>
      <c r="G104" s="123">
        <f t="shared" si="16"/>
        <v>0</v>
      </c>
      <c r="H104" s="123">
        <f t="shared" si="22"/>
        <v>0</v>
      </c>
      <c r="I104" s="166">
        <f t="shared" si="23"/>
        <v>0</v>
      </c>
    </row>
    <row r="105" spans="1:9" ht="24.95" customHeight="1" x14ac:dyDescent="0.2">
      <c r="A105" s="142" t="str">
        <f>Datos!B113</f>
        <v>10.1.1.13</v>
      </c>
      <c r="B105" s="356" t="str">
        <f t="shared" si="19"/>
        <v>P11</v>
      </c>
      <c r="C105" s="357"/>
      <c r="D105" s="163" t="str">
        <f t="shared" si="13"/>
        <v>m2</v>
      </c>
      <c r="E105" s="164">
        <f t="shared" si="20"/>
        <v>0</v>
      </c>
      <c r="F105" s="165">
        <f t="shared" si="21"/>
        <v>0</v>
      </c>
      <c r="G105" s="123">
        <f t="shared" si="16"/>
        <v>0</v>
      </c>
      <c r="H105" s="123">
        <f t="shared" si="22"/>
        <v>0</v>
      </c>
      <c r="I105" s="166">
        <f t="shared" si="23"/>
        <v>0</v>
      </c>
    </row>
    <row r="106" spans="1:9" ht="24.95" customHeight="1" x14ac:dyDescent="0.2">
      <c r="A106" s="142" t="str">
        <f>Datos!B114</f>
        <v>10.1.1.14</v>
      </c>
      <c r="B106" s="356" t="str">
        <f t="shared" si="19"/>
        <v>P12</v>
      </c>
      <c r="C106" s="357"/>
      <c r="D106" s="163" t="str">
        <f t="shared" si="13"/>
        <v>m2</v>
      </c>
      <c r="E106" s="164">
        <f t="shared" si="20"/>
        <v>0</v>
      </c>
      <c r="F106" s="165">
        <f t="shared" si="21"/>
        <v>0</v>
      </c>
      <c r="G106" s="123">
        <f t="shared" si="16"/>
        <v>0</v>
      </c>
      <c r="H106" s="123">
        <f t="shared" si="22"/>
        <v>0</v>
      </c>
      <c r="I106" s="166">
        <f t="shared" si="23"/>
        <v>0</v>
      </c>
    </row>
    <row r="107" spans="1:9" ht="24.95" customHeight="1" x14ac:dyDescent="0.2">
      <c r="A107" s="142" t="str">
        <f>Datos!B115</f>
        <v>10.1.1.15</v>
      </c>
      <c r="B107" s="356" t="str">
        <f t="shared" si="19"/>
        <v>Pr</v>
      </c>
      <c r="C107" s="357"/>
      <c r="D107" s="163" t="str">
        <f t="shared" si="13"/>
        <v>m2</v>
      </c>
      <c r="E107" s="164">
        <f t="shared" si="20"/>
        <v>0</v>
      </c>
      <c r="F107" s="165">
        <f t="shared" si="21"/>
        <v>0</v>
      </c>
      <c r="G107" s="123">
        <f t="shared" si="16"/>
        <v>0</v>
      </c>
      <c r="H107" s="123">
        <f t="shared" si="22"/>
        <v>0</v>
      </c>
      <c r="I107" s="166">
        <f t="shared" si="23"/>
        <v>0</v>
      </c>
    </row>
    <row r="108" spans="1:9" ht="24.95" customHeight="1" x14ac:dyDescent="0.2">
      <c r="A108" s="142" t="str">
        <f>Datos!B116</f>
        <v>10.1.4</v>
      </c>
      <c r="B108" s="356" t="str">
        <f t="shared" si="19"/>
        <v>Rejas</v>
      </c>
      <c r="C108" s="357"/>
      <c r="D108" s="163" t="str">
        <f t="shared" si="13"/>
        <v>m2</v>
      </c>
      <c r="E108" s="164">
        <f t="shared" si="20"/>
        <v>0</v>
      </c>
      <c r="F108" s="165">
        <f t="shared" si="21"/>
        <v>0</v>
      </c>
      <c r="G108" s="123">
        <f t="shared" si="16"/>
        <v>0</v>
      </c>
      <c r="H108" s="123">
        <f t="shared" si="22"/>
        <v>0</v>
      </c>
      <c r="I108" s="166">
        <f t="shared" si="23"/>
        <v>0</v>
      </c>
    </row>
    <row r="109" spans="1:9" ht="24.95" customHeight="1" x14ac:dyDescent="0.2">
      <c r="A109" s="142" t="str">
        <f>Datos!B117</f>
        <v>10.2</v>
      </c>
      <c r="B109" s="356" t="str">
        <f t="shared" si="19"/>
        <v>Carpintería de aluminio</v>
      </c>
      <c r="C109" s="357"/>
      <c r="D109" s="163">
        <f t="shared" si="13"/>
        <v>0</v>
      </c>
      <c r="E109" s="164">
        <f t="shared" si="20"/>
        <v>0</v>
      </c>
      <c r="F109" s="165">
        <f t="shared" si="21"/>
        <v>0</v>
      </c>
      <c r="G109" s="123">
        <f t="shared" si="16"/>
        <v>0</v>
      </c>
      <c r="H109" s="123">
        <f t="shared" si="22"/>
        <v>0</v>
      </c>
      <c r="I109" s="166">
        <f t="shared" si="23"/>
        <v>0</v>
      </c>
    </row>
    <row r="110" spans="1:9" ht="24.95" customHeight="1" x14ac:dyDescent="0.2">
      <c r="A110" s="142" t="str">
        <f>Datos!B118</f>
        <v>10.2.1</v>
      </c>
      <c r="B110" s="356" t="str">
        <f t="shared" si="19"/>
        <v>V1</v>
      </c>
      <c r="C110" s="357"/>
      <c r="D110" s="163" t="str">
        <f t="shared" si="13"/>
        <v>m2</v>
      </c>
      <c r="E110" s="164">
        <f t="shared" si="20"/>
        <v>0</v>
      </c>
      <c r="F110" s="165">
        <f t="shared" si="21"/>
        <v>0</v>
      </c>
      <c r="G110" s="123">
        <f t="shared" si="16"/>
        <v>0</v>
      </c>
      <c r="H110" s="123">
        <f t="shared" si="22"/>
        <v>0</v>
      </c>
      <c r="I110" s="166">
        <f t="shared" si="23"/>
        <v>0</v>
      </c>
    </row>
    <row r="111" spans="1:9" ht="24.95" customHeight="1" x14ac:dyDescent="0.2">
      <c r="A111" s="142" t="str">
        <f>Datos!B119</f>
        <v>10.2.2</v>
      </c>
      <c r="B111" s="356" t="str">
        <f t="shared" si="19"/>
        <v>V2</v>
      </c>
      <c r="C111" s="357"/>
      <c r="D111" s="163" t="str">
        <f t="shared" si="13"/>
        <v>m2</v>
      </c>
      <c r="E111" s="164">
        <f t="shared" si="20"/>
        <v>0</v>
      </c>
      <c r="F111" s="165">
        <f t="shared" si="21"/>
        <v>0</v>
      </c>
      <c r="G111" s="123">
        <f t="shared" si="16"/>
        <v>0</v>
      </c>
      <c r="H111" s="123">
        <f t="shared" si="22"/>
        <v>0</v>
      </c>
      <c r="I111" s="166">
        <f t="shared" si="23"/>
        <v>0</v>
      </c>
    </row>
    <row r="112" spans="1:9" ht="24.95" customHeight="1" x14ac:dyDescent="0.2">
      <c r="A112" s="142" t="str">
        <f>Datos!B120</f>
        <v>10.2.3</v>
      </c>
      <c r="B112" s="356" t="str">
        <f t="shared" si="19"/>
        <v>V3</v>
      </c>
      <c r="C112" s="357"/>
      <c r="D112" s="163" t="str">
        <f t="shared" si="13"/>
        <v>m2</v>
      </c>
      <c r="E112" s="164">
        <f t="shared" si="20"/>
        <v>0</v>
      </c>
      <c r="F112" s="165">
        <f t="shared" si="21"/>
        <v>0</v>
      </c>
      <c r="G112" s="123">
        <f t="shared" si="16"/>
        <v>0</v>
      </c>
      <c r="H112" s="123">
        <f t="shared" si="22"/>
        <v>0</v>
      </c>
      <c r="I112" s="166">
        <f t="shared" si="23"/>
        <v>0</v>
      </c>
    </row>
    <row r="113" spans="1:9" ht="24.95" customHeight="1" x14ac:dyDescent="0.2">
      <c r="A113" s="142" t="str">
        <f>Datos!B121</f>
        <v>10.2.4</v>
      </c>
      <c r="B113" s="356" t="str">
        <f t="shared" si="19"/>
        <v>V4</v>
      </c>
      <c r="C113" s="357"/>
      <c r="D113" s="163" t="str">
        <f t="shared" si="13"/>
        <v>m2</v>
      </c>
      <c r="E113" s="164">
        <f t="shared" si="20"/>
        <v>0</v>
      </c>
      <c r="F113" s="165">
        <f t="shared" si="21"/>
        <v>0</v>
      </c>
      <c r="G113" s="123">
        <f t="shared" si="16"/>
        <v>0</v>
      </c>
      <c r="H113" s="123">
        <f t="shared" si="22"/>
        <v>0</v>
      </c>
      <c r="I113" s="166">
        <f t="shared" si="23"/>
        <v>0</v>
      </c>
    </row>
    <row r="114" spans="1:9" ht="24.95" customHeight="1" x14ac:dyDescent="0.2">
      <c r="A114" s="142" t="str">
        <f>Datos!B122</f>
        <v>10.2.5</v>
      </c>
      <c r="B114" s="356" t="str">
        <f t="shared" si="19"/>
        <v>V4a</v>
      </c>
      <c r="C114" s="357"/>
      <c r="D114" s="163" t="str">
        <f t="shared" si="13"/>
        <v>m2</v>
      </c>
      <c r="E114" s="164">
        <f t="shared" si="20"/>
        <v>0</v>
      </c>
      <c r="F114" s="165">
        <f t="shared" si="21"/>
        <v>0</v>
      </c>
      <c r="G114" s="123">
        <f t="shared" ref="G114:G145" si="24">ROUND(PrecioUnitario(F114,Costo_Financiero,Gasto_Generales_Porcentaje,Beneficio,Ingresos_Brutos,IVA),2)</f>
        <v>0</v>
      </c>
      <c r="H114" s="123">
        <f t="shared" si="22"/>
        <v>0</v>
      </c>
      <c r="I114" s="166">
        <f t="shared" si="23"/>
        <v>0</v>
      </c>
    </row>
    <row r="115" spans="1:9" ht="24.95" customHeight="1" x14ac:dyDescent="0.2">
      <c r="A115" s="142" t="str">
        <f>Datos!B123</f>
        <v>10.2.6</v>
      </c>
      <c r="B115" s="356" t="str">
        <f t="shared" si="19"/>
        <v>V6</v>
      </c>
      <c r="C115" s="357"/>
      <c r="D115" s="163" t="str">
        <f t="shared" si="13"/>
        <v>m2</v>
      </c>
      <c r="E115" s="164">
        <f t="shared" si="20"/>
        <v>0</v>
      </c>
      <c r="F115" s="165">
        <f t="shared" si="21"/>
        <v>0</v>
      </c>
      <c r="G115" s="123">
        <f t="shared" si="24"/>
        <v>0</v>
      </c>
      <c r="H115" s="123">
        <f t="shared" si="22"/>
        <v>0</v>
      </c>
      <c r="I115" s="166">
        <f t="shared" si="23"/>
        <v>0</v>
      </c>
    </row>
    <row r="116" spans="1:9" ht="24.95" customHeight="1" x14ac:dyDescent="0.2">
      <c r="A116" s="142" t="str">
        <f>Datos!B124</f>
        <v>10.2.7</v>
      </c>
      <c r="B116" s="356" t="str">
        <f t="shared" si="19"/>
        <v>V6a</v>
      </c>
      <c r="C116" s="357"/>
      <c r="D116" s="163" t="str">
        <f t="shared" si="13"/>
        <v>m2</v>
      </c>
      <c r="E116" s="164">
        <f t="shared" si="20"/>
        <v>0</v>
      </c>
      <c r="F116" s="165">
        <f t="shared" si="21"/>
        <v>0</v>
      </c>
      <c r="G116" s="123">
        <f t="shared" si="24"/>
        <v>0</v>
      </c>
      <c r="H116" s="123">
        <f t="shared" si="22"/>
        <v>0</v>
      </c>
      <c r="I116" s="166">
        <f t="shared" si="23"/>
        <v>0</v>
      </c>
    </row>
    <row r="117" spans="1:9" ht="24.95" customHeight="1" x14ac:dyDescent="0.2">
      <c r="A117" s="142" t="str">
        <f>Datos!B125</f>
        <v>10.4</v>
      </c>
      <c r="B117" s="356" t="str">
        <f t="shared" si="19"/>
        <v>Muebles fijos</v>
      </c>
      <c r="C117" s="357"/>
      <c r="D117" s="163" t="str">
        <f t="shared" si="13"/>
        <v>m2</v>
      </c>
      <c r="E117" s="164">
        <f t="shared" si="20"/>
        <v>0</v>
      </c>
      <c r="F117" s="165">
        <f t="shared" si="21"/>
        <v>0</v>
      </c>
      <c r="G117" s="123">
        <f t="shared" si="24"/>
        <v>0</v>
      </c>
      <c r="H117" s="123">
        <f t="shared" si="22"/>
        <v>0</v>
      </c>
      <c r="I117" s="166">
        <f t="shared" si="23"/>
        <v>0</v>
      </c>
    </row>
    <row r="118" spans="1:9" ht="24.95" customHeight="1" x14ac:dyDescent="0.2">
      <c r="A118" s="142">
        <f>Datos!B126</f>
        <v>11</v>
      </c>
      <c r="B118" s="356" t="str">
        <f t="shared" si="19"/>
        <v xml:space="preserve"> INSTALACIÓN ELÉCTRICA</v>
      </c>
      <c r="C118" s="357"/>
      <c r="D118" s="163">
        <f t="shared" si="13"/>
        <v>0</v>
      </c>
      <c r="E118" s="164">
        <f t="shared" si="20"/>
        <v>0</v>
      </c>
      <c r="F118" s="165">
        <f t="shared" si="21"/>
        <v>0</v>
      </c>
      <c r="G118" s="123">
        <f t="shared" si="24"/>
        <v>0</v>
      </c>
      <c r="H118" s="123">
        <f t="shared" si="22"/>
        <v>0</v>
      </c>
      <c r="I118" s="166">
        <f t="shared" si="23"/>
        <v>0</v>
      </c>
    </row>
    <row r="119" spans="1:9" ht="24.95" customHeight="1" x14ac:dyDescent="0.2">
      <c r="A119" s="142" t="str">
        <f>Datos!B127</f>
        <v>11.2</v>
      </c>
      <c r="B119" s="356" t="str">
        <f t="shared" si="19"/>
        <v>Media tensión</v>
      </c>
      <c r="C119" s="357"/>
      <c r="D119" s="163">
        <f t="shared" si="13"/>
        <v>0</v>
      </c>
      <c r="E119" s="164">
        <f t="shared" si="20"/>
        <v>0</v>
      </c>
      <c r="F119" s="165">
        <f t="shared" si="21"/>
        <v>0</v>
      </c>
      <c r="G119" s="123">
        <f t="shared" si="24"/>
        <v>0</v>
      </c>
      <c r="H119" s="123">
        <f t="shared" si="22"/>
        <v>0</v>
      </c>
      <c r="I119" s="166">
        <f t="shared" si="23"/>
        <v>0</v>
      </c>
    </row>
    <row r="120" spans="1:9" ht="24.95" customHeight="1" x14ac:dyDescent="0.2">
      <c r="A120" s="142" t="str">
        <f>Datos!B128</f>
        <v>11.2.1</v>
      </c>
      <c r="B120" s="356" t="str">
        <f t="shared" si="19"/>
        <v>Toma 20A</v>
      </c>
      <c r="C120" s="357"/>
      <c r="D120" s="163" t="str">
        <f t="shared" si="13"/>
        <v>u</v>
      </c>
      <c r="E120" s="164">
        <f t="shared" si="20"/>
        <v>0</v>
      </c>
      <c r="F120" s="165">
        <f t="shared" si="21"/>
        <v>0</v>
      </c>
      <c r="G120" s="123">
        <f t="shared" si="24"/>
        <v>0</v>
      </c>
      <c r="H120" s="123">
        <f t="shared" si="22"/>
        <v>0</v>
      </c>
      <c r="I120" s="166">
        <f t="shared" si="23"/>
        <v>0</v>
      </c>
    </row>
    <row r="121" spans="1:9" ht="24.95" customHeight="1" x14ac:dyDescent="0.2">
      <c r="A121" s="142" t="str">
        <f>Datos!B129</f>
        <v>11.2.2</v>
      </c>
      <c r="B121" s="356" t="str">
        <f t="shared" si="19"/>
        <v>Toma Doble</v>
      </c>
      <c r="C121" s="357"/>
      <c r="D121" s="163" t="str">
        <f t="shared" si="13"/>
        <v>u</v>
      </c>
      <c r="E121" s="164">
        <f t="shared" si="20"/>
        <v>0</v>
      </c>
      <c r="F121" s="165">
        <f t="shared" si="21"/>
        <v>0</v>
      </c>
      <c r="G121" s="123">
        <f t="shared" si="24"/>
        <v>0</v>
      </c>
      <c r="H121" s="123">
        <f t="shared" si="22"/>
        <v>0</v>
      </c>
      <c r="I121" s="166">
        <f t="shared" si="23"/>
        <v>0</v>
      </c>
    </row>
    <row r="122" spans="1:9" ht="24.95" customHeight="1" x14ac:dyDescent="0.2">
      <c r="A122" s="142" t="str">
        <f>Datos!B130</f>
        <v>11.2.3</v>
      </c>
      <c r="B122" s="356" t="str">
        <f t="shared" si="19"/>
        <v>Caja chapa 18 rectangular</v>
      </c>
      <c r="C122" s="357"/>
      <c r="D122" s="163" t="str">
        <f t="shared" si="13"/>
        <v>u</v>
      </c>
      <c r="E122" s="164">
        <f t="shared" si="20"/>
        <v>0</v>
      </c>
      <c r="F122" s="165">
        <f t="shared" si="21"/>
        <v>0</v>
      </c>
      <c r="G122" s="123">
        <f t="shared" si="24"/>
        <v>0</v>
      </c>
      <c r="H122" s="123">
        <f t="shared" si="22"/>
        <v>0</v>
      </c>
      <c r="I122" s="166">
        <f t="shared" si="23"/>
        <v>0</v>
      </c>
    </row>
    <row r="123" spans="1:9" ht="24.95" customHeight="1" x14ac:dyDescent="0.2">
      <c r="A123" s="142" t="str">
        <f>Datos!B131</f>
        <v>11.2.4</v>
      </c>
      <c r="B123" s="356" t="str">
        <f t="shared" si="19"/>
        <v xml:space="preserve">Caja chapa 18 octogonal grande </v>
      </c>
      <c r="C123" s="357"/>
      <c r="D123" s="163" t="str">
        <f t="shared" si="13"/>
        <v>u</v>
      </c>
      <c r="E123" s="164">
        <f t="shared" si="20"/>
        <v>0</v>
      </c>
      <c r="F123" s="165">
        <f t="shared" si="21"/>
        <v>0</v>
      </c>
      <c r="G123" s="123">
        <f t="shared" si="24"/>
        <v>0</v>
      </c>
      <c r="H123" s="123">
        <f t="shared" si="22"/>
        <v>0</v>
      </c>
      <c r="I123" s="166">
        <f t="shared" si="23"/>
        <v>0</v>
      </c>
    </row>
    <row r="124" spans="1:9" ht="24.95" customHeight="1" x14ac:dyDescent="0.2">
      <c r="A124" s="142" t="str">
        <f>Datos!B132</f>
        <v>11.2.5</v>
      </c>
      <c r="B124" s="356" t="str">
        <f t="shared" si="19"/>
        <v>Caja chapa 18 octogonal chica</v>
      </c>
      <c r="C124" s="357"/>
      <c r="D124" s="163" t="str">
        <f t="shared" si="13"/>
        <v>u</v>
      </c>
      <c r="E124" s="164">
        <f t="shared" si="20"/>
        <v>0</v>
      </c>
      <c r="F124" s="165">
        <f t="shared" si="21"/>
        <v>0</v>
      </c>
      <c r="G124" s="123">
        <f t="shared" si="24"/>
        <v>0</v>
      </c>
      <c r="H124" s="123">
        <f t="shared" si="22"/>
        <v>0</v>
      </c>
      <c r="I124" s="166">
        <f t="shared" si="23"/>
        <v>0</v>
      </c>
    </row>
    <row r="125" spans="1:9" ht="24.95" customHeight="1" x14ac:dyDescent="0.2">
      <c r="A125" s="142" t="str">
        <f>Datos!B133</f>
        <v>11.2.6</v>
      </c>
      <c r="B125" s="356" t="str">
        <f t="shared" si="19"/>
        <v>Caja conexión P=7 10 x 10 x 5</v>
      </c>
      <c r="C125" s="357"/>
      <c r="D125" s="163" t="str">
        <f t="shared" si="13"/>
        <v>u</v>
      </c>
      <c r="E125" s="164">
        <f t="shared" si="20"/>
        <v>0</v>
      </c>
      <c r="F125" s="165">
        <f t="shared" si="21"/>
        <v>0</v>
      </c>
      <c r="G125" s="123">
        <f t="shared" si="24"/>
        <v>0</v>
      </c>
      <c r="H125" s="123">
        <f t="shared" si="22"/>
        <v>0</v>
      </c>
      <c r="I125" s="166">
        <f t="shared" si="23"/>
        <v>0</v>
      </c>
    </row>
    <row r="126" spans="1:9" ht="24.95" customHeight="1" x14ac:dyDescent="0.2">
      <c r="A126" s="142" t="str">
        <f>Datos!B134</f>
        <v>11.2.7</v>
      </c>
      <c r="B126" s="356" t="str">
        <f t="shared" si="19"/>
        <v>Caja conexión P=7 15 x 15</v>
      </c>
      <c r="C126" s="357"/>
      <c r="D126" s="163" t="str">
        <f t="shared" si="13"/>
        <v>u</v>
      </c>
      <c r="E126" s="164">
        <f t="shared" si="20"/>
        <v>0</v>
      </c>
      <c r="F126" s="165">
        <f t="shared" si="21"/>
        <v>0</v>
      </c>
      <c r="G126" s="123">
        <f t="shared" si="24"/>
        <v>0</v>
      </c>
      <c r="H126" s="123">
        <f t="shared" si="22"/>
        <v>0</v>
      </c>
      <c r="I126" s="166">
        <f t="shared" si="23"/>
        <v>0</v>
      </c>
    </row>
    <row r="127" spans="1:9" ht="24.95" customHeight="1" x14ac:dyDescent="0.2">
      <c r="A127" s="142" t="str">
        <f>Datos!B135</f>
        <v>11.2.8</v>
      </c>
      <c r="B127" s="356" t="str">
        <f t="shared" si="19"/>
        <v>Ganchos "U" c/tuercas para cajas</v>
      </c>
      <c r="C127" s="357"/>
      <c r="D127" s="163" t="str">
        <f t="shared" si="13"/>
        <v>u</v>
      </c>
      <c r="E127" s="164">
        <f t="shared" si="20"/>
        <v>0</v>
      </c>
      <c r="F127" s="165">
        <f t="shared" si="21"/>
        <v>0</v>
      </c>
      <c r="G127" s="123">
        <f t="shared" si="24"/>
        <v>0</v>
      </c>
      <c r="H127" s="123">
        <f t="shared" si="22"/>
        <v>0</v>
      </c>
      <c r="I127" s="166">
        <f t="shared" si="23"/>
        <v>0</v>
      </c>
    </row>
    <row r="128" spans="1:9" ht="24.95" customHeight="1" x14ac:dyDescent="0.2">
      <c r="A128" s="142" t="str">
        <f>Datos!B136</f>
        <v>11.2.9</v>
      </c>
      <c r="B128" s="356" t="str">
        <f t="shared" si="19"/>
        <v>Conector 3/4" zincado a rosca</v>
      </c>
      <c r="C128" s="357"/>
      <c r="D128" s="163" t="str">
        <f t="shared" si="13"/>
        <v>u</v>
      </c>
      <c r="E128" s="164">
        <f t="shared" si="20"/>
        <v>0</v>
      </c>
      <c r="F128" s="165">
        <f t="shared" si="21"/>
        <v>0</v>
      </c>
      <c r="G128" s="123">
        <f t="shared" si="24"/>
        <v>0</v>
      </c>
      <c r="H128" s="123">
        <f t="shared" si="22"/>
        <v>0</v>
      </c>
      <c r="I128" s="166">
        <f t="shared" si="23"/>
        <v>0</v>
      </c>
    </row>
    <row r="129" spans="1:9" ht="24.95" customHeight="1" x14ac:dyDescent="0.2">
      <c r="A129" s="142" t="str">
        <f>Datos!B137</f>
        <v>11.2.10</v>
      </c>
      <c r="B129" s="356" t="str">
        <f t="shared" si="19"/>
        <v>Caño semipesado 3/4" (15,4 mm) tramo de 3m</v>
      </c>
      <c r="C129" s="357"/>
      <c r="D129" s="163" t="str">
        <f t="shared" si="13"/>
        <v>u</v>
      </c>
      <c r="E129" s="164">
        <f t="shared" si="20"/>
        <v>0</v>
      </c>
      <c r="F129" s="165">
        <f t="shared" si="21"/>
        <v>0</v>
      </c>
      <c r="G129" s="123">
        <f t="shared" si="24"/>
        <v>0</v>
      </c>
      <c r="H129" s="123">
        <f t="shared" si="22"/>
        <v>0</v>
      </c>
      <c r="I129" s="166">
        <f t="shared" si="23"/>
        <v>0</v>
      </c>
    </row>
    <row r="130" spans="1:9" ht="24.95" customHeight="1" x14ac:dyDescent="0.2">
      <c r="A130" s="142" t="str">
        <f>Datos!B138</f>
        <v>11.2.11</v>
      </c>
      <c r="B130" s="356" t="str">
        <f t="shared" si="19"/>
        <v>Curvas 3/4"</v>
      </c>
      <c r="C130" s="357"/>
      <c r="D130" s="163" t="str">
        <f t="shared" si="13"/>
        <v>u</v>
      </c>
      <c r="E130" s="164">
        <f t="shared" si="20"/>
        <v>0</v>
      </c>
      <c r="F130" s="165">
        <f t="shared" si="21"/>
        <v>0</v>
      </c>
      <c r="G130" s="123">
        <f t="shared" si="24"/>
        <v>0</v>
      </c>
      <c r="H130" s="123">
        <f t="shared" si="22"/>
        <v>0</v>
      </c>
      <c r="I130" s="166">
        <f t="shared" si="23"/>
        <v>0</v>
      </c>
    </row>
    <row r="131" spans="1:9" ht="24.95" customHeight="1" x14ac:dyDescent="0.2">
      <c r="A131" s="142" t="str">
        <f>Datos!B139</f>
        <v>11.2.12</v>
      </c>
      <c r="B131" s="356" t="str">
        <f t="shared" si="19"/>
        <v>Cupla 3/4"</v>
      </c>
      <c r="C131" s="357"/>
      <c r="D131" s="163" t="str">
        <f t="shared" si="13"/>
        <v>u</v>
      </c>
      <c r="E131" s="164">
        <f t="shared" si="20"/>
        <v>0</v>
      </c>
      <c r="F131" s="165">
        <f t="shared" si="21"/>
        <v>0</v>
      </c>
      <c r="G131" s="123">
        <f t="shared" si="24"/>
        <v>0</v>
      </c>
      <c r="H131" s="123">
        <f t="shared" si="22"/>
        <v>0</v>
      </c>
      <c r="I131" s="166">
        <f t="shared" si="23"/>
        <v>0</v>
      </c>
    </row>
    <row r="132" spans="1:9" ht="24.95" customHeight="1" x14ac:dyDescent="0.2">
      <c r="A132" s="142" t="str">
        <f>Datos!B140</f>
        <v>11.2.13</v>
      </c>
      <c r="B132" s="356" t="str">
        <f t="shared" si="19"/>
        <v>Gabinete metálico de embutir 20 módulos</v>
      </c>
      <c r="C132" s="357"/>
      <c r="D132" s="163" t="str">
        <f t="shared" si="13"/>
        <v>u</v>
      </c>
      <c r="E132" s="164">
        <f t="shared" si="20"/>
        <v>0</v>
      </c>
      <c r="F132" s="165">
        <f t="shared" si="21"/>
        <v>0</v>
      </c>
      <c r="G132" s="123">
        <f t="shared" si="24"/>
        <v>0</v>
      </c>
      <c r="H132" s="123">
        <f t="shared" si="22"/>
        <v>0</v>
      </c>
      <c r="I132" s="166">
        <f t="shared" si="23"/>
        <v>0</v>
      </c>
    </row>
    <row r="133" spans="1:9" ht="24.95" customHeight="1" x14ac:dyDescent="0.2">
      <c r="A133" s="142" t="str">
        <f>Datos!B141</f>
        <v>11.2.14</v>
      </c>
      <c r="B133" s="356" t="str">
        <f t="shared" si="19"/>
        <v>Gabinete metálico de embutir 24/30 módulos</v>
      </c>
      <c r="C133" s="357"/>
      <c r="D133" s="163" t="str">
        <f t="shared" si="13"/>
        <v>u</v>
      </c>
      <c r="E133" s="164">
        <f t="shared" si="20"/>
        <v>0</v>
      </c>
      <c r="F133" s="165">
        <f t="shared" si="21"/>
        <v>0</v>
      </c>
      <c r="G133" s="123">
        <f t="shared" si="24"/>
        <v>0</v>
      </c>
      <c r="H133" s="123">
        <f t="shared" si="22"/>
        <v>0</v>
      </c>
      <c r="I133" s="166">
        <f t="shared" si="23"/>
        <v>0</v>
      </c>
    </row>
    <row r="134" spans="1:9" ht="24.95" customHeight="1" x14ac:dyDescent="0.2">
      <c r="A134" s="142" t="str">
        <f>Datos!B142</f>
        <v>11.2.15</v>
      </c>
      <c r="B134" s="356" t="str">
        <f t="shared" si="19"/>
        <v>Gabinete metálico de embutir 36/48 módulos</v>
      </c>
      <c r="C134" s="357"/>
      <c r="D134" s="163" t="str">
        <f t="shared" si="13"/>
        <v>u</v>
      </c>
      <c r="E134" s="164">
        <f t="shared" si="20"/>
        <v>0</v>
      </c>
      <c r="F134" s="165">
        <f t="shared" si="21"/>
        <v>0</v>
      </c>
      <c r="G134" s="123">
        <f t="shared" si="24"/>
        <v>0</v>
      </c>
      <c r="H134" s="123">
        <f t="shared" si="22"/>
        <v>0</v>
      </c>
      <c r="I134" s="166">
        <f t="shared" si="23"/>
        <v>0</v>
      </c>
    </row>
    <row r="135" spans="1:9" ht="24.95" customHeight="1" x14ac:dyDescent="0.2">
      <c r="A135" s="142" t="str">
        <f>Datos!B143</f>
        <v>11.2.16</v>
      </c>
      <c r="B135" s="356" t="str">
        <f t="shared" si="19"/>
        <v xml:space="preserve">Jabalinas 19x3000 tipo Cooperwel         </v>
      </c>
      <c r="C135" s="357"/>
      <c r="D135" s="163" t="str">
        <f t="shared" si="13"/>
        <v>u</v>
      </c>
      <c r="E135" s="164">
        <f t="shared" si="20"/>
        <v>0</v>
      </c>
      <c r="F135" s="165">
        <f t="shared" si="21"/>
        <v>0</v>
      </c>
      <c r="G135" s="123">
        <f t="shared" si="24"/>
        <v>0</v>
      </c>
      <c r="H135" s="123">
        <f t="shared" si="22"/>
        <v>0</v>
      </c>
      <c r="I135" s="166">
        <f t="shared" si="23"/>
        <v>0</v>
      </c>
    </row>
    <row r="136" spans="1:9" ht="24.95" customHeight="1" x14ac:dyDescent="0.2">
      <c r="A136" s="142" t="str">
        <f>Datos!B144</f>
        <v>11.2.17</v>
      </c>
      <c r="B136" s="356" t="str">
        <f t="shared" si="19"/>
        <v>Prensa cable p/jabalina</v>
      </c>
      <c r="C136" s="357"/>
      <c r="D136" s="163" t="str">
        <f t="shared" si="13"/>
        <v>u</v>
      </c>
      <c r="E136" s="164">
        <f t="shared" si="20"/>
        <v>0</v>
      </c>
      <c r="F136" s="165">
        <f t="shared" si="21"/>
        <v>0</v>
      </c>
      <c r="G136" s="123">
        <f t="shared" si="24"/>
        <v>0</v>
      </c>
      <c r="H136" s="123">
        <f t="shared" si="22"/>
        <v>0</v>
      </c>
      <c r="I136" s="166">
        <f t="shared" si="23"/>
        <v>0</v>
      </c>
    </row>
    <row r="137" spans="1:9" ht="24.95" customHeight="1" x14ac:dyDescent="0.2">
      <c r="A137" s="142" t="str">
        <f>Datos!B145</f>
        <v>11.2.18</v>
      </c>
      <c r="B137" s="356" t="str">
        <f t="shared" si="19"/>
        <v>Caja de Inspección Hierro fundido</v>
      </c>
      <c r="C137" s="357"/>
      <c r="D137" s="163" t="str">
        <f t="shared" si="13"/>
        <v>u</v>
      </c>
      <c r="E137" s="164">
        <f t="shared" si="20"/>
        <v>0</v>
      </c>
      <c r="F137" s="165">
        <f t="shared" si="21"/>
        <v>0</v>
      </c>
      <c r="G137" s="123">
        <f t="shared" si="24"/>
        <v>0</v>
      </c>
      <c r="H137" s="123">
        <f t="shared" si="22"/>
        <v>0</v>
      </c>
      <c r="I137" s="166">
        <f t="shared" si="23"/>
        <v>0</v>
      </c>
    </row>
    <row r="138" spans="1:9" ht="24.95" customHeight="1" x14ac:dyDescent="0.2">
      <c r="A138" s="142" t="str">
        <f>Datos!B146</f>
        <v>11.2.19</v>
      </c>
      <c r="B138" s="356" t="str">
        <f t="shared" si="19"/>
        <v>Cable Cu verde y amarillo 4 mm2</v>
      </c>
      <c r="C138" s="357"/>
      <c r="D138" s="163" t="str">
        <f t="shared" si="13"/>
        <v>m</v>
      </c>
      <c r="E138" s="164">
        <f t="shared" si="20"/>
        <v>0</v>
      </c>
      <c r="F138" s="165">
        <f t="shared" si="21"/>
        <v>0</v>
      </c>
      <c r="G138" s="123">
        <f t="shared" si="24"/>
        <v>0</v>
      </c>
      <c r="H138" s="123">
        <f t="shared" si="22"/>
        <v>0</v>
      </c>
      <c r="I138" s="166">
        <f t="shared" si="23"/>
        <v>0</v>
      </c>
    </row>
    <row r="139" spans="1:9" ht="24.95" customHeight="1" x14ac:dyDescent="0.2">
      <c r="A139" s="142" t="str">
        <f>Datos!B147</f>
        <v>11.2.20</v>
      </c>
      <c r="B139" s="356" t="str">
        <f t="shared" si="19"/>
        <v>Cable Cu antillama 1,5 mm2  Pirelli</v>
      </c>
      <c r="C139" s="357"/>
      <c r="D139" s="163" t="str">
        <f t="shared" si="13"/>
        <v>m</v>
      </c>
      <c r="E139" s="164">
        <f t="shared" si="20"/>
        <v>0</v>
      </c>
      <c r="F139" s="165">
        <f t="shared" si="21"/>
        <v>0</v>
      </c>
      <c r="G139" s="123">
        <f t="shared" si="24"/>
        <v>0</v>
      </c>
      <c r="H139" s="123">
        <f t="shared" si="22"/>
        <v>0</v>
      </c>
      <c r="I139" s="166">
        <f t="shared" si="23"/>
        <v>0</v>
      </c>
    </row>
    <row r="140" spans="1:9" ht="24.95" customHeight="1" x14ac:dyDescent="0.2">
      <c r="A140" s="142" t="str">
        <f>Datos!B148</f>
        <v>11.2.21</v>
      </c>
      <c r="B140" s="356" t="str">
        <f t="shared" si="19"/>
        <v>Cable Cu antillama 2,5 mm2 pirelli</v>
      </c>
      <c r="C140" s="357"/>
      <c r="D140" s="163" t="str">
        <f t="shared" si="13"/>
        <v>m</v>
      </c>
      <c r="E140" s="164">
        <f t="shared" si="20"/>
        <v>0</v>
      </c>
      <c r="F140" s="165">
        <f t="shared" si="21"/>
        <v>0</v>
      </c>
      <c r="G140" s="123">
        <f t="shared" si="24"/>
        <v>0</v>
      </c>
      <c r="H140" s="123">
        <f t="shared" si="22"/>
        <v>0</v>
      </c>
      <c r="I140" s="166">
        <f t="shared" si="23"/>
        <v>0</v>
      </c>
    </row>
    <row r="141" spans="1:9" ht="24.95" customHeight="1" x14ac:dyDescent="0.2">
      <c r="A141" s="142" t="str">
        <f>Datos!B149</f>
        <v>11.2.22</v>
      </c>
      <c r="B141" s="356" t="str">
        <f t="shared" si="19"/>
        <v>Cable Cu antillama 4 mm2  Pirelli</v>
      </c>
      <c r="C141" s="357"/>
      <c r="D141" s="163" t="str">
        <f t="shared" si="13"/>
        <v>m</v>
      </c>
      <c r="E141" s="164">
        <f t="shared" si="20"/>
        <v>0</v>
      </c>
      <c r="F141" s="165">
        <f t="shared" si="21"/>
        <v>0</v>
      </c>
      <c r="G141" s="123">
        <f t="shared" si="24"/>
        <v>0</v>
      </c>
      <c r="H141" s="123">
        <f t="shared" si="22"/>
        <v>0</v>
      </c>
      <c r="I141" s="166">
        <f t="shared" si="23"/>
        <v>0</v>
      </c>
    </row>
    <row r="142" spans="1:9" ht="24.95" customHeight="1" x14ac:dyDescent="0.2">
      <c r="A142" s="142" t="str">
        <f>Datos!B150</f>
        <v>11.2.23</v>
      </c>
      <c r="B142" s="356" t="str">
        <f t="shared" si="19"/>
        <v>Interrupt. difer. 4 x 40 Amp. 30 mA.</v>
      </c>
      <c r="C142" s="357"/>
      <c r="D142" s="163" t="str">
        <f t="shared" si="13"/>
        <v>u</v>
      </c>
      <c r="E142" s="164">
        <f t="shared" si="20"/>
        <v>0</v>
      </c>
      <c r="F142" s="165">
        <f t="shared" si="21"/>
        <v>0</v>
      </c>
      <c r="G142" s="123">
        <f t="shared" si="24"/>
        <v>0</v>
      </c>
      <c r="H142" s="123">
        <f t="shared" si="22"/>
        <v>0</v>
      </c>
      <c r="I142" s="166">
        <f t="shared" si="23"/>
        <v>0</v>
      </c>
    </row>
    <row r="143" spans="1:9" ht="24.95" customHeight="1" x14ac:dyDescent="0.2">
      <c r="A143" s="142" t="str">
        <f>Datos!B151</f>
        <v>11.2.24</v>
      </c>
      <c r="B143" s="356" t="str">
        <f t="shared" si="19"/>
        <v>Llaves termomagneticas 2 x 10A - schneider</v>
      </c>
      <c r="C143" s="357"/>
      <c r="D143" s="163" t="str">
        <f t="shared" si="13"/>
        <v>u</v>
      </c>
      <c r="E143" s="164">
        <f t="shared" si="20"/>
        <v>0</v>
      </c>
      <c r="F143" s="165">
        <f t="shared" si="21"/>
        <v>0</v>
      </c>
      <c r="G143" s="123">
        <f t="shared" si="24"/>
        <v>0</v>
      </c>
      <c r="H143" s="123">
        <f t="shared" si="22"/>
        <v>0</v>
      </c>
      <c r="I143" s="166">
        <f t="shared" si="23"/>
        <v>0</v>
      </c>
    </row>
    <row r="144" spans="1:9" ht="24.95" customHeight="1" x14ac:dyDescent="0.2">
      <c r="A144" s="142" t="str">
        <f>Datos!B152</f>
        <v>11.2.25</v>
      </c>
      <c r="B144" s="356" t="str">
        <f t="shared" ref="B144:B207" si="25">IFERROR(VLOOKUP(A144,Tabla_Datos,2,FALSE),"")</f>
        <v>Llaves termomagneticas 4 x 16 A - schneider</v>
      </c>
      <c r="C144" s="357"/>
      <c r="D144" s="163" t="str">
        <f t="shared" si="13"/>
        <v>u</v>
      </c>
      <c r="E144" s="164">
        <f t="shared" ref="E144:E207" si="26">IFERROR(VLOOKUP(A144,Tabla_Datos,4,FALSE),0)</f>
        <v>0</v>
      </c>
      <c r="F144" s="165">
        <f t="shared" ref="F144:F207" si="27">IFERROR(VLOOKUP(A144,Tabla_Analisis_Precio,7,FALSE),0)</f>
        <v>0</v>
      </c>
      <c r="G144" s="123">
        <f t="shared" si="24"/>
        <v>0</v>
      </c>
      <c r="H144" s="123">
        <f t="shared" ref="H144:H207" si="28">ROUND(E144*G144,2)</f>
        <v>0</v>
      </c>
      <c r="I144" s="166">
        <f t="shared" ref="I144:I207" si="29">IFERROR(H144/Monto_Oferta,0)</f>
        <v>0</v>
      </c>
    </row>
    <row r="145" spans="1:9" ht="24.95" customHeight="1" x14ac:dyDescent="0.2">
      <c r="A145" s="142" t="str">
        <f>Datos!B153</f>
        <v>11.2.26</v>
      </c>
      <c r="B145" s="356" t="str">
        <f t="shared" si="25"/>
        <v>Llaves termomagneticas 4 x 25 A - schneider</v>
      </c>
      <c r="C145" s="357"/>
      <c r="D145" s="163" t="str">
        <f t="shared" si="13"/>
        <v>u</v>
      </c>
      <c r="E145" s="164">
        <f t="shared" si="26"/>
        <v>0</v>
      </c>
      <c r="F145" s="165">
        <f t="shared" si="27"/>
        <v>0</v>
      </c>
      <c r="G145" s="123">
        <f t="shared" si="24"/>
        <v>0</v>
      </c>
      <c r="H145" s="123">
        <f t="shared" si="28"/>
        <v>0</v>
      </c>
      <c r="I145" s="166">
        <f t="shared" si="29"/>
        <v>0</v>
      </c>
    </row>
    <row r="146" spans="1:9" ht="24.95" customHeight="1" x14ac:dyDescent="0.2">
      <c r="A146" s="142" t="str">
        <f>Datos!B154</f>
        <v>11.2.27</v>
      </c>
      <c r="B146" s="356" t="str">
        <f t="shared" si="25"/>
        <v>Llaves termomagneticas 4 x 32 A - schneider</v>
      </c>
      <c r="C146" s="357"/>
      <c r="D146" s="163" t="str">
        <f t="shared" ref="D146:D209" si="30">IFERROR(VLOOKUP(A146,Tabla_Datos,3,FALSE),"")</f>
        <v>u</v>
      </c>
      <c r="E146" s="164">
        <f t="shared" si="26"/>
        <v>0</v>
      </c>
      <c r="F146" s="165">
        <f t="shared" si="27"/>
        <v>0</v>
      </c>
      <c r="G146" s="123">
        <f t="shared" ref="G146:G177" si="31">ROUND(PrecioUnitario(F146,Costo_Financiero,Gasto_Generales_Porcentaje,Beneficio,Ingresos_Brutos,IVA),2)</f>
        <v>0</v>
      </c>
      <c r="H146" s="123">
        <f t="shared" si="28"/>
        <v>0</v>
      </c>
      <c r="I146" s="166">
        <f t="shared" si="29"/>
        <v>0</v>
      </c>
    </row>
    <row r="147" spans="1:9" ht="24.95" customHeight="1" x14ac:dyDescent="0.2">
      <c r="A147" s="142" t="str">
        <f>Datos!B155</f>
        <v>11.2.28</v>
      </c>
      <c r="B147" s="356" t="str">
        <f t="shared" si="25"/>
        <v>Llaves termomagneticas 4 x 40 A - schneider</v>
      </c>
      <c r="C147" s="357"/>
      <c r="D147" s="163" t="str">
        <f t="shared" si="30"/>
        <v>u</v>
      </c>
      <c r="E147" s="164">
        <f t="shared" si="26"/>
        <v>0</v>
      </c>
      <c r="F147" s="165">
        <f t="shared" si="27"/>
        <v>0</v>
      </c>
      <c r="G147" s="123">
        <f t="shared" si="31"/>
        <v>0</v>
      </c>
      <c r="H147" s="123">
        <f t="shared" si="28"/>
        <v>0</v>
      </c>
      <c r="I147" s="166">
        <f t="shared" si="29"/>
        <v>0</v>
      </c>
    </row>
    <row r="148" spans="1:9" ht="24.95" customHeight="1" x14ac:dyDescent="0.2">
      <c r="A148" s="142" t="str">
        <f>Datos!B156</f>
        <v>11.2.29</v>
      </c>
      <c r="B148" s="356" t="str">
        <f t="shared" si="25"/>
        <v>Llaves termomagneticas 4 x 80 A - schneider</v>
      </c>
      <c r="C148" s="357"/>
      <c r="D148" s="163" t="str">
        <f t="shared" si="30"/>
        <v>u</v>
      </c>
      <c r="E148" s="164">
        <f t="shared" si="26"/>
        <v>0</v>
      </c>
      <c r="F148" s="165">
        <f t="shared" si="27"/>
        <v>0</v>
      </c>
      <c r="G148" s="123">
        <f t="shared" si="31"/>
        <v>0</v>
      </c>
      <c r="H148" s="123">
        <f t="shared" si="28"/>
        <v>0</v>
      </c>
      <c r="I148" s="166">
        <f t="shared" si="29"/>
        <v>0</v>
      </c>
    </row>
    <row r="149" spans="1:9" ht="24.95" customHeight="1" x14ac:dyDescent="0.2">
      <c r="A149" s="142" t="str">
        <f>Datos!B157</f>
        <v>11.2.30</v>
      </c>
      <c r="B149" s="356" t="str">
        <f t="shared" si="25"/>
        <v xml:space="preserve">Juego de Barras 200A c. tapa acrilico                        </v>
      </c>
      <c r="C149" s="357"/>
      <c r="D149" s="163" t="str">
        <f t="shared" si="30"/>
        <v>u</v>
      </c>
      <c r="E149" s="164">
        <f t="shared" si="26"/>
        <v>0</v>
      </c>
      <c r="F149" s="165">
        <f t="shared" si="27"/>
        <v>0</v>
      </c>
      <c r="G149" s="123">
        <f t="shared" si="31"/>
        <v>0</v>
      </c>
      <c r="H149" s="123">
        <f t="shared" si="28"/>
        <v>0</v>
      </c>
      <c r="I149" s="166">
        <f t="shared" si="29"/>
        <v>0</v>
      </c>
    </row>
    <row r="150" spans="1:9" ht="24.95" customHeight="1" x14ac:dyDescent="0.2">
      <c r="A150" s="142" t="str">
        <f>Datos!B158</f>
        <v>11.2.31</v>
      </c>
      <c r="B150" s="356" t="str">
        <f t="shared" si="25"/>
        <v>Cámara de HºA</v>
      </c>
      <c r="C150" s="357"/>
      <c r="D150" s="163" t="str">
        <f t="shared" si="30"/>
        <v>u</v>
      </c>
      <c r="E150" s="164">
        <f t="shared" si="26"/>
        <v>0</v>
      </c>
      <c r="F150" s="165">
        <f t="shared" si="27"/>
        <v>0</v>
      </c>
      <c r="G150" s="123">
        <f t="shared" si="31"/>
        <v>0</v>
      </c>
      <c r="H150" s="123">
        <f t="shared" si="28"/>
        <v>0</v>
      </c>
      <c r="I150" s="166">
        <f t="shared" si="29"/>
        <v>0</v>
      </c>
    </row>
    <row r="151" spans="1:9" ht="24.95" customHeight="1" x14ac:dyDescent="0.2">
      <c r="A151" s="142" t="str">
        <f>Datos!B159</f>
        <v>11.2.32</v>
      </c>
      <c r="B151" s="356" t="str">
        <f t="shared" si="25"/>
        <v>Baja tensión</v>
      </c>
      <c r="C151" s="357"/>
      <c r="D151" s="163">
        <f t="shared" si="30"/>
        <v>0</v>
      </c>
      <c r="E151" s="164">
        <f t="shared" si="26"/>
        <v>0</v>
      </c>
      <c r="F151" s="165">
        <f t="shared" si="27"/>
        <v>0</v>
      </c>
      <c r="G151" s="123">
        <f t="shared" si="31"/>
        <v>0</v>
      </c>
      <c r="H151" s="123">
        <f t="shared" si="28"/>
        <v>0</v>
      </c>
      <c r="I151" s="166">
        <f t="shared" si="29"/>
        <v>0</v>
      </c>
    </row>
    <row r="152" spans="1:9" ht="24.95" customHeight="1" x14ac:dyDescent="0.2">
      <c r="A152" s="142" t="str">
        <f>Datos!B160</f>
        <v>11.2.33</v>
      </c>
      <c r="B152" s="356" t="str">
        <f t="shared" si="25"/>
        <v>Pulsador timbre</v>
      </c>
      <c r="C152" s="357"/>
      <c r="D152" s="163" t="str">
        <f t="shared" si="30"/>
        <v>u</v>
      </c>
      <c r="E152" s="164">
        <f t="shared" si="26"/>
        <v>0</v>
      </c>
      <c r="F152" s="165">
        <f t="shared" si="27"/>
        <v>0</v>
      </c>
      <c r="G152" s="123">
        <f t="shared" si="31"/>
        <v>0</v>
      </c>
      <c r="H152" s="123">
        <f t="shared" si="28"/>
        <v>0</v>
      </c>
      <c r="I152" s="166">
        <f t="shared" si="29"/>
        <v>0</v>
      </c>
    </row>
    <row r="153" spans="1:9" ht="24.95" customHeight="1" x14ac:dyDescent="0.2">
      <c r="A153" s="142" t="str">
        <f>Datos!B161</f>
        <v>11.2.34</v>
      </c>
      <c r="B153" s="356" t="str">
        <f t="shared" si="25"/>
        <v>Timbre común Domiciliario</v>
      </c>
      <c r="C153" s="357"/>
      <c r="D153" s="163" t="str">
        <f t="shared" si="30"/>
        <v>u</v>
      </c>
      <c r="E153" s="164">
        <f t="shared" si="26"/>
        <v>0</v>
      </c>
      <c r="F153" s="165">
        <f t="shared" si="27"/>
        <v>0</v>
      </c>
      <c r="G153" s="123">
        <f t="shared" si="31"/>
        <v>0</v>
      </c>
      <c r="H153" s="123">
        <f t="shared" si="28"/>
        <v>0</v>
      </c>
      <c r="I153" s="166">
        <f t="shared" si="29"/>
        <v>0</v>
      </c>
    </row>
    <row r="154" spans="1:9" ht="24.95" customHeight="1" x14ac:dyDescent="0.2">
      <c r="A154" s="142" t="str">
        <f>Datos!B162</f>
        <v>11.2.35</v>
      </c>
      <c r="B154" s="356" t="str">
        <f t="shared" si="25"/>
        <v>Router inalámbrico 24 bocas</v>
      </c>
      <c r="C154" s="357"/>
      <c r="D154" s="163" t="str">
        <f t="shared" si="30"/>
        <v>u</v>
      </c>
      <c r="E154" s="164">
        <f t="shared" si="26"/>
        <v>0</v>
      </c>
      <c r="F154" s="165">
        <f t="shared" si="27"/>
        <v>0</v>
      </c>
      <c r="G154" s="123">
        <f t="shared" si="31"/>
        <v>0</v>
      </c>
      <c r="H154" s="123">
        <f t="shared" si="28"/>
        <v>0</v>
      </c>
      <c r="I154" s="166">
        <f t="shared" si="29"/>
        <v>0</v>
      </c>
    </row>
    <row r="155" spans="1:9" ht="24.95" customHeight="1" x14ac:dyDescent="0.2">
      <c r="A155" s="142" t="str">
        <f>Datos!B163</f>
        <v>11.2.36</v>
      </c>
      <c r="B155" s="356" t="str">
        <f t="shared" si="25"/>
        <v>Rack XL con 4 montantes de 19" 600x500x600mm</v>
      </c>
      <c r="C155" s="357"/>
      <c r="D155" s="163" t="str">
        <f t="shared" si="30"/>
        <v>u</v>
      </c>
      <c r="E155" s="164">
        <f t="shared" si="26"/>
        <v>0</v>
      </c>
      <c r="F155" s="165">
        <f t="shared" si="27"/>
        <v>0</v>
      </c>
      <c r="G155" s="123">
        <f t="shared" si="31"/>
        <v>0</v>
      </c>
      <c r="H155" s="123">
        <f t="shared" si="28"/>
        <v>0</v>
      </c>
      <c r="I155" s="166">
        <f t="shared" si="29"/>
        <v>0</v>
      </c>
    </row>
    <row r="156" spans="1:9" ht="24.95" customHeight="1" x14ac:dyDescent="0.2">
      <c r="A156" s="142" t="str">
        <f>Datos!B164</f>
        <v>11.2.37</v>
      </c>
      <c r="B156" s="356" t="str">
        <f t="shared" si="25"/>
        <v>Patch Pannel 19" con 24 tomas RJ45 de 8 contactos</v>
      </c>
      <c r="C156" s="357"/>
      <c r="D156" s="163" t="str">
        <f t="shared" si="30"/>
        <v>m</v>
      </c>
      <c r="E156" s="164">
        <f t="shared" si="26"/>
        <v>0</v>
      </c>
      <c r="F156" s="165">
        <f t="shared" si="27"/>
        <v>0</v>
      </c>
      <c r="G156" s="123">
        <f t="shared" si="31"/>
        <v>0</v>
      </c>
      <c r="H156" s="123">
        <f t="shared" si="28"/>
        <v>0</v>
      </c>
      <c r="I156" s="166">
        <f t="shared" si="29"/>
        <v>0</v>
      </c>
    </row>
    <row r="157" spans="1:9" ht="24.95" customHeight="1" x14ac:dyDescent="0.2">
      <c r="A157" s="142" t="str">
        <f>Datos!B165</f>
        <v>11.2.38</v>
      </c>
      <c r="B157" s="356" t="str">
        <f t="shared" si="25"/>
        <v>Patch Cord de 3m c/u  con 2 conect. RJ45 de 8 contac.</v>
      </c>
      <c r="C157" s="357"/>
      <c r="D157" s="163" t="str">
        <f t="shared" si="30"/>
        <v>u</v>
      </c>
      <c r="E157" s="164">
        <f t="shared" si="26"/>
        <v>0</v>
      </c>
      <c r="F157" s="165">
        <f t="shared" si="27"/>
        <v>0</v>
      </c>
      <c r="G157" s="123">
        <f t="shared" si="31"/>
        <v>0</v>
      </c>
      <c r="H157" s="123">
        <f t="shared" si="28"/>
        <v>0</v>
      </c>
      <c r="I157" s="166">
        <f t="shared" si="29"/>
        <v>0</v>
      </c>
    </row>
    <row r="158" spans="1:9" ht="24.95" customHeight="1" x14ac:dyDescent="0.2">
      <c r="A158" s="142" t="str">
        <f>Datos!B166</f>
        <v>11.2.39</v>
      </c>
      <c r="B158" s="356" t="str">
        <f t="shared" si="25"/>
        <v>Toma RJ45 (hembra) de embutir para red de datos</v>
      </c>
      <c r="C158" s="357"/>
      <c r="D158" s="163" t="str">
        <f t="shared" si="30"/>
        <v>u</v>
      </c>
      <c r="E158" s="164">
        <f t="shared" si="26"/>
        <v>0</v>
      </c>
      <c r="F158" s="165">
        <f t="shared" si="27"/>
        <v>0</v>
      </c>
      <c r="G158" s="123">
        <f t="shared" si="31"/>
        <v>0</v>
      </c>
      <c r="H158" s="123">
        <f t="shared" si="28"/>
        <v>0</v>
      </c>
      <c r="I158" s="166">
        <f t="shared" si="29"/>
        <v>0</v>
      </c>
    </row>
    <row r="159" spans="1:9" ht="24.95" customHeight="1" x14ac:dyDescent="0.2">
      <c r="A159" s="142" t="str">
        <f>Datos!B167</f>
        <v>11.2.40</v>
      </c>
      <c r="B159" s="356" t="str">
        <f t="shared" si="25"/>
        <v>Cable UTP CAT 5 de 4 pares</v>
      </c>
      <c r="C159" s="357"/>
      <c r="D159" s="163" t="str">
        <f t="shared" si="30"/>
        <v>u</v>
      </c>
      <c r="E159" s="164">
        <f t="shared" si="26"/>
        <v>0</v>
      </c>
      <c r="F159" s="165">
        <f t="shared" si="27"/>
        <v>0</v>
      </c>
      <c r="G159" s="123">
        <f t="shared" si="31"/>
        <v>0</v>
      </c>
      <c r="H159" s="123">
        <f t="shared" si="28"/>
        <v>0</v>
      </c>
      <c r="I159" s="166">
        <f t="shared" si="29"/>
        <v>0</v>
      </c>
    </row>
    <row r="160" spans="1:9" ht="24.95" customHeight="1" x14ac:dyDescent="0.2">
      <c r="A160" s="142" t="str">
        <f>Datos!B168</f>
        <v>11.2.41</v>
      </c>
      <c r="B160" s="356" t="str">
        <f t="shared" si="25"/>
        <v>Central Telefónica</v>
      </c>
      <c r="C160" s="357"/>
      <c r="D160" s="163" t="str">
        <f t="shared" si="30"/>
        <v>u</v>
      </c>
      <c r="E160" s="164">
        <f t="shared" si="26"/>
        <v>0</v>
      </c>
      <c r="F160" s="165">
        <f t="shared" si="27"/>
        <v>0</v>
      </c>
      <c r="G160" s="123">
        <f t="shared" si="31"/>
        <v>0</v>
      </c>
      <c r="H160" s="123">
        <f t="shared" si="28"/>
        <v>0</v>
      </c>
      <c r="I160" s="166">
        <f t="shared" si="29"/>
        <v>0</v>
      </c>
    </row>
    <row r="161" spans="1:9" ht="24.95" customHeight="1" x14ac:dyDescent="0.2">
      <c r="A161" s="142" t="str">
        <f>Datos!B169</f>
        <v>11.2.42</v>
      </c>
      <c r="B161" s="356" t="str">
        <f t="shared" si="25"/>
        <v>Precintos</v>
      </c>
      <c r="C161" s="357"/>
      <c r="D161" s="163" t="str">
        <f t="shared" si="30"/>
        <v>u</v>
      </c>
      <c r="E161" s="164">
        <f t="shared" si="26"/>
        <v>0</v>
      </c>
      <c r="F161" s="165">
        <f t="shared" si="27"/>
        <v>0</v>
      </c>
      <c r="G161" s="123">
        <f t="shared" si="31"/>
        <v>0</v>
      </c>
      <c r="H161" s="123">
        <f t="shared" si="28"/>
        <v>0</v>
      </c>
      <c r="I161" s="166">
        <f t="shared" si="29"/>
        <v>0</v>
      </c>
    </row>
    <row r="162" spans="1:9" ht="24.95" customHeight="1" x14ac:dyDescent="0.2">
      <c r="A162" s="142" t="str">
        <f>Datos!B170</f>
        <v>11.3</v>
      </c>
      <c r="B162" s="356" t="str">
        <f t="shared" si="25"/>
        <v>Baja tensión</v>
      </c>
      <c r="C162" s="357"/>
      <c r="D162" s="163">
        <f t="shared" si="30"/>
        <v>0</v>
      </c>
      <c r="E162" s="164">
        <f t="shared" si="26"/>
        <v>0</v>
      </c>
      <c r="F162" s="165">
        <f t="shared" si="27"/>
        <v>0</v>
      </c>
      <c r="G162" s="123">
        <f t="shared" si="31"/>
        <v>0</v>
      </c>
      <c r="H162" s="123">
        <f t="shared" si="28"/>
        <v>0</v>
      </c>
      <c r="I162" s="166">
        <f t="shared" si="29"/>
        <v>0</v>
      </c>
    </row>
    <row r="163" spans="1:9" ht="24.95" customHeight="1" x14ac:dyDescent="0.2">
      <c r="A163" s="142" t="str">
        <f>Datos!B171</f>
        <v>11.3.1</v>
      </c>
      <c r="B163" s="356" t="str">
        <f t="shared" si="25"/>
        <v xml:space="preserve">Alarma c/incendio y robo c/ 10 sensores mov, 4 humo y control </v>
      </c>
      <c r="C163" s="357"/>
      <c r="D163" s="163" t="str">
        <f t="shared" si="30"/>
        <v>u</v>
      </c>
      <c r="E163" s="164">
        <f t="shared" si="26"/>
        <v>0</v>
      </c>
      <c r="F163" s="165">
        <f t="shared" si="27"/>
        <v>0</v>
      </c>
      <c r="G163" s="123">
        <f t="shared" si="31"/>
        <v>0</v>
      </c>
      <c r="H163" s="123">
        <f t="shared" si="28"/>
        <v>0</v>
      </c>
      <c r="I163" s="166">
        <f t="shared" si="29"/>
        <v>0</v>
      </c>
    </row>
    <row r="164" spans="1:9" ht="24.95" customHeight="1" x14ac:dyDescent="0.2">
      <c r="A164" s="142" t="str">
        <f>Datos!B172</f>
        <v>11.4</v>
      </c>
      <c r="B164" s="356" t="str">
        <f t="shared" si="25"/>
        <v>Artefactos</v>
      </c>
      <c r="C164" s="357"/>
      <c r="D164" s="163">
        <f t="shared" si="30"/>
        <v>0</v>
      </c>
      <c r="E164" s="164">
        <f t="shared" si="26"/>
        <v>0</v>
      </c>
      <c r="F164" s="165">
        <f t="shared" si="27"/>
        <v>0</v>
      </c>
      <c r="G164" s="123">
        <f t="shared" si="31"/>
        <v>0</v>
      </c>
      <c r="H164" s="123">
        <f t="shared" si="28"/>
        <v>0</v>
      </c>
      <c r="I164" s="166">
        <f t="shared" si="29"/>
        <v>0</v>
      </c>
    </row>
    <row r="165" spans="1:9" ht="24.95" customHeight="1" x14ac:dyDescent="0.2">
      <c r="A165" s="142" t="str">
        <f>Datos!B173</f>
        <v>11.4.1</v>
      </c>
      <c r="B165" s="356" t="str">
        <f t="shared" si="25"/>
        <v>Luminaria Tipo Novalucce Terra T8 Doble Parab C / Lámpara LED 2x36W</v>
      </c>
      <c r="C165" s="357"/>
      <c r="D165" s="163" t="str">
        <f t="shared" si="30"/>
        <v>u</v>
      </c>
      <c r="E165" s="164">
        <f t="shared" si="26"/>
        <v>0</v>
      </c>
      <c r="F165" s="165">
        <f t="shared" si="27"/>
        <v>0</v>
      </c>
      <c r="G165" s="123">
        <f t="shared" si="31"/>
        <v>0</v>
      </c>
      <c r="H165" s="123">
        <f t="shared" si="28"/>
        <v>0</v>
      </c>
      <c r="I165" s="166">
        <f t="shared" si="29"/>
        <v>0</v>
      </c>
    </row>
    <row r="166" spans="1:9" ht="24.95" customHeight="1" x14ac:dyDescent="0.2">
      <c r="A166" s="142" t="str">
        <f>Datos!B174</f>
        <v>11.4.2</v>
      </c>
      <c r="B166" s="356" t="str">
        <f t="shared" si="25"/>
        <v>Tubos LED .36w Luz Dia</v>
      </c>
      <c r="C166" s="357"/>
      <c r="D166" s="163" t="str">
        <f t="shared" si="30"/>
        <v>u</v>
      </c>
      <c r="E166" s="164">
        <f t="shared" si="26"/>
        <v>0</v>
      </c>
      <c r="F166" s="165">
        <f t="shared" si="27"/>
        <v>0</v>
      </c>
      <c r="G166" s="123">
        <f t="shared" si="31"/>
        <v>0</v>
      </c>
      <c r="H166" s="123">
        <f t="shared" si="28"/>
        <v>0</v>
      </c>
      <c r="I166" s="166">
        <f t="shared" si="29"/>
        <v>0</v>
      </c>
    </row>
    <row r="167" spans="1:9" ht="24.95" customHeight="1" x14ac:dyDescent="0.2">
      <c r="A167" s="142" t="str">
        <f>Datos!B175</f>
        <v>11.4.3</v>
      </c>
      <c r="B167" s="356" t="str">
        <f t="shared" si="25"/>
        <v xml:space="preserve">Ventiladores de pared 20" Tipo Díaz Patron                  </v>
      </c>
      <c r="C167" s="357"/>
      <c r="D167" s="163" t="str">
        <f t="shared" si="30"/>
        <v>u</v>
      </c>
      <c r="E167" s="164">
        <f t="shared" si="26"/>
        <v>0</v>
      </c>
      <c r="F167" s="165">
        <f t="shared" si="27"/>
        <v>0</v>
      </c>
      <c r="G167" s="123">
        <f t="shared" si="31"/>
        <v>0</v>
      </c>
      <c r="H167" s="123">
        <f t="shared" si="28"/>
        <v>0</v>
      </c>
      <c r="I167" s="166">
        <f t="shared" si="29"/>
        <v>0</v>
      </c>
    </row>
    <row r="168" spans="1:9" ht="24.95" customHeight="1" x14ac:dyDescent="0.2">
      <c r="A168" s="142" t="str">
        <f>Datos!B176</f>
        <v>11.4.4</v>
      </c>
      <c r="B168" s="356" t="str">
        <f t="shared" si="25"/>
        <v>Luz emergencia Salida autonomo Atomlux 3w LED</v>
      </c>
      <c r="C168" s="357"/>
      <c r="D168" s="163" t="str">
        <f t="shared" si="30"/>
        <v>u</v>
      </c>
      <c r="E168" s="164">
        <f t="shared" si="26"/>
        <v>0</v>
      </c>
      <c r="F168" s="165">
        <f t="shared" si="27"/>
        <v>0</v>
      </c>
      <c r="G168" s="123">
        <f t="shared" si="31"/>
        <v>0</v>
      </c>
      <c r="H168" s="123">
        <f t="shared" si="28"/>
        <v>0</v>
      </c>
      <c r="I168" s="166">
        <f t="shared" si="29"/>
        <v>0</v>
      </c>
    </row>
    <row r="169" spans="1:9" ht="24.95" customHeight="1" x14ac:dyDescent="0.2">
      <c r="A169" s="142" t="str">
        <f>Datos!B177</f>
        <v>11.4.5</v>
      </c>
      <c r="B169" s="356" t="str">
        <f t="shared" si="25"/>
        <v xml:space="preserve">Aplique exterior IP60 </v>
      </c>
      <c r="C169" s="357"/>
      <c r="D169" s="163" t="str">
        <f t="shared" si="30"/>
        <v>u</v>
      </c>
      <c r="E169" s="164">
        <f t="shared" si="26"/>
        <v>0</v>
      </c>
      <c r="F169" s="165">
        <f t="shared" si="27"/>
        <v>0</v>
      </c>
      <c r="G169" s="123">
        <f t="shared" si="31"/>
        <v>0</v>
      </c>
      <c r="H169" s="123">
        <f t="shared" si="28"/>
        <v>0</v>
      </c>
      <c r="I169" s="166">
        <f t="shared" si="29"/>
        <v>0</v>
      </c>
    </row>
    <row r="170" spans="1:9" ht="24.95" customHeight="1" x14ac:dyDescent="0.2">
      <c r="A170" s="142" t="str">
        <f>Datos!B178</f>
        <v>11.4.6</v>
      </c>
      <c r="B170" s="356" t="str">
        <f t="shared" si="25"/>
        <v>Termotanque 50 lts</v>
      </c>
      <c r="C170" s="357"/>
      <c r="D170" s="163" t="str">
        <f t="shared" si="30"/>
        <v>u</v>
      </c>
      <c r="E170" s="164">
        <f t="shared" si="26"/>
        <v>0</v>
      </c>
      <c r="F170" s="165">
        <f t="shared" si="27"/>
        <v>0</v>
      </c>
      <c r="G170" s="123">
        <f t="shared" si="31"/>
        <v>0</v>
      </c>
      <c r="H170" s="123">
        <f t="shared" si="28"/>
        <v>0</v>
      </c>
      <c r="I170" s="166">
        <f t="shared" si="29"/>
        <v>0</v>
      </c>
    </row>
    <row r="171" spans="1:9" ht="24.95" customHeight="1" x14ac:dyDescent="0.2">
      <c r="A171" s="142">
        <f>Datos!B179</f>
        <v>12</v>
      </c>
      <c r="B171" s="356" t="str">
        <f t="shared" si="25"/>
        <v xml:space="preserve"> INSTALACIÓN SANITARIA</v>
      </c>
      <c r="C171" s="357"/>
      <c r="D171" s="163">
        <f t="shared" si="30"/>
        <v>0</v>
      </c>
      <c r="E171" s="164">
        <f t="shared" si="26"/>
        <v>0</v>
      </c>
      <c r="F171" s="165">
        <f t="shared" si="27"/>
        <v>0</v>
      </c>
      <c r="G171" s="123">
        <f t="shared" si="31"/>
        <v>0</v>
      </c>
      <c r="H171" s="123">
        <f t="shared" si="28"/>
        <v>0</v>
      </c>
      <c r="I171" s="166">
        <f t="shared" si="29"/>
        <v>0</v>
      </c>
    </row>
    <row r="172" spans="1:9" ht="24.95" customHeight="1" x14ac:dyDescent="0.2">
      <c r="A172" s="142" t="str">
        <f>Datos!B180</f>
        <v>12.1</v>
      </c>
      <c r="B172" s="356" t="str">
        <f t="shared" si="25"/>
        <v>Instalación base de cloacas, caños, cámaras</v>
      </c>
      <c r="C172" s="357"/>
      <c r="D172" s="163">
        <f t="shared" si="30"/>
        <v>0</v>
      </c>
      <c r="E172" s="164">
        <f t="shared" si="26"/>
        <v>0</v>
      </c>
      <c r="F172" s="165">
        <f t="shared" si="27"/>
        <v>0</v>
      </c>
      <c r="G172" s="123">
        <f t="shared" si="31"/>
        <v>0</v>
      </c>
      <c r="H172" s="123">
        <f t="shared" si="28"/>
        <v>0</v>
      </c>
      <c r="I172" s="166">
        <f t="shared" si="29"/>
        <v>0</v>
      </c>
    </row>
    <row r="173" spans="1:9" ht="24.95" customHeight="1" x14ac:dyDescent="0.2">
      <c r="A173" s="142" t="str">
        <f>Datos!B181</f>
        <v>12.1.1</v>
      </c>
      <c r="B173" s="356" t="str">
        <f t="shared" si="25"/>
        <v>Caño PVC Ø 160</v>
      </c>
      <c r="C173" s="357"/>
      <c r="D173" s="163" t="str">
        <f t="shared" si="30"/>
        <v>m</v>
      </c>
      <c r="E173" s="164">
        <f t="shared" si="26"/>
        <v>0</v>
      </c>
      <c r="F173" s="165">
        <f t="shared" si="27"/>
        <v>0</v>
      </c>
      <c r="G173" s="123">
        <f t="shared" si="31"/>
        <v>0</v>
      </c>
      <c r="H173" s="123">
        <f t="shared" si="28"/>
        <v>0</v>
      </c>
      <c r="I173" s="166">
        <f t="shared" si="29"/>
        <v>0</v>
      </c>
    </row>
    <row r="174" spans="1:9" ht="24.95" customHeight="1" x14ac:dyDescent="0.2">
      <c r="A174" s="142" t="str">
        <f>Datos!B182</f>
        <v>12.1.2</v>
      </c>
      <c r="B174" s="356" t="str">
        <f t="shared" si="25"/>
        <v>Caño PVC Ø 160 perforado</v>
      </c>
      <c r="C174" s="357"/>
      <c r="D174" s="163" t="str">
        <f t="shared" si="30"/>
        <v>m</v>
      </c>
      <c r="E174" s="164">
        <f t="shared" si="26"/>
        <v>0</v>
      </c>
      <c r="F174" s="165">
        <f t="shared" si="27"/>
        <v>0</v>
      </c>
      <c r="G174" s="123">
        <f t="shared" si="31"/>
        <v>0</v>
      </c>
      <c r="H174" s="123">
        <f t="shared" si="28"/>
        <v>0</v>
      </c>
      <c r="I174" s="166">
        <f t="shared" si="29"/>
        <v>0</v>
      </c>
    </row>
    <row r="175" spans="1:9" ht="24.95" customHeight="1" x14ac:dyDescent="0.2">
      <c r="A175" s="142" t="str">
        <f>Datos!B183</f>
        <v>12.1.3</v>
      </c>
      <c r="B175" s="356" t="str">
        <f t="shared" si="25"/>
        <v>Codo PVC Ø 160</v>
      </c>
      <c r="C175" s="357"/>
      <c r="D175" s="163" t="str">
        <f t="shared" si="30"/>
        <v>m</v>
      </c>
      <c r="E175" s="164">
        <f t="shared" si="26"/>
        <v>0</v>
      </c>
      <c r="F175" s="165">
        <f t="shared" si="27"/>
        <v>0</v>
      </c>
      <c r="G175" s="123">
        <f t="shared" si="31"/>
        <v>0</v>
      </c>
      <c r="H175" s="123">
        <f t="shared" si="28"/>
        <v>0</v>
      </c>
      <c r="I175" s="166">
        <f t="shared" si="29"/>
        <v>0</v>
      </c>
    </row>
    <row r="176" spans="1:9" ht="24.95" customHeight="1" x14ac:dyDescent="0.2">
      <c r="A176" s="142" t="str">
        <f>Datos!B184</f>
        <v>12.1.4</v>
      </c>
      <c r="B176" s="356" t="str">
        <f t="shared" si="25"/>
        <v>Bocas de Inspección</v>
      </c>
      <c r="C176" s="357"/>
      <c r="D176" s="163" t="str">
        <f t="shared" si="30"/>
        <v>u</v>
      </c>
      <c r="E176" s="164">
        <f t="shared" si="26"/>
        <v>0</v>
      </c>
      <c r="F176" s="165">
        <f t="shared" si="27"/>
        <v>0</v>
      </c>
      <c r="G176" s="123">
        <f t="shared" si="31"/>
        <v>0</v>
      </c>
      <c r="H176" s="123">
        <f t="shared" si="28"/>
        <v>0</v>
      </c>
      <c r="I176" s="166">
        <f t="shared" si="29"/>
        <v>0</v>
      </c>
    </row>
    <row r="177" spans="1:9" ht="24.95" customHeight="1" x14ac:dyDescent="0.2">
      <c r="A177" s="142" t="str">
        <f>Datos!B185</f>
        <v>12.1.5</v>
      </c>
      <c r="B177" s="356" t="str">
        <f t="shared" si="25"/>
        <v>Cupla PVC Ø 110</v>
      </c>
      <c r="C177" s="357"/>
      <c r="D177" s="163" t="str">
        <f t="shared" si="30"/>
        <v>u</v>
      </c>
      <c r="E177" s="164">
        <f t="shared" si="26"/>
        <v>0</v>
      </c>
      <c r="F177" s="165">
        <f t="shared" si="27"/>
        <v>0</v>
      </c>
      <c r="G177" s="123">
        <f t="shared" si="31"/>
        <v>0</v>
      </c>
      <c r="H177" s="123">
        <f t="shared" si="28"/>
        <v>0</v>
      </c>
      <c r="I177" s="166">
        <f t="shared" si="29"/>
        <v>0</v>
      </c>
    </row>
    <row r="178" spans="1:9" ht="24.95" customHeight="1" x14ac:dyDescent="0.2">
      <c r="A178" s="142" t="str">
        <f>Datos!B186</f>
        <v>12.1.6</v>
      </c>
      <c r="B178" s="356" t="str">
        <f t="shared" si="25"/>
        <v>Codo 90º PVC Ø 110</v>
      </c>
      <c r="C178" s="357"/>
      <c r="D178" s="163" t="str">
        <f t="shared" si="30"/>
        <v>u</v>
      </c>
      <c r="E178" s="164">
        <f t="shared" si="26"/>
        <v>0</v>
      </c>
      <c r="F178" s="165">
        <f t="shared" si="27"/>
        <v>0</v>
      </c>
      <c r="G178" s="123">
        <f t="shared" ref="G178:G209" si="32">ROUND(PrecioUnitario(F178,Costo_Financiero,Gasto_Generales_Porcentaje,Beneficio,Ingresos_Brutos,IVA),2)</f>
        <v>0</v>
      </c>
      <c r="H178" s="123">
        <f t="shared" si="28"/>
        <v>0</v>
      </c>
      <c r="I178" s="166">
        <f t="shared" si="29"/>
        <v>0</v>
      </c>
    </row>
    <row r="179" spans="1:9" ht="24.95" customHeight="1" x14ac:dyDescent="0.2">
      <c r="A179" s="142" t="str">
        <f>Datos!B187</f>
        <v>12.1.7</v>
      </c>
      <c r="B179" s="356" t="str">
        <f t="shared" si="25"/>
        <v>Boca DESAGÜE PLUVIAL</v>
      </c>
      <c r="C179" s="357"/>
      <c r="D179" s="163" t="str">
        <f t="shared" si="30"/>
        <v>u</v>
      </c>
      <c r="E179" s="164">
        <f t="shared" si="26"/>
        <v>0</v>
      </c>
      <c r="F179" s="165">
        <f t="shared" si="27"/>
        <v>0</v>
      </c>
      <c r="G179" s="123">
        <f t="shared" si="32"/>
        <v>0</v>
      </c>
      <c r="H179" s="123">
        <f t="shared" si="28"/>
        <v>0</v>
      </c>
      <c r="I179" s="166">
        <f t="shared" si="29"/>
        <v>0</v>
      </c>
    </row>
    <row r="180" spans="1:9" ht="24.95" customHeight="1" x14ac:dyDescent="0.2">
      <c r="A180" s="142" t="str">
        <f>Datos!B188</f>
        <v>12.1.8</v>
      </c>
      <c r="B180" s="356" t="str">
        <f t="shared" si="25"/>
        <v>Camaras de Inspeccion Nuevas Modulos h=0,40</v>
      </c>
      <c r="C180" s="357"/>
      <c r="D180" s="163" t="str">
        <f t="shared" si="30"/>
        <v>u</v>
      </c>
      <c r="E180" s="164">
        <f t="shared" si="26"/>
        <v>0</v>
      </c>
      <c r="F180" s="165">
        <f t="shared" si="27"/>
        <v>0</v>
      </c>
      <c r="G180" s="123">
        <f t="shared" si="32"/>
        <v>0</v>
      </c>
      <c r="H180" s="123">
        <f t="shared" si="28"/>
        <v>0</v>
      </c>
      <c r="I180" s="166">
        <f t="shared" si="29"/>
        <v>0</v>
      </c>
    </row>
    <row r="181" spans="1:9" ht="24.95" customHeight="1" x14ac:dyDescent="0.2">
      <c r="A181" s="142" t="str">
        <f>Datos!B189</f>
        <v>12.1.9</v>
      </c>
      <c r="B181" s="356" t="str">
        <f t="shared" si="25"/>
        <v>Spray siliconado, Adhesivos, Grampas fijacion, etc.</v>
      </c>
      <c r="C181" s="357"/>
      <c r="D181" s="163" t="str">
        <f t="shared" si="30"/>
        <v>u</v>
      </c>
      <c r="E181" s="164">
        <f t="shared" si="26"/>
        <v>0</v>
      </c>
      <c r="F181" s="165">
        <f t="shared" si="27"/>
        <v>0</v>
      </c>
      <c r="G181" s="123">
        <f t="shared" si="32"/>
        <v>0</v>
      </c>
      <c r="H181" s="123">
        <f t="shared" si="28"/>
        <v>0</v>
      </c>
      <c r="I181" s="166">
        <f t="shared" si="29"/>
        <v>0</v>
      </c>
    </row>
    <row r="182" spans="1:9" ht="24.95" customHeight="1" x14ac:dyDescent="0.2">
      <c r="A182" s="142" t="str">
        <f>Datos!B190</f>
        <v>12.3</v>
      </c>
      <c r="B182" s="356" t="str">
        <f t="shared" si="25"/>
        <v>Dispositivos de Tratamiento y Otros</v>
      </c>
      <c r="C182" s="357"/>
      <c r="D182" s="163">
        <f t="shared" si="30"/>
        <v>0</v>
      </c>
      <c r="E182" s="164">
        <f t="shared" si="26"/>
        <v>0</v>
      </c>
      <c r="F182" s="165">
        <f t="shared" si="27"/>
        <v>0</v>
      </c>
      <c r="G182" s="123">
        <f t="shared" si="32"/>
        <v>0</v>
      </c>
      <c r="H182" s="123">
        <f t="shared" si="28"/>
        <v>0</v>
      </c>
      <c r="I182" s="166">
        <f t="shared" si="29"/>
        <v>0</v>
      </c>
    </row>
    <row r="183" spans="1:9" ht="24.95" customHeight="1" x14ac:dyDescent="0.2">
      <c r="A183" s="142" t="str">
        <f>Datos!B191</f>
        <v>12.3.3</v>
      </c>
      <c r="B183" s="356" t="str">
        <f t="shared" si="25"/>
        <v>Camara septica</v>
      </c>
      <c r="C183" s="357"/>
      <c r="D183" s="163">
        <f t="shared" si="30"/>
        <v>0</v>
      </c>
      <c r="E183" s="164">
        <f t="shared" si="26"/>
        <v>0</v>
      </c>
      <c r="F183" s="165">
        <f t="shared" si="27"/>
        <v>0</v>
      </c>
      <c r="G183" s="123">
        <f t="shared" si="32"/>
        <v>0</v>
      </c>
      <c r="H183" s="123">
        <f t="shared" si="28"/>
        <v>0</v>
      </c>
      <c r="I183" s="166">
        <f t="shared" si="29"/>
        <v>0</v>
      </c>
    </row>
    <row r="184" spans="1:9" ht="24.95" customHeight="1" x14ac:dyDescent="0.2">
      <c r="A184" s="142" t="str">
        <f>Datos!B192</f>
        <v>12.3.3.1</v>
      </c>
      <c r="B184" s="356" t="str">
        <f t="shared" si="25"/>
        <v>Mamposteria 0,2m</v>
      </c>
      <c r="C184" s="357"/>
      <c r="D184" s="163" t="str">
        <f t="shared" si="30"/>
        <v>m2</v>
      </c>
      <c r="E184" s="164">
        <f t="shared" si="26"/>
        <v>0</v>
      </c>
      <c r="F184" s="165">
        <f t="shared" si="27"/>
        <v>0</v>
      </c>
      <c r="G184" s="123">
        <f t="shared" si="32"/>
        <v>0</v>
      </c>
      <c r="H184" s="123">
        <f t="shared" si="28"/>
        <v>0</v>
      </c>
      <c r="I184" s="166">
        <f t="shared" si="29"/>
        <v>0</v>
      </c>
    </row>
    <row r="185" spans="1:9" ht="24.95" customHeight="1" x14ac:dyDescent="0.2">
      <c r="A185" s="142" t="str">
        <f>Datos!B193</f>
        <v>12.3.3.2</v>
      </c>
      <c r="B185" s="356" t="str">
        <f t="shared" si="25"/>
        <v>Revoque impermeable</v>
      </c>
      <c r="C185" s="357"/>
      <c r="D185" s="163" t="str">
        <f t="shared" si="30"/>
        <v>m2</v>
      </c>
      <c r="E185" s="164">
        <f t="shared" si="26"/>
        <v>0</v>
      </c>
      <c r="F185" s="165">
        <f t="shared" si="27"/>
        <v>0</v>
      </c>
      <c r="G185" s="123">
        <f t="shared" si="32"/>
        <v>0</v>
      </c>
      <c r="H185" s="123">
        <f t="shared" si="28"/>
        <v>0</v>
      </c>
      <c r="I185" s="166">
        <f t="shared" si="29"/>
        <v>0</v>
      </c>
    </row>
    <row r="186" spans="1:9" ht="24.95" customHeight="1" x14ac:dyDescent="0.2">
      <c r="A186" s="142" t="str">
        <f>Datos!B194</f>
        <v>12.3.3.3</v>
      </c>
      <c r="B186" s="356" t="str">
        <f t="shared" si="25"/>
        <v>Estucado</v>
      </c>
      <c r="C186" s="357"/>
      <c r="D186" s="163" t="str">
        <f t="shared" si="30"/>
        <v>m2</v>
      </c>
      <c r="E186" s="164">
        <f t="shared" si="26"/>
        <v>0</v>
      </c>
      <c r="F186" s="165">
        <f t="shared" si="27"/>
        <v>0</v>
      </c>
      <c r="G186" s="123">
        <f t="shared" si="32"/>
        <v>0</v>
      </c>
      <c r="H186" s="123">
        <f t="shared" si="28"/>
        <v>0</v>
      </c>
      <c r="I186" s="166">
        <f t="shared" si="29"/>
        <v>0</v>
      </c>
    </row>
    <row r="187" spans="1:9" ht="24.95" customHeight="1" x14ac:dyDescent="0.2">
      <c r="A187" s="142" t="str">
        <f>Datos!B195</f>
        <v>12.3.3.4</v>
      </c>
      <c r="B187" s="356" t="str">
        <f t="shared" si="25"/>
        <v>Contrapiso hormigon armado</v>
      </c>
      <c r="C187" s="357"/>
      <c r="D187" s="163" t="str">
        <f t="shared" si="30"/>
        <v>m2</v>
      </c>
      <c r="E187" s="164">
        <f t="shared" si="26"/>
        <v>0</v>
      </c>
      <c r="F187" s="165">
        <f t="shared" si="27"/>
        <v>0</v>
      </c>
      <c r="G187" s="123">
        <f t="shared" si="32"/>
        <v>0</v>
      </c>
      <c r="H187" s="123">
        <f t="shared" si="28"/>
        <v>0</v>
      </c>
      <c r="I187" s="166">
        <f t="shared" si="29"/>
        <v>0</v>
      </c>
    </row>
    <row r="188" spans="1:9" ht="24.95" customHeight="1" x14ac:dyDescent="0.2">
      <c r="A188" s="142" t="str">
        <f>Datos!B196</f>
        <v>12.3.3.5</v>
      </c>
      <c r="B188" s="356" t="str">
        <f t="shared" si="25"/>
        <v>Piso Hormigon tipo industrial</v>
      </c>
      <c r="C188" s="357"/>
      <c r="D188" s="163" t="str">
        <f t="shared" si="30"/>
        <v>m2</v>
      </c>
      <c r="E188" s="164">
        <f t="shared" si="26"/>
        <v>0</v>
      </c>
      <c r="F188" s="165">
        <f t="shared" si="27"/>
        <v>0</v>
      </c>
      <c r="G188" s="123">
        <f t="shared" si="32"/>
        <v>0</v>
      </c>
      <c r="H188" s="123">
        <f t="shared" si="28"/>
        <v>0</v>
      </c>
      <c r="I188" s="166">
        <f t="shared" si="29"/>
        <v>0</v>
      </c>
    </row>
    <row r="189" spans="1:9" ht="24.95" customHeight="1" x14ac:dyDescent="0.2">
      <c r="A189" s="142" t="str">
        <f>Datos!B197</f>
        <v>12.3.3.6</v>
      </c>
      <c r="B189" s="356" t="str">
        <f t="shared" si="25"/>
        <v>Hormigon para Losa</v>
      </c>
      <c r="C189" s="357"/>
      <c r="D189" s="163" t="str">
        <f t="shared" si="30"/>
        <v>m3</v>
      </c>
      <c r="E189" s="164">
        <f t="shared" si="26"/>
        <v>0</v>
      </c>
      <c r="F189" s="165">
        <f t="shared" si="27"/>
        <v>0</v>
      </c>
      <c r="G189" s="123">
        <f t="shared" si="32"/>
        <v>0</v>
      </c>
      <c r="H189" s="123">
        <f t="shared" si="28"/>
        <v>0</v>
      </c>
      <c r="I189" s="166">
        <f t="shared" si="29"/>
        <v>0</v>
      </c>
    </row>
    <row r="190" spans="1:9" ht="24.95" customHeight="1" x14ac:dyDescent="0.2">
      <c r="A190" s="142" t="str">
        <f>Datos!B198</f>
        <v>12.3.6</v>
      </c>
      <c r="B190" s="356" t="str">
        <f t="shared" si="25"/>
        <v>Lecho nitrificante</v>
      </c>
      <c r="C190" s="357"/>
      <c r="D190" s="163">
        <f t="shared" si="30"/>
        <v>0</v>
      </c>
      <c r="E190" s="164">
        <f t="shared" si="26"/>
        <v>0</v>
      </c>
      <c r="F190" s="165">
        <f t="shared" si="27"/>
        <v>0</v>
      </c>
      <c r="G190" s="123">
        <f t="shared" si="32"/>
        <v>0</v>
      </c>
      <c r="H190" s="123">
        <f t="shared" si="28"/>
        <v>0</v>
      </c>
      <c r="I190" s="166">
        <f t="shared" si="29"/>
        <v>0</v>
      </c>
    </row>
    <row r="191" spans="1:9" ht="24.95" customHeight="1" x14ac:dyDescent="0.2">
      <c r="A191" s="142" t="str">
        <f>Datos!B199</f>
        <v>12.3.6.1</v>
      </c>
      <c r="B191" s="356" t="str">
        <f t="shared" si="25"/>
        <v xml:space="preserve">Excavaciones </v>
      </c>
      <c r="C191" s="357"/>
      <c r="D191" s="163" t="str">
        <f t="shared" si="30"/>
        <v>m3</v>
      </c>
      <c r="E191" s="164">
        <f t="shared" si="26"/>
        <v>0</v>
      </c>
      <c r="F191" s="165">
        <f t="shared" si="27"/>
        <v>0</v>
      </c>
      <c r="G191" s="123">
        <f t="shared" si="32"/>
        <v>0</v>
      </c>
      <c r="H191" s="123">
        <f t="shared" si="28"/>
        <v>0</v>
      </c>
      <c r="I191" s="166">
        <f t="shared" si="29"/>
        <v>0</v>
      </c>
    </row>
    <row r="192" spans="1:9" ht="24.95" customHeight="1" x14ac:dyDescent="0.2">
      <c r="A192" s="142" t="str">
        <f>Datos!B200</f>
        <v>12.3.6.2</v>
      </c>
      <c r="B192" s="356" t="str">
        <f t="shared" si="25"/>
        <v>Relleno con material de aporte</v>
      </c>
      <c r="C192" s="357"/>
      <c r="D192" s="163" t="str">
        <f t="shared" si="30"/>
        <v>m3</v>
      </c>
      <c r="E192" s="164">
        <f t="shared" si="26"/>
        <v>0</v>
      </c>
      <c r="F192" s="165">
        <f t="shared" si="27"/>
        <v>0</v>
      </c>
      <c r="G192" s="123">
        <f t="shared" si="32"/>
        <v>0</v>
      </c>
      <c r="H192" s="123">
        <f t="shared" si="28"/>
        <v>0</v>
      </c>
      <c r="I192" s="166">
        <f t="shared" si="29"/>
        <v>0</v>
      </c>
    </row>
    <row r="193" spans="1:9" ht="24.95" customHeight="1" x14ac:dyDescent="0.2">
      <c r="A193" s="142" t="str">
        <f>Datos!B201</f>
        <v>12.3.7</v>
      </c>
      <c r="B193" s="356" t="str">
        <f t="shared" si="25"/>
        <v>Cámara de pileta de desborde y tanque de almacenamiento excedente</v>
      </c>
      <c r="C193" s="357"/>
      <c r="D193" s="163">
        <f t="shared" si="30"/>
        <v>0</v>
      </c>
      <c r="E193" s="164">
        <f t="shared" si="26"/>
        <v>0</v>
      </c>
      <c r="F193" s="165">
        <f t="shared" si="27"/>
        <v>0</v>
      </c>
      <c r="G193" s="123">
        <f t="shared" si="32"/>
        <v>0</v>
      </c>
      <c r="H193" s="123">
        <f t="shared" si="28"/>
        <v>0</v>
      </c>
      <c r="I193" s="166">
        <f t="shared" si="29"/>
        <v>0</v>
      </c>
    </row>
    <row r="194" spans="1:9" ht="24.95" customHeight="1" x14ac:dyDescent="0.2">
      <c r="A194" s="142" t="str">
        <f>Datos!B202</f>
        <v>12.3.7.1</v>
      </c>
      <c r="B194" s="356" t="str">
        <f t="shared" si="25"/>
        <v>Tanques de 2500lts</v>
      </c>
      <c r="C194" s="357"/>
      <c r="D194" s="163" t="str">
        <f t="shared" si="30"/>
        <v>u</v>
      </c>
      <c r="E194" s="164">
        <f t="shared" si="26"/>
        <v>0</v>
      </c>
      <c r="F194" s="165">
        <f t="shared" si="27"/>
        <v>0</v>
      </c>
      <c r="G194" s="123">
        <f t="shared" si="32"/>
        <v>0</v>
      </c>
      <c r="H194" s="123">
        <f t="shared" si="28"/>
        <v>0</v>
      </c>
      <c r="I194" s="166">
        <f t="shared" si="29"/>
        <v>0</v>
      </c>
    </row>
    <row r="195" spans="1:9" ht="24.95" customHeight="1" x14ac:dyDescent="0.2">
      <c r="A195" s="142" t="str">
        <f>Datos!B203</f>
        <v>12.3.7.2</v>
      </c>
      <c r="B195" s="356" t="str">
        <f t="shared" si="25"/>
        <v>Mamposteria 0,2m</v>
      </c>
      <c r="C195" s="357"/>
      <c r="D195" s="163" t="str">
        <f t="shared" si="30"/>
        <v>m2</v>
      </c>
      <c r="E195" s="164">
        <f t="shared" si="26"/>
        <v>0</v>
      </c>
      <c r="F195" s="165">
        <f t="shared" si="27"/>
        <v>0</v>
      </c>
      <c r="G195" s="123">
        <f t="shared" si="32"/>
        <v>0</v>
      </c>
      <c r="H195" s="123">
        <f t="shared" si="28"/>
        <v>0</v>
      </c>
      <c r="I195" s="166">
        <f t="shared" si="29"/>
        <v>0</v>
      </c>
    </row>
    <row r="196" spans="1:9" ht="24.95" customHeight="1" x14ac:dyDescent="0.2">
      <c r="A196" s="142" t="str">
        <f>Datos!B204</f>
        <v>12.3.7.3</v>
      </c>
      <c r="B196" s="356" t="str">
        <f t="shared" si="25"/>
        <v>Revoque impermeable</v>
      </c>
      <c r="C196" s="357"/>
      <c r="D196" s="163" t="str">
        <f t="shared" si="30"/>
        <v>m2</v>
      </c>
      <c r="E196" s="164">
        <f t="shared" si="26"/>
        <v>0</v>
      </c>
      <c r="F196" s="165">
        <f t="shared" si="27"/>
        <v>0</v>
      </c>
      <c r="G196" s="123">
        <f t="shared" si="32"/>
        <v>0</v>
      </c>
      <c r="H196" s="123">
        <f t="shared" si="28"/>
        <v>0</v>
      </c>
      <c r="I196" s="166">
        <f t="shared" si="29"/>
        <v>0</v>
      </c>
    </row>
    <row r="197" spans="1:9" ht="24.95" customHeight="1" x14ac:dyDescent="0.2">
      <c r="A197" s="142" t="str">
        <f>Datos!B205</f>
        <v>12.3.7.4</v>
      </c>
      <c r="B197" s="356" t="str">
        <f t="shared" si="25"/>
        <v>Estucado</v>
      </c>
      <c r="C197" s="357"/>
      <c r="D197" s="163" t="str">
        <f t="shared" si="30"/>
        <v>m2</v>
      </c>
      <c r="E197" s="164">
        <f t="shared" si="26"/>
        <v>0</v>
      </c>
      <c r="F197" s="165">
        <f t="shared" si="27"/>
        <v>0</v>
      </c>
      <c r="G197" s="123">
        <f t="shared" si="32"/>
        <v>0</v>
      </c>
      <c r="H197" s="123">
        <f t="shared" si="28"/>
        <v>0</v>
      </c>
      <c r="I197" s="166">
        <f t="shared" si="29"/>
        <v>0</v>
      </c>
    </row>
    <row r="198" spans="1:9" ht="24.95" customHeight="1" x14ac:dyDescent="0.2">
      <c r="A198" s="142" t="str">
        <f>Datos!B206</f>
        <v>12.3.7.5</v>
      </c>
      <c r="B198" s="356" t="str">
        <f t="shared" si="25"/>
        <v>Contrapiso hormigon armado</v>
      </c>
      <c r="C198" s="357"/>
      <c r="D198" s="163" t="str">
        <f t="shared" si="30"/>
        <v>m2</v>
      </c>
      <c r="E198" s="164">
        <f t="shared" si="26"/>
        <v>0</v>
      </c>
      <c r="F198" s="165">
        <f t="shared" si="27"/>
        <v>0</v>
      </c>
      <c r="G198" s="123">
        <f t="shared" si="32"/>
        <v>0</v>
      </c>
      <c r="H198" s="123">
        <f t="shared" si="28"/>
        <v>0</v>
      </c>
      <c r="I198" s="166">
        <f t="shared" si="29"/>
        <v>0</v>
      </c>
    </row>
    <row r="199" spans="1:9" ht="24.95" customHeight="1" x14ac:dyDescent="0.2">
      <c r="A199" s="142" t="str">
        <f>Datos!B207</f>
        <v>12.3.7.6</v>
      </c>
      <c r="B199" s="356" t="str">
        <f t="shared" si="25"/>
        <v>Piso Hormigon tipo industrial</v>
      </c>
      <c r="C199" s="357"/>
      <c r="D199" s="163" t="str">
        <f t="shared" si="30"/>
        <v>m2</v>
      </c>
      <c r="E199" s="164">
        <f t="shared" si="26"/>
        <v>0</v>
      </c>
      <c r="F199" s="165">
        <f t="shared" si="27"/>
        <v>0</v>
      </c>
      <c r="G199" s="123">
        <f t="shared" si="32"/>
        <v>0</v>
      </c>
      <c r="H199" s="123">
        <f t="shared" si="28"/>
        <v>0</v>
      </c>
      <c r="I199" s="166">
        <f t="shared" si="29"/>
        <v>0</v>
      </c>
    </row>
    <row r="200" spans="1:9" ht="24.95" customHeight="1" x14ac:dyDescent="0.2">
      <c r="A200" s="142" t="str">
        <f>Datos!B208</f>
        <v>12.3.7.7</v>
      </c>
      <c r="B200" s="356" t="str">
        <f t="shared" si="25"/>
        <v>Hormigon para Losa</v>
      </c>
      <c r="C200" s="357"/>
      <c r="D200" s="163" t="str">
        <f t="shared" si="30"/>
        <v>m3</v>
      </c>
      <c r="E200" s="164">
        <f t="shared" si="26"/>
        <v>0</v>
      </c>
      <c r="F200" s="165">
        <f t="shared" si="27"/>
        <v>0</v>
      </c>
      <c r="G200" s="123">
        <f t="shared" si="32"/>
        <v>0</v>
      </c>
      <c r="H200" s="123">
        <f t="shared" si="28"/>
        <v>0</v>
      </c>
      <c r="I200" s="166">
        <f t="shared" si="29"/>
        <v>0</v>
      </c>
    </row>
    <row r="201" spans="1:9" ht="24.95" customHeight="1" x14ac:dyDescent="0.2">
      <c r="A201" s="142" t="str">
        <f>Datos!B209</f>
        <v>12.4</v>
      </c>
      <c r="B201" s="356" t="str">
        <f t="shared" si="25"/>
        <v>Cañeria de distribucion de agua fria y caliente</v>
      </c>
      <c r="C201" s="357"/>
      <c r="D201" s="163">
        <f t="shared" si="30"/>
        <v>0</v>
      </c>
      <c r="E201" s="164">
        <f t="shared" si="26"/>
        <v>0</v>
      </c>
      <c r="F201" s="165">
        <f t="shared" si="27"/>
        <v>0</v>
      </c>
      <c r="G201" s="123">
        <f t="shared" si="32"/>
        <v>0</v>
      </c>
      <c r="H201" s="123">
        <f t="shared" si="28"/>
        <v>0</v>
      </c>
      <c r="I201" s="166">
        <f t="shared" si="29"/>
        <v>0</v>
      </c>
    </row>
    <row r="202" spans="1:9" ht="24.95" customHeight="1" x14ac:dyDescent="0.2">
      <c r="A202" s="142" t="str">
        <f>Datos!B210</f>
        <v>12.4.1</v>
      </c>
      <c r="B202" s="356" t="str">
        <f t="shared" si="25"/>
        <v>Caño Fusion Ø 75mm- P/colector (incluye accesorios e instalacion)</v>
      </c>
      <c r="C202" s="357"/>
      <c r="D202" s="163" t="str">
        <f t="shared" si="30"/>
        <v>m</v>
      </c>
      <c r="E202" s="164">
        <f t="shared" si="26"/>
        <v>0</v>
      </c>
      <c r="F202" s="165">
        <f t="shared" si="27"/>
        <v>0</v>
      </c>
      <c r="G202" s="123">
        <f t="shared" si="32"/>
        <v>0</v>
      </c>
      <c r="H202" s="123">
        <f t="shared" si="28"/>
        <v>0</v>
      </c>
      <c r="I202" s="166">
        <f t="shared" si="29"/>
        <v>0</v>
      </c>
    </row>
    <row r="203" spans="1:9" ht="24.95" customHeight="1" x14ac:dyDescent="0.2">
      <c r="A203" s="142" t="str">
        <f>Datos!B211</f>
        <v>12.4.2</v>
      </c>
      <c r="B203" s="356" t="str">
        <f t="shared" si="25"/>
        <v>Caño  Fusion Ø 50mm (incluye accesorios e instalacion)</v>
      </c>
      <c r="C203" s="357"/>
      <c r="D203" s="163" t="str">
        <f t="shared" si="30"/>
        <v>m</v>
      </c>
      <c r="E203" s="164">
        <f t="shared" si="26"/>
        <v>0</v>
      </c>
      <c r="F203" s="165">
        <f t="shared" si="27"/>
        <v>0</v>
      </c>
      <c r="G203" s="123">
        <f t="shared" si="32"/>
        <v>0</v>
      </c>
      <c r="H203" s="123">
        <f t="shared" si="28"/>
        <v>0</v>
      </c>
      <c r="I203" s="166">
        <f t="shared" si="29"/>
        <v>0</v>
      </c>
    </row>
    <row r="204" spans="1:9" ht="24.95" customHeight="1" x14ac:dyDescent="0.2">
      <c r="A204" s="142" t="str">
        <f>Datos!B212</f>
        <v>12.4.3</v>
      </c>
      <c r="B204" s="356" t="str">
        <f t="shared" si="25"/>
        <v>Caño Fusion Ø40mm (incluye accesorios e instalacion)</v>
      </c>
      <c r="C204" s="357"/>
      <c r="D204" s="163" t="str">
        <f t="shared" si="30"/>
        <v>m</v>
      </c>
      <c r="E204" s="164">
        <f t="shared" si="26"/>
        <v>0</v>
      </c>
      <c r="F204" s="165">
        <f t="shared" si="27"/>
        <v>0</v>
      </c>
      <c r="G204" s="123">
        <f t="shared" si="32"/>
        <v>0</v>
      </c>
      <c r="H204" s="123">
        <f t="shared" si="28"/>
        <v>0</v>
      </c>
      <c r="I204" s="166">
        <f t="shared" si="29"/>
        <v>0</v>
      </c>
    </row>
    <row r="205" spans="1:9" ht="24.95" customHeight="1" x14ac:dyDescent="0.2">
      <c r="A205" s="142" t="str">
        <f>Datos!B213</f>
        <v>12.4.4</v>
      </c>
      <c r="B205" s="356" t="str">
        <f t="shared" si="25"/>
        <v>Caño  Fusion Ø 19mm (incluye accesorios e instalacion)</v>
      </c>
      <c r="C205" s="357"/>
      <c r="D205" s="163" t="str">
        <f t="shared" si="30"/>
        <v>m</v>
      </c>
      <c r="E205" s="164">
        <f t="shared" si="26"/>
        <v>0</v>
      </c>
      <c r="F205" s="165">
        <f t="shared" si="27"/>
        <v>0</v>
      </c>
      <c r="G205" s="123">
        <f t="shared" si="32"/>
        <v>0</v>
      </c>
      <c r="H205" s="123">
        <f t="shared" si="28"/>
        <v>0</v>
      </c>
      <c r="I205" s="166">
        <f t="shared" si="29"/>
        <v>0</v>
      </c>
    </row>
    <row r="206" spans="1:9" ht="24.95" customHeight="1" x14ac:dyDescent="0.2">
      <c r="A206" s="142" t="str">
        <f>Datos!B214</f>
        <v>12.4.5</v>
      </c>
      <c r="B206" s="356" t="str">
        <f t="shared" si="25"/>
        <v>Caño Ø 13mm (incluye accesorios e instalacion)</v>
      </c>
      <c r="C206" s="357"/>
      <c r="D206" s="163" t="str">
        <f t="shared" si="30"/>
        <v>m</v>
      </c>
      <c r="E206" s="164">
        <f t="shared" si="26"/>
        <v>0</v>
      </c>
      <c r="F206" s="165">
        <f t="shared" si="27"/>
        <v>0</v>
      </c>
      <c r="G206" s="123">
        <f t="shared" si="32"/>
        <v>0</v>
      </c>
      <c r="H206" s="123">
        <f t="shared" si="28"/>
        <v>0</v>
      </c>
      <c r="I206" s="166">
        <f t="shared" si="29"/>
        <v>0</v>
      </c>
    </row>
    <row r="207" spans="1:9" ht="24.95" customHeight="1" x14ac:dyDescent="0.2">
      <c r="A207" s="142" t="str">
        <f>Datos!B215</f>
        <v>12.5</v>
      </c>
      <c r="B207" s="356" t="str">
        <f t="shared" si="25"/>
        <v>Tanque de reserva y bombeo</v>
      </c>
      <c r="C207" s="357"/>
      <c r="D207" s="163">
        <f t="shared" si="30"/>
        <v>0</v>
      </c>
      <c r="E207" s="164">
        <f t="shared" si="26"/>
        <v>0</v>
      </c>
      <c r="F207" s="165">
        <f t="shared" si="27"/>
        <v>0</v>
      </c>
      <c r="G207" s="123">
        <f t="shared" si="32"/>
        <v>0</v>
      </c>
      <c r="H207" s="123">
        <f t="shared" si="28"/>
        <v>0</v>
      </c>
      <c r="I207" s="166">
        <f t="shared" si="29"/>
        <v>0</v>
      </c>
    </row>
    <row r="208" spans="1:9" ht="24.95" customHeight="1" x14ac:dyDescent="0.2">
      <c r="A208" s="142" t="str">
        <f>Datos!B216</f>
        <v>12.5.1</v>
      </c>
      <c r="B208" s="356" t="str">
        <f t="shared" ref="B208:B216" si="33">IFERROR(VLOOKUP(A208,Tabla_Datos,2,FALSE),"")</f>
        <v>Tanque  5600 ltrs (incluye instalacion)</v>
      </c>
      <c r="C208" s="357"/>
      <c r="D208" s="163" t="str">
        <f t="shared" si="30"/>
        <v>u</v>
      </c>
      <c r="E208" s="164">
        <f t="shared" ref="E208:E216" si="34">IFERROR(VLOOKUP(A208,Tabla_Datos,4,FALSE),0)</f>
        <v>0</v>
      </c>
      <c r="F208" s="165">
        <f t="shared" ref="F208:F216" si="35">IFERROR(VLOOKUP(A208,Tabla_Analisis_Precio,7,FALSE),0)</f>
        <v>0</v>
      </c>
      <c r="G208" s="123">
        <f t="shared" si="32"/>
        <v>0</v>
      </c>
      <c r="H208" s="123">
        <f t="shared" ref="H208:H216" si="36">ROUND(E208*G208,2)</f>
        <v>0</v>
      </c>
      <c r="I208" s="166">
        <f t="shared" ref="I208:I216" si="37">IFERROR(H208/Monto_Oferta,0)</f>
        <v>0</v>
      </c>
    </row>
    <row r="209" spans="1:9" ht="24.95" customHeight="1" x14ac:dyDescent="0.2">
      <c r="A209" s="142" t="str">
        <f>Datos!B217</f>
        <v>12.5.2</v>
      </c>
      <c r="B209" s="356" t="str">
        <f t="shared" si="33"/>
        <v xml:space="preserve">Accesorios para conexión </v>
      </c>
      <c r="C209" s="357"/>
      <c r="D209" s="163" t="str">
        <f t="shared" si="30"/>
        <v>gl</v>
      </c>
      <c r="E209" s="164">
        <f t="shared" si="34"/>
        <v>0</v>
      </c>
      <c r="F209" s="165">
        <f t="shared" si="35"/>
        <v>0</v>
      </c>
      <c r="G209" s="123">
        <f t="shared" si="32"/>
        <v>0</v>
      </c>
      <c r="H209" s="123">
        <f t="shared" si="36"/>
        <v>0</v>
      </c>
      <c r="I209" s="166">
        <f t="shared" si="37"/>
        <v>0</v>
      </c>
    </row>
    <row r="210" spans="1:9" ht="24.95" customHeight="1" x14ac:dyDescent="0.2">
      <c r="A210" s="142" t="str">
        <f>Datos!B218</f>
        <v>12.6</v>
      </c>
      <c r="B210" s="356" t="str">
        <f t="shared" si="33"/>
        <v>Artefactos sanitarios y griferia</v>
      </c>
      <c r="C210" s="357"/>
      <c r="D210" s="163">
        <f t="shared" ref="D210:D273" si="38">IFERROR(VLOOKUP(A210,Tabla_Datos,3,FALSE),"")</f>
        <v>0</v>
      </c>
      <c r="E210" s="164">
        <f t="shared" si="34"/>
        <v>0</v>
      </c>
      <c r="F210" s="165">
        <f t="shared" si="35"/>
        <v>0</v>
      </c>
      <c r="G210" s="123">
        <f t="shared" ref="G210:G216" si="39">ROUND(PrecioUnitario(F210,Costo_Financiero,Gasto_Generales_Porcentaje,Beneficio,Ingresos_Brutos,IVA),2)</f>
        <v>0</v>
      </c>
      <c r="H210" s="123">
        <f t="shared" si="36"/>
        <v>0</v>
      </c>
      <c r="I210" s="166">
        <f t="shared" si="37"/>
        <v>0</v>
      </c>
    </row>
    <row r="211" spans="1:9" ht="24.95" customHeight="1" x14ac:dyDescent="0.2">
      <c r="A211" s="142" t="str">
        <f>Datos!B219</f>
        <v>12.6.1</v>
      </c>
      <c r="B211" s="356" t="str">
        <f t="shared" si="33"/>
        <v xml:space="preserve">Artefactos </v>
      </c>
      <c r="C211" s="357"/>
      <c r="D211" s="163">
        <f t="shared" si="38"/>
        <v>0</v>
      </c>
      <c r="E211" s="164">
        <f t="shared" si="34"/>
        <v>0</v>
      </c>
      <c r="F211" s="165">
        <f t="shared" si="35"/>
        <v>0</v>
      </c>
      <c r="G211" s="123">
        <f t="shared" si="39"/>
        <v>0</v>
      </c>
      <c r="H211" s="123">
        <f t="shared" si="36"/>
        <v>0</v>
      </c>
      <c r="I211" s="166">
        <f t="shared" si="37"/>
        <v>0</v>
      </c>
    </row>
    <row r="212" spans="1:9" ht="24.95" customHeight="1" x14ac:dyDescent="0.2">
      <c r="A212" s="142" t="str">
        <f>Datos!B220</f>
        <v>12.6.1.1</v>
      </c>
      <c r="B212" s="356" t="str">
        <f t="shared" si="33"/>
        <v>Inodoro Tipo Ferrum (incluye instalacion)</v>
      </c>
      <c r="C212" s="357"/>
      <c r="D212" s="163" t="str">
        <f t="shared" si="38"/>
        <v>u</v>
      </c>
      <c r="E212" s="164">
        <f t="shared" si="34"/>
        <v>0</v>
      </c>
      <c r="F212" s="165">
        <f t="shared" si="35"/>
        <v>0</v>
      </c>
      <c r="G212" s="123">
        <f t="shared" si="39"/>
        <v>0</v>
      </c>
      <c r="H212" s="123">
        <f t="shared" si="36"/>
        <v>0</v>
      </c>
      <c r="I212" s="166">
        <f t="shared" si="37"/>
        <v>0</v>
      </c>
    </row>
    <row r="213" spans="1:9" ht="24.95" customHeight="1" x14ac:dyDescent="0.2">
      <c r="A213" s="142" t="str">
        <f>Datos!B221</f>
        <v>12.6.1.2</v>
      </c>
      <c r="B213" s="356" t="str">
        <f t="shared" si="33"/>
        <v>Inodoro Tipo Ferrum discapasitado c/depósito mochila + lavatorio + barral. Tipo ferrum</v>
      </c>
      <c r="C213" s="357"/>
      <c r="D213" s="163" t="str">
        <f t="shared" si="38"/>
        <v>u</v>
      </c>
      <c r="E213" s="164">
        <f t="shared" si="34"/>
        <v>0</v>
      </c>
      <c r="F213" s="165">
        <f t="shared" si="35"/>
        <v>0</v>
      </c>
      <c r="G213" s="123">
        <f t="shared" si="39"/>
        <v>0</v>
      </c>
      <c r="H213" s="123">
        <f t="shared" si="36"/>
        <v>0</v>
      </c>
      <c r="I213" s="166">
        <f t="shared" si="37"/>
        <v>0</v>
      </c>
    </row>
    <row r="214" spans="1:9" ht="24.95" customHeight="1" x14ac:dyDescent="0.2">
      <c r="A214" s="142" t="str">
        <f>Datos!B222</f>
        <v>12.6.1.3</v>
      </c>
      <c r="B214" s="356" t="str">
        <f t="shared" si="33"/>
        <v>Bacha oval  tipo sanitarios tipo  Johnson</v>
      </c>
      <c r="C214" s="357"/>
      <c r="D214" s="163" t="str">
        <f t="shared" si="38"/>
        <v>u</v>
      </c>
      <c r="E214" s="164">
        <f t="shared" si="34"/>
        <v>0</v>
      </c>
      <c r="F214" s="165">
        <f t="shared" si="35"/>
        <v>0</v>
      </c>
      <c r="G214" s="123">
        <f t="shared" si="39"/>
        <v>0</v>
      </c>
      <c r="H214" s="123">
        <f t="shared" si="36"/>
        <v>0</v>
      </c>
      <c r="I214" s="166">
        <f t="shared" si="37"/>
        <v>0</v>
      </c>
    </row>
    <row r="215" spans="1:9" ht="24.95" customHeight="1" x14ac:dyDescent="0.2">
      <c r="A215" s="142" t="str">
        <f>Datos!B223</f>
        <v>12.6.2</v>
      </c>
      <c r="B215" s="356" t="str">
        <f t="shared" si="33"/>
        <v>Griferia</v>
      </c>
      <c r="C215" s="357"/>
      <c r="D215" s="163">
        <f t="shared" si="38"/>
        <v>0</v>
      </c>
      <c r="E215" s="164">
        <f t="shared" si="34"/>
        <v>0</v>
      </c>
      <c r="F215" s="165">
        <f t="shared" si="35"/>
        <v>0</v>
      </c>
      <c r="G215" s="123">
        <f t="shared" si="39"/>
        <v>0</v>
      </c>
      <c r="H215" s="123">
        <f t="shared" si="36"/>
        <v>0</v>
      </c>
      <c r="I215" s="166">
        <f t="shared" si="37"/>
        <v>0</v>
      </c>
    </row>
    <row r="216" spans="1:9" ht="24.95" customHeight="1" x14ac:dyDescent="0.2">
      <c r="A216" s="142" t="str">
        <f>Datos!B224</f>
        <v>12.6.2.1</v>
      </c>
      <c r="B216" s="356" t="str">
        <f t="shared" si="33"/>
        <v xml:space="preserve">Griferia FV para Lavatorio </v>
      </c>
      <c r="C216" s="357"/>
      <c r="D216" s="163" t="str">
        <f t="shared" si="38"/>
        <v>u</v>
      </c>
      <c r="E216" s="164">
        <f t="shared" si="34"/>
        <v>0</v>
      </c>
      <c r="F216" s="165">
        <f t="shared" si="35"/>
        <v>0</v>
      </c>
      <c r="G216" s="123">
        <f t="shared" si="39"/>
        <v>0</v>
      </c>
      <c r="H216" s="123">
        <f t="shared" si="36"/>
        <v>0</v>
      </c>
      <c r="I216" s="166">
        <f t="shared" si="37"/>
        <v>0</v>
      </c>
    </row>
    <row r="217" spans="1:9" ht="24.95" customHeight="1" x14ac:dyDescent="0.2">
      <c r="A217" s="142" t="str">
        <f>Datos!B225</f>
        <v>12.6.2.2</v>
      </c>
      <c r="B217" s="356" t="str">
        <f t="shared" ref="B217:B223" si="40">IFERROR(VLOOKUP(A217,Tabla_Datos,2,FALSE),"")</f>
        <v>Griferia Baño Para Discapacitados Pressmatic. Tipo Fv</v>
      </c>
      <c r="C217" s="357"/>
      <c r="D217" s="163" t="str">
        <f t="shared" si="38"/>
        <v>u</v>
      </c>
      <c r="E217" s="164">
        <f t="shared" ref="E217:E223" si="41">IFERROR(VLOOKUP(A217,Tabla_Datos,4,FALSE),0)</f>
        <v>0</v>
      </c>
      <c r="F217" s="165">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6">
        <f t="shared" ref="I217:I223" si="45">IFERROR(H217/Monto_Oferta,0)</f>
        <v>0</v>
      </c>
    </row>
    <row r="218" spans="1:9" ht="24.95" customHeight="1" x14ac:dyDescent="0.2">
      <c r="A218" s="142" t="str">
        <f>Datos!B226</f>
        <v>12.6.2.3</v>
      </c>
      <c r="B218" s="356" t="str">
        <f t="shared" si="40"/>
        <v>Varios, Accesorios para fijacion, adhesicos, etc.</v>
      </c>
      <c r="C218" s="357"/>
      <c r="D218" s="163" t="str">
        <f t="shared" si="38"/>
        <v>gl</v>
      </c>
      <c r="E218" s="164">
        <f t="shared" si="41"/>
        <v>0</v>
      </c>
      <c r="F218" s="165">
        <f t="shared" si="42"/>
        <v>0</v>
      </c>
      <c r="G218" s="123">
        <f t="shared" si="43"/>
        <v>0</v>
      </c>
      <c r="H218" s="123">
        <f t="shared" si="44"/>
        <v>0</v>
      </c>
      <c r="I218" s="166">
        <f t="shared" si="45"/>
        <v>0</v>
      </c>
    </row>
    <row r="219" spans="1:9" ht="24.95" customHeight="1" x14ac:dyDescent="0.2">
      <c r="A219" s="142" t="str">
        <f>Datos!B227</f>
        <v>12.6.2.4</v>
      </c>
      <c r="B219" s="356" t="str">
        <f t="shared" si="40"/>
        <v>Flexibles para conexión de artefactos</v>
      </c>
      <c r="C219" s="357"/>
      <c r="D219" s="163" t="str">
        <f t="shared" si="38"/>
        <v>u</v>
      </c>
      <c r="E219" s="164">
        <f t="shared" si="41"/>
        <v>0</v>
      </c>
      <c r="F219" s="165">
        <f t="shared" si="42"/>
        <v>0</v>
      </c>
      <c r="G219" s="123">
        <f t="shared" si="43"/>
        <v>0</v>
      </c>
      <c r="H219" s="123">
        <f t="shared" si="44"/>
        <v>0</v>
      </c>
      <c r="I219" s="166">
        <f t="shared" si="45"/>
        <v>0</v>
      </c>
    </row>
    <row r="220" spans="1:9" ht="24.95" customHeight="1" x14ac:dyDescent="0.2">
      <c r="A220" s="142" t="str">
        <f>Datos!B228</f>
        <v>12.7</v>
      </c>
      <c r="B220" s="356" t="str">
        <f t="shared" si="40"/>
        <v>Cañería desagüe pluvial.</v>
      </c>
      <c r="C220" s="357"/>
      <c r="D220" s="163">
        <f t="shared" si="38"/>
        <v>0</v>
      </c>
      <c r="E220" s="164">
        <f t="shared" si="41"/>
        <v>0</v>
      </c>
      <c r="F220" s="165">
        <f t="shared" si="42"/>
        <v>0</v>
      </c>
      <c r="G220" s="123">
        <f t="shared" si="43"/>
        <v>0</v>
      </c>
      <c r="H220" s="123">
        <f t="shared" si="44"/>
        <v>0</v>
      </c>
      <c r="I220" s="166">
        <f t="shared" si="45"/>
        <v>0</v>
      </c>
    </row>
    <row r="221" spans="1:9" ht="24.95" customHeight="1" x14ac:dyDescent="0.2">
      <c r="A221" s="142" t="str">
        <f>Datos!B229</f>
        <v>12.7.1</v>
      </c>
      <c r="B221" s="356" t="str">
        <f t="shared" si="40"/>
        <v xml:space="preserve">Caño PVC Ø 110 </v>
      </c>
      <c r="C221" s="357"/>
      <c r="D221" s="163" t="str">
        <f t="shared" si="38"/>
        <v>m</v>
      </c>
      <c r="E221" s="164">
        <f t="shared" si="41"/>
        <v>0</v>
      </c>
      <c r="F221" s="165">
        <f t="shared" si="42"/>
        <v>0</v>
      </c>
      <c r="G221" s="123">
        <f t="shared" si="43"/>
        <v>0</v>
      </c>
      <c r="H221" s="123">
        <f t="shared" si="44"/>
        <v>0</v>
      </c>
      <c r="I221" s="166">
        <f t="shared" si="45"/>
        <v>0</v>
      </c>
    </row>
    <row r="222" spans="1:9" ht="24.95" customHeight="1" x14ac:dyDescent="0.2">
      <c r="A222" s="142" t="str">
        <f>Datos!B230</f>
        <v>12.7.2</v>
      </c>
      <c r="B222" s="356" t="str">
        <f t="shared" si="40"/>
        <v>Gargola Hº Aº (incluye instalacion)</v>
      </c>
      <c r="C222" s="357"/>
      <c r="D222" s="163" t="str">
        <f t="shared" si="38"/>
        <v>u</v>
      </c>
      <c r="E222" s="164">
        <f t="shared" si="41"/>
        <v>0</v>
      </c>
      <c r="F222" s="165">
        <f t="shared" si="42"/>
        <v>0</v>
      </c>
      <c r="G222" s="123">
        <f t="shared" si="43"/>
        <v>0</v>
      </c>
      <c r="H222" s="123">
        <f t="shared" si="44"/>
        <v>0</v>
      </c>
      <c r="I222" s="166">
        <f t="shared" si="45"/>
        <v>0</v>
      </c>
    </row>
    <row r="223" spans="1:9" ht="24.95" customHeight="1" x14ac:dyDescent="0.2">
      <c r="A223" s="142" t="str">
        <f>Datos!B231</f>
        <v>12.7.3</v>
      </c>
      <c r="B223" s="356" t="str">
        <f t="shared" si="40"/>
        <v>Embudo PVCº  (incluye instalacion)</v>
      </c>
      <c r="C223" s="357"/>
      <c r="D223" s="163" t="str">
        <f t="shared" si="38"/>
        <v>u</v>
      </c>
      <c r="E223" s="164">
        <f t="shared" si="41"/>
        <v>0</v>
      </c>
      <c r="F223" s="165">
        <f t="shared" si="42"/>
        <v>0</v>
      </c>
      <c r="G223" s="123">
        <f t="shared" si="43"/>
        <v>0</v>
      </c>
      <c r="H223" s="123">
        <f t="shared" si="44"/>
        <v>0</v>
      </c>
      <c r="I223" s="166">
        <f t="shared" si="45"/>
        <v>0</v>
      </c>
    </row>
    <row r="224" spans="1:9" ht="24.95" customHeight="1" x14ac:dyDescent="0.2">
      <c r="A224" s="142" t="str">
        <f>Datos!B232</f>
        <v>12.7.4</v>
      </c>
      <c r="B224" s="356" t="str">
        <f t="shared" ref="B224:B287" si="46">IFERROR(VLOOKUP(A224,Tabla_Datos,2,FALSE),"")</f>
        <v>Rejillas  (incluye instalacion)</v>
      </c>
      <c r="C224" s="357"/>
      <c r="D224" s="163" t="str">
        <f t="shared" si="38"/>
        <v>u</v>
      </c>
      <c r="E224" s="164">
        <f t="shared" ref="E224:E287" si="47">IFERROR(VLOOKUP(A224,Tabla_Datos,4,FALSE),0)</f>
        <v>0</v>
      </c>
      <c r="F224" s="165">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6">
        <f t="shared" ref="I224:I287" si="51">IFERROR(H224/Monto_Oferta,0)</f>
        <v>0</v>
      </c>
    </row>
    <row r="225" spans="1:9" ht="24.95" customHeight="1" x14ac:dyDescent="0.2">
      <c r="A225" s="142" t="str">
        <f>Datos!B233</f>
        <v>12.8</v>
      </c>
      <c r="B225" s="356" t="str">
        <f t="shared" si="46"/>
        <v>Conecxion a redes externas</v>
      </c>
      <c r="C225" s="357"/>
      <c r="D225" s="163">
        <f t="shared" si="38"/>
        <v>0</v>
      </c>
      <c r="E225" s="164">
        <f t="shared" si="47"/>
        <v>0</v>
      </c>
      <c r="F225" s="165">
        <f t="shared" si="48"/>
        <v>0</v>
      </c>
      <c r="G225" s="123">
        <f t="shared" si="49"/>
        <v>0</v>
      </c>
      <c r="H225" s="123">
        <f t="shared" si="50"/>
        <v>0</v>
      </c>
      <c r="I225" s="166">
        <f t="shared" si="51"/>
        <v>0</v>
      </c>
    </row>
    <row r="226" spans="1:9" ht="24.95" customHeight="1" x14ac:dyDescent="0.2">
      <c r="A226" s="142" t="str">
        <f>Datos!B234</f>
        <v>12.8.1</v>
      </c>
      <c r="B226" s="356" t="str">
        <f t="shared" si="46"/>
        <v>Existente</v>
      </c>
      <c r="C226" s="357"/>
      <c r="D226" s="163" t="str">
        <f t="shared" si="38"/>
        <v>gl</v>
      </c>
      <c r="E226" s="164">
        <f t="shared" si="47"/>
        <v>0</v>
      </c>
      <c r="F226" s="165">
        <f t="shared" si="48"/>
        <v>0</v>
      </c>
      <c r="G226" s="123">
        <f t="shared" si="49"/>
        <v>0</v>
      </c>
      <c r="H226" s="123">
        <f t="shared" si="50"/>
        <v>0</v>
      </c>
      <c r="I226" s="166">
        <f t="shared" si="51"/>
        <v>0</v>
      </c>
    </row>
    <row r="227" spans="1:9" ht="24.95" customHeight="1" x14ac:dyDescent="0.2">
      <c r="A227" s="142">
        <f>Datos!B235</f>
        <v>16</v>
      </c>
      <c r="B227" s="356" t="str">
        <f t="shared" si="46"/>
        <v xml:space="preserve"> INSTALACIÓN DE AIRE ACONDICIONADO</v>
      </c>
      <c r="C227" s="357"/>
      <c r="D227" s="163">
        <f t="shared" si="38"/>
        <v>0</v>
      </c>
      <c r="E227" s="164">
        <f t="shared" si="47"/>
        <v>0</v>
      </c>
      <c r="F227" s="165">
        <f t="shared" si="48"/>
        <v>0</v>
      </c>
      <c r="G227" s="123">
        <f t="shared" si="49"/>
        <v>0</v>
      </c>
      <c r="H227" s="123">
        <f t="shared" si="50"/>
        <v>0</v>
      </c>
      <c r="I227" s="166">
        <f t="shared" si="51"/>
        <v>0</v>
      </c>
    </row>
    <row r="228" spans="1:9" ht="24.95" customHeight="1" x14ac:dyDescent="0.2">
      <c r="A228" s="142" t="str">
        <f>Datos!B236</f>
        <v>16.1</v>
      </c>
      <c r="B228" s="356" t="str">
        <f t="shared" si="46"/>
        <v>Instalación de aire acondicionado frio - calor</v>
      </c>
      <c r="C228" s="357"/>
      <c r="D228" s="163">
        <f t="shared" si="38"/>
        <v>0</v>
      </c>
      <c r="E228" s="164">
        <f t="shared" si="47"/>
        <v>0</v>
      </c>
      <c r="F228" s="165">
        <f t="shared" si="48"/>
        <v>0</v>
      </c>
      <c r="G228" s="123">
        <f t="shared" si="49"/>
        <v>0</v>
      </c>
      <c r="H228" s="123">
        <f t="shared" si="50"/>
        <v>0</v>
      </c>
      <c r="I228" s="166">
        <f t="shared" si="51"/>
        <v>0</v>
      </c>
    </row>
    <row r="229" spans="1:9" ht="24.95" customHeight="1" x14ac:dyDescent="0.2">
      <c r="A229" s="142" t="str">
        <f>Datos!B237</f>
        <v>16.1.1</v>
      </c>
      <c r="B229" s="356" t="str">
        <f t="shared" si="46"/>
        <v>Instalación de aire acondicionado frio - calor 7500fr</v>
      </c>
      <c r="C229" s="357"/>
      <c r="D229" s="163" t="str">
        <f t="shared" si="38"/>
        <v>u</v>
      </c>
      <c r="E229" s="164">
        <f t="shared" si="47"/>
        <v>0</v>
      </c>
      <c r="F229" s="165">
        <f t="shared" si="48"/>
        <v>0</v>
      </c>
      <c r="G229" s="123">
        <f t="shared" si="49"/>
        <v>0</v>
      </c>
      <c r="H229" s="123">
        <f t="shared" si="50"/>
        <v>0</v>
      </c>
      <c r="I229" s="166">
        <f t="shared" si="51"/>
        <v>0</v>
      </c>
    </row>
    <row r="230" spans="1:9" ht="24.95" customHeight="1" x14ac:dyDescent="0.2">
      <c r="A230" s="142">
        <f>Datos!B238</f>
        <v>17</v>
      </c>
      <c r="B230" s="356" t="str">
        <f t="shared" si="46"/>
        <v xml:space="preserve"> INSTALACIÓN DE SEGURIDAD</v>
      </c>
      <c r="C230" s="357"/>
      <c r="D230" s="163">
        <f t="shared" si="38"/>
        <v>0</v>
      </c>
      <c r="E230" s="164">
        <f t="shared" si="47"/>
        <v>0</v>
      </c>
      <c r="F230" s="165">
        <f t="shared" si="48"/>
        <v>0</v>
      </c>
      <c r="G230" s="123">
        <f t="shared" si="49"/>
        <v>0</v>
      </c>
      <c r="H230" s="123">
        <f t="shared" si="50"/>
        <v>0</v>
      </c>
      <c r="I230" s="166">
        <f t="shared" si="51"/>
        <v>0</v>
      </c>
    </row>
    <row r="231" spans="1:9" ht="24.95" customHeight="1" x14ac:dyDescent="0.2">
      <c r="A231" s="142" t="str">
        <f>Datos!B239</f>
        <v>17.1</v>
      </c>
      <c r="B231" s="356" t="str">
        <f t="shared" si="46"/>
        <v>Contra Incendio</v>
      </c>
      <c r="C231" s="357"/>
      <c r="D231" s="163">
        <f t="shared" si="38"/>
        <v>0</v>
      </c>
      <c r="E231" s="164">
        <f t="shared" si="47"/>
        <v>0</v>
      </c>
      <c r="F231" s="165">
        <f t="shared" si="48"/>
        <v>0</v>
      </c>
      <c r="G231" s="123">
        <f t="shared" si="49"/>
        <v>0</v>
      </c>
      <c r="H231" s="123">
        <f t="shared" si="50"/>
        <v>0</v>
      </c>
      <c r="I231" s="166">
        <f t="shared" si="51"/>
        <v>0</v>
      </c>
    </row>
    <row r="232" spans="1:9" ht="24.95" customHeight="1" x14ac:dyDescent="0.2">
      <c r="A232" s="142" t="str">
        <f>Datos!B240</f>
        <v>17.1.1</v>
      </c>
      <c r="B232" s="356" t="str">
        <f t="shared" si="46"/>
        <v>Artefacto de Iluminación de Emergencia con Autonomía Minima de 6 hs.</v>
      </c>
      <c r="C232" s="357"/>
      <c r="D232" s="163" t="str">
        <f t="shared" si="38"/>
        <v>u</v>
      </c>
      <c r="E232" s="164">
        <f t="shared" si="47"/>
        <v>0</v>
      </c>
      <c r="F232" s="165">
        <f t="shared" si="48"/>
        <v>0</v>
      </c>
      <c r="G232" s="123">
        <f t="shared" si="49"/>
        <v>0</v>
      </c>
      <c r="H232" s="123">
        <f t="shared" si="50"/>
        <v>0</v>
      </c>
      <c r="I232" s="166">
        <f t="shared" si="51"/>
        <v>0</v>
      </c>
    </row>
    <row r="233" spans="1:9" ht="24.95" customHeight="1" x14ac:dyDescent="0.2">
      <c r="A233" s="142" t="str">
        <f>Datos!B241</f>
        <v>17.1.2</v>
      </c>
      <c r="B233" s="356" t="str">
        <f t="shared" si="46"/>
        <v>Matafuegos ABC de 5 kg</v>
      </c>
      <c r="C233" s="357"/>
      <c r="D233" s="163" t="str">
        <f t="shared" si="38"/>
        <v>u</v>
      </c>
      <c r="E233" s="164">
        <f t="shared" si="47"/>
        <v>0</v>
      </c>
      <c r="F233" s="165">
        <f t="shared" si="48"/>
        <v>0</v>
      </c>
      <c r="G233" s="123">
        <f t="shared" si="49"/>
        <v>0</v>
      </c>
      <c r="H233" s="123">
        <f t="shared" si="50"/>
        <v>0</v>
      </c>
      <c r="I233" s="166">
        <f t="shared" si="51"/>
        <v>0</v>
      </c>
    </row>
    <row r="234" spans="1:9" ht="24.95" customHeight="1" x14ac:dyDescent="0.2">
      <c r="A234" s="142" t="str">
        <f>Datos!B242</f>
        <v>17.1.3</v>
      </c>
      <c r="B234" s="356" t="str">
        <f t="shared" si="46"/>
        <v>Gabinete Antivàndalo para Hidrantes Completo Manguera 45mm largo 25mtrs</v>
      </c>
      <c r="C234" s="357"/>
      <c r="D234" s="163" t="str">
        <f t="shared" si="38"/>
        <v>u</v>
      </c>
      <c r="E234" s="164">
        <f t="shared" si="47"/>
        <v>0</v>
      </c>
      <c r="F234" s="165">
        <f t="shared" si="48"/>
        <v>0</v>
      </c>
      <c r="G234" s="123">
        <f t="shared" si="49"/>
        <v>0</v>
      </c>
      <c r="H234" s="123">
        <f t="shared" si="50"/>
        <v>0</v>
      </c>
      <c r="I234" s="166">
        <f t="shared" si="51"/>
        <v>0</v>
      </c>
    </row>
    <row r="235" spans="1:9" ht="24.95" customHeight="1" x14ac:dyDescent="0.2">
      <c r="A235" s="142" t="str">
        <f>Datos!B243</f>
        <v>17.1.4</v>
      </c>
      <c r="B235" s="356" t="str">
        <f t="shared" si="46"/>
        <v>Caño galvanizado reforzado (enterrado) 3" 1/2"</v>
      </c>
      <c r="C235" s="357"/>
      <c r="D235" s="163" t="str">
        <f t="shared" si="38"/>
        <v>m</v>
      </c>
      <c r="E235" s="164">
        <f t="shared" si="47"/>
        <v>0</v>
      </c>
      <c r="F235" s="165">
        <f t="shared" si="48"/>
        <v>0</v>
      </c>
      <c r="G235" s="123">
        <f t="shared" si="49"/>
        <v>0</v>
      </c>
      <c r="H235" s="123">
        <f t="shared" si="50"/>
        <v>0</v>
      </c>
      <c r="I235" s="166">
        <f t="shared" si="51"/>
        <v>0</v>
      </c>
    </row>
    <row r="236" spans="1:9" ht="24.95" customHeight="1" x14ac:dyDescent="0.2">
      <c r="A236" s="142" t="str">
        <f>Datos!B244</f>
        <v>17.1.5</v>
      </c>
      <c r="B236" s="356" t="str">
        <f t="shared" si="46"/>
        <v>Caño galvanizado reforzado (enterrado) 3"</v>
      </c>
      <c r="C236" s="357"/>
      <c r="D236" s="163" t="str">
        <f t="shared" si="38"/>
        <v>m</v>
      </c>
      <c r="E236" s="164">
        <f t="shared" si="47"/>
        <v>0</v>
      </c>
      <c r="F236" s="165">
        <f t="shared" si="48"/>
        <v>0</v>
      </c>
      <c r="G236" s="123">
        <f t="shared" si="49"/>
        <v>0</v>
      </c>
      <c r="H236" s="123">
        <f t="shared" si="50"/>
        <v>0</v>
      </c>
      <c r="I236" s="166">
        <f t="shared" si="51"/>
        <v>0</v>
      </c>
    </row>
    <row r="237" spans="1:9" ht="24.95" customHeight="1" x14ac:dyDescent="0.2">
      <c r="A237" s="142" t="str">
        <f>Datos!B245</f>
        <v>17.1.6</v>
      </c>
      <c r="B237" s="356" t="str">
        <f t="shared" si="46"/>
        <v>Cartel de Salida con Iluminación Autónoma Minimo 6 hs</v>
      </c>
      <c r="C237" s="357"/>
      <c r="D237" s="163" t="str">
        <f t="shared" si="38"/>
        <v>u</v>
      </c>
      <c r="E237" s="164">
        <f t="shared" si="47"/>
        <v>0</v>
      </c>
      <c r="F237" s="165">
        <f t="shared" si="48"/>
        <v>0</v>
      </c>
      <c r="G237" s="123">
        <f t="shared" si="49"/>
        <v>0</v>
      </c>
      <c r="H237" s="123">
        <f t="shared" si="50"/>
        <v>0</v>
      </c>
      <c r="I237" s="166">
        <f t="shared" si="51"/>
        <v>0</v>
      </c>
    </row>
    <row r="238" spans="1:9" ht="24.95" customHeight="1" x14ac:dyDescent="0.2">
      <c r="A238" s="142" t="str">
        <f>Datos!B246</f>
        <v>17.1.7</v>
      </c>
      <c r="B238" s="356" t="str">
        <f t="shared" si="46"/>
        <v>Cartel de Salida de PVC</v>
      </c>
      <c r="C238" s="357"/>
      <c r="D238" s="163" t="str">
        <f t="shared" si="38"/>
        <v>u</v>
      </c>
      <c r="E238" s="164">
        <f t="shared" si="47"/>
        <v>0</v>
      </c>
      <c r="F238" s="165">
        <f t="shared" si="48"/>
        <v>0</v>
      </c>
      <c r="G238" s="123">
        <f t="shared" si="49"/>
        <v>0</v>
      </c>
      <c r="H238" s="123">
        <f t="shared" si="50"/>
        <v>0</v>
      </c>
      <c r="I238" s="166">
        <f t="shared" si="51"/>
        <v>0</v>
      </c>
    </row>
    <row r="239" spans="1:9" ht="24.95" customHeight="1" x14ac:dyDescent="0.2">
      <c r="A239" s="142" t="str">
        <f>Datos!B247</f>
        <v>17.1.8</v>
      </c>
      <c r="B239" s="356" t="str">
        <f t="shared" si="46"/>
        <v>Luz estroboscopica</v>
      </c>
      <c r="C239" s="357"/>
      <c r="D239" s="163" t="str">
        <f t="shared" si="38"/>
        <v>u</v>
      </c>
      <c r="E239" s="164">
        <f t="shared" si="47"/>
        <v>0</v>
      </c>
      <c r="F239" s="165">
        <f t="shared" si="48"/>
        <v>0</v>
      </c>
      <c r="G239" s="123">
        <f t="shared" si="49"/>
        <v>0</v>
      </c>
      <c r="H239" s="123">
        <f t="shared" si="50"/>
        <v>0</v>
      </c>
      <c r="I239" s="166">
        <f t="shared" si="51"/>
        <v>0</v>
      </c>
    </row>
    <row r="240" spans="1:9" ht="24.95" customHeight="1" x14ac:dyDescent="0.2">
      <c r="A240" s="142" t="str">
        <f>Datos!B248</f>
        <v>17.2</v>
      </c>
      <c r="B240" s="356" t="str">
        <f t="shared" si="46"/>
        <v>Alarmas técnicas</v>
      </c>
      <c r="C240" s="357"/>
      <c r="D240" s="163" t="str">
        <f t="shared" si="38"/>
        <v>gl</v>
      </c>
      <c r="E240" s="164">
        <f t="shared" si="47"/>
        <v>0</v>
      </c>
      <c r="F240" s="165">
        <f t="shared" si="48"/>
        <v>0</v>
      </c>
      <c r="G240" s="123">
        <f t="shared" si="49"/>
        <v>0</v>
      </c>
      <c r="H240" s="123">
        <f t="shared" si="50"/>
        <v>0</v>
      </c>
      <c r="I240" s="166">
        <f t="shared" si="51"/>
        <v>0</v>
      </c>
    </row>
    <row r="241" spans="1:9" ht="24.95" customHeight="1" x14ac:dyDescent="0.2">
      <c r="A241" s="142" t="str">
        <f>Datos!B249</f>
        <v>17.3</v>
      </c>
      <c r="B241" s="356" t="str">
        <f t="shared" si="46"/>
        <v>Pararrayos</v>
      </c>
      <c r="C241" s="357"/>
      <c r="D241" s="163" t="str">
        <f t="shared" si="38"/>
        <v>gl</v>
      </c>
      <c r="E241" s="164">
        <f t="shared" si="47"/>
        <v>0</v>
      </c>
      <c r="F241" s="165">
        <f t="shared" si="48"/>
        <v>0</v>
      </c>
      <c r="G241" s="123">
        <f t="shared" si="49"/>
        <v>0</v>
      </c>
      <c r="H241" s="123">
        <f t="shared" si="50"/>
        <v>0</v>
      </c>
      <c r="I241" s="166">
        <f t="shared" si="51"/>
        <v>0</v>
      </c>
    </row>
    <row r="242" spans="1:9" ht="24.95" customHeight="1" x14ac:dyDescent="0.2">
      <c r="A242" s="142" t="str">
        <f>Datos!B250</f>
        <v>18</v>
      </c>
      <c r="B242" s="356" t="str">
        <f t="shared" si="46"/>
        <v xml:space="preserve"> VIDRIOS, POLICARBONATOS Y ESPEJOS </v>
      </c>
      <c r="C242" s="357"/>
      <c r="D242" s="163">
        <f t="shared" si="38"/>
        <v>0</v>
      </c>
      <c r="E242" s="164">
        <f t="shared" si="47"/>
        <v>0</v>
      </c>
      <c r="F242" s="165">
        <f t="shared" si="48"/>
        <v>0</v>
      </c>
      <c r="G242" s="123">
        <f t="shared" si="49"/>
        <v>0</v>
      </c>
      <c r="H242" s="123">
        <f t="shared" si="50"/>
        <v>0</v>
      </c>
      <c r="I242" s="166">
        <f t="shared" si="51"/>
        <v>0</v>
      </c>
    </row>
    <row r="243" spans="1:9" ht="24.95" customHeight="1" x14ac:dyDescent="0.2">
      <c r="A243" s="142" t="str">
        <f>Datos!B251</f>
        <v>18.1</v>
      </c>
      <c r="B243" s="356" t="str">
        <f t="shared" si="46"/>
        <v>Vidrios</v>
      </c>
      <c r="C243" s="357"/>
      <c r="D243" s="163" t="str">
        <f t="shared" si="38"/>
        <v>m2</v>
      </c>
      <c r="E243" s="164">
        <f t="shared" si="47"/>
        <v>0</v>
      </c>
      <c r="F243" s="165">
        <f t="shared" si="48"/>
        <v>0</v>
      </c>
      <c r="G243" s="123">
        <f t="shared" si="49"/>
        <v>0</v>
      </c>
      <c r="H243" s="123">
        <f t="shared" si="50"/>
        <v>0</v>
      </c>
      <c r="I243" s="166">
        <f t="shared" si="51"/>
        <v>0</v>
      </c>
    </row>
    <row r="244" spans="1:9" ht="24.95" customHeight="1" x14ac:dyDescent="0.2">
      <c r="A244" s="142" t="str">
        <f>Datos!B252</f>
        <v>18.2</v>
      </c>
      <c r="B244" s="356" t="str">
        <f t="shared" si="46"/>
        <v>Policarbonatos</v>
      </c>
      <c r="C244" s="357"/>
      <c r="D244" s="163" t="str">
        <f t="shared" si="38"/>
        <v>m2</v>
      </c>
      <c r="E244" s="164">
        <f t="shared" si="47"/>
        <v>0</v>
      </c>
      <c r="F244" s="165">
        <f t="shared" si="48"/>
        <v>0</v>
      </c>
      <c r="G244" s="123">
        <f t="shared" si="49"/>
        <v>0</v>
      </c>
      <c r="H244" s="123">
        <f t="shared" si="50"/>
        <v>0</v>
      </c>
      <c r="I244" s="166">
        <f t="shared" si="51"/>
        <v>0</v>
      </c>
    </row>
    <row r="245" spans="1:9" ht="24.95" customHeight="1" x14ac:dyDescent="0.2">
      <c r="A245" s="142" t="str">
        <f>Datos!B253</f>
        <v>18.3</v>
      </c>
      <c r="B245" s="356" t="str">
        <f t="shared" si="46"/>
        <v>Espejos</v>
      </c>
      <c r="C245" s="357"/>
      <c r="D245" s="163" t="str">
        <f t="shared" si="38"/>
        <v>m2</v>
      </c>
      <c r="E245" s="164">
        <f t="shared" si="47"/>
        <v>0</v>
      </c>
      <c r="F245" s="165">
        <f t="shared" si="48"/>
        <v>0</v>
      </c>
      <c r="G245" s="123">
        <f t="shared" si="49"/>
        <v>0</v>
      </c>
      <c r="H245" s="123">
        <f t="shared" si="50"/>
        <v>0</v>
      </c>
      <c r="I245" s="166">
        <f t="shared" si="51"/>
        <v>0</v>
      </c>
    </row>
    <row r="246" spans="1:9" ht="24.95" customHeight="1" x14ac:dyDescent="0.2">
      <c r="A246" s="142" t="str">
        <f>Datos!B254</f>
        <v>19</v>
      </c>
      <c r="B246" s="356" t="str">
        <f t="shared" si="46"/>
        <v xml:space="preserve"> PINTURAS</v>
      </c>
      <c r="C246" s="357"/>
      <c r="D246" s="163">
        <f t="shared" si="38"/>
        <v>0</v>
      </c>
      <c r="E246" s="164">
        <f t="shared" si="47"/>
        <v>0</v>
      </c>
      <c r="F246" s="165">
        <f t="shared" si="48"/>
        <v>0</v>
      </c>
      <c r="G246" s="123">
        <f t="shared" si="49"/>
        <v>0</v>
      </c>
      <c r="H246" s="123">
        <f t="shared" si="50"/>
        <v>0</v>
      </c>
      <c r="I246" s="166">
        <f t="shared" si="51"/>
        <v>0</v>
      </c>
    </row>
    <row r="247" spans="1:9" ht="24.95" customHeight="1" x14ac:dyDescent="0.2">
      <c r="A247" s="142" t="str">
        <f>Datos!B255</f>
        <v>19.1</v>
      </c>
      <c r="B247" s="356" t="str">
        <f t="shared" si="46"/>
        <v>Pintura al látex en muros interiores</v>
      </c>
      <c r="C247" s="357"/>
      <c r="D247" s="163" t="str">
        <f t="shared" si="38"/>
        <v>m2</v>
      </c>
      <c r="E247" s="164">
        <f t="shared" si="47"/>
        <v>0</v>
      </c>
      <c r="F247" s="165">
        <f t="shared" si="48"/>
        <v>0</v>
      </c>
      <c r="G247" s="123">
        <f t="shared" si="49"/>
        <v>0</v>
      </c>
      <c r="H247" s="123">
        <f t="shared" si="50"/>
        <v>0</v>
      </c>
      <c r="I247" s="166">
        <f t="shared" si="51"/>
        <v>0</v>
      </c>
    </row>
    <row r="248" spans="1:9" ht="24.95" customHeight="1" x14ac:dyDescent="0.2">
      <c r="A248" s="142" t="str">
        <f>Datos!B256</f>
        <v>19.2</v>
      </c>
      <c r="B248" s="356" t="str">
        <f t="shared" si="46"/>
        <v xml:space="preserve">Pinturas al látex en muros  exteriores </v>
      </c>
      <c r="C248" s="357"/>
      <c r="D248" s="163" t="str">
        <f t="shared" si="38"/>
        <v>m2</v>
      </c>
      <c r="E248" s="164">
        <f t="shared" si="47"/>
        <v>0</v>
      </c>
      <c r="F248" s="165">
        <f t="shared" si="48"/>
        <v>0</v>
      </c>
      <c r="G248" s="123">
        <f t="shared" si="49"/>
        <v>0</v>
      </c>
      <c r="H248" s="123">
        <f t="shared" si="50"/>
        <v>0</v>
      </c>
      <c r="I248" s="166">
        <f t="shared" si="51"/>
        <v>0</v>
      </c>
    </row>
    <row r="249" spans="1:9" ht="24.95" customHeight="1" x14ac:dyDescent="0.2">
      <c r="A249" s="142" t="str">
        <f>Datos!B257</f>
        <v>19.3</v>
      </c>
      <c r="B249" s="356" t="str">
        <f t="shared" si="46"/>
        <v>Pintura al látex en cielorrasos</v>
      </c>
      <c r="C249" s="357"/>
      <c r="D249" s="163" t="str">
        <f t="shared" si="38"/>
        <v>m2</v>
      </c>
      <c r="E249" s="164">
        <f t="shared" si="47"/>
        <v>0</v>
      </c>
      <c r="F249" s="165">
        <f t="shared" si="48"/>
        <v>0</v>
      </c>
      <c r="G249" s="123">
        <f t="shared" si="49"/>
        <v>0</v>
      </c>
      <c r="H249" s="123">
        <f t="shared" si="50"/>
        <v>0</v>
      </c>
      <c r="I249" s="166">
        <f t="shared" si="51"/>
        <v>0</v>
      </c>
    </row>
    <row r="250" spans="1:9" ht="24.95" customHeight="1" x14ac:dyDescent="0.2">
      <c r="A250" s="142" t="str">
        <f>Datos!B258</f>
        <v>19.4</v>
      </c>
      <c r="B250" s="356" t="str">
        <f t="shared" si="46"/>
        <v>Pintura esmalte sintético en carpintería</v>
      </c>
      <c r="C250" s="357"/>
      <c r="D250" s="163" t="str">
        <f t="shared" si="38"/>
        <v>m2</v>
      </c>
      <c r="E250" s="164">
        <f t="shared" si="47"/>
        <v>0</v>
      </c>
      <c r="F250" s="165">
        <f t="shared" si="48"/>
        <v>0</v>
      </c>
      <c r="G250" s="123">
        <f t="shared" si="49"/>
        <v>0</v>
      </c>
      <c r="H250" s="123">
        <f t="shared" si="50"/>
        <v>0</v>
      </c>
      <c r="I250" s="166">
        <f t="shared" si="51"/>
        <v>0</v>
      </c>
    </row>
    <row r="251" spans="1:9" ht="24.95" customHeight="1" x14ac:dyDescent="0.2">
      <c r="A251" s="142" t="str">
        <f>Datos!B259</f>
        <v>19.5</v>
      </c>
      <c r="B251" s="356" t="str">
        <f t="shared" si="46"/>
        <v>Pinturas varias</v>
      </c>
      <c r="C251" s="357"/>
      <c r="D251" s="163" t="str">
        <f t="shared" si="38"/>
        <v>m2</v>
      </c>
      <c r="E251" s="164">
        <f t="shared" si="47"/>
        <v>0</v>
      </c>
      <c r="F251" s="165">
        <f t="shared" si="48"/>
        <v>0</v>
      </c>
      <c r="G251" s="123">
        <f t="shared" si="49"/>
        <v>0</v>
      </c>
      <c r="H251" s="123">
        <f t="shared" si="50"/>
        <v>0</v>
      </c>
      <c r="I251" s="166">
        <f t="shared" si="51"/>
        <v>0</v>
      </c>
    </row>
    <row r="252" spans="1:9" ht="24.95" customHeight="1" x14ac:dyDescent="0.2">
      <c r="A252" s="142" t="str">
        <f>Datos!B260</f>
        <v>20</v>
      </c>
      <c r="B252" s="356" t="str">
        <f t="shared" si="46"/>
        <v xml:space="preserve"> SEÑALETICA</v>
      </c>
      <c r="C252" s="357"/>
      <c r="D252" s="163">
        <f t="shared" si="38"/>
        <v>0</v>
      </c>
      <c r="E252" s="164">
        <f t="shared" si="47"/>
        <v>0</v>
      </c>
      <c r="F252" s="165">
        <f t="shared" si="48"/>
        <v>0</v>
      </c>
      <c r="G252" s="123">
        <f t="shared" si="49"/>
        <v>0</v>
      </c>
      <c r="H252" s="123">
        <f t="shared" si="50"/>
        <v>0</v>
      </c>
      <c r="I252" s="166">
        <f t="shared" si="51"/>
        <v>0</v>
      </c>
    </row>
    <row r="253" spans="1:9" ht="24.95" customHeight="1" x14ac:dyDescent="0.2">
      <c r="A253" s="142" t="str">
        <f>Datos!B261</f>
        <v>20.1</v>
      </c>
      <c r="B253" s="356" t="str">
        <f t="shared" si="46"/>
        <v>Señalización</v>
      </c>
      <c r="C253" s="357"/>
      <c r="D253" s="163" t="str">
        <f t="shared" si="38"/>
        <v>gl</v>
      </c>
      <c r="E253" s="164">
        <f t="shared" si="47"/>
        <v>0</v>
      </c>
      <c r="F253" s="165">
        <f t="shared" si="48"/>
        <v>0</v>
      </c>
      <c r="G253" s="123">
        <f t="shared" si="49"/>
        <v>0</v>
      </c>
      <c r="H253" s="123">
        <f t="shared" si="50"/>
        <v>0</v>
      </c>
      <c r="I253" s="166">
        <f t="shared" si="51"/>
        <v>0</v>
      </c>
    </row>
    <row r="254" spans="1:9" ht="24.95" customHeight="1" x14ac:dyDescent="0.2">
      <c r="A254" s="142" t="str">
        <f>Datos!B262</f>
        <v>21</v>
      </c>
      <c r="B254" s="356" t="str">
        <f t="shared" si="46"/>
        <v xml:space="preserve"> OBRAS EXTERIORES</v>
      </c>
      <c r="C254" s="357"/>
      <c r="D254" s="163">
        <f t="shared" si="38"/>
        <v>0</v>
      </c>
      <c r="E254" s="164">
        <f t="shared" si="47"/>
        <v>0</v>
      </c>
      <c r="F254" s="165">
        <f t="shared" si="48"/>
        <v>0</v>
      </c>
      <c r="G254" s="123">
        <f t="shared" si="49"/>
        <v>0</v>
      </c>
      <c r="H254" s="123">
        <f t="shared" si="50"/>
        <v>0</v>
      </c>
      <c r="I254" s="166">
        <f t="shared" si="51"/>
        <v>0</v>
      </c>
    </row>
    <row r="255" spans="1:9" ht="24.95" customHeight="1" x14ac:dyDescent="0.2">
      <c r="A255" s="142" t="str">
        <f>Datos!B263</f>
        <v>21.1</v>
      </c>
      <c r="B255" s="356" t="str">
        <f t="shared" si="46"/>
        <v>Cercos</v>
      </c>
      <c r="C255" s="357"/>
      <c r="D255" s="163" t="str">
        <f t="shared" si="38"/>
        <v>m</v>
      </c>
      <c r="E255" s="164">
        <f t="shared" si="47"/>
        <v>0</v>
      </c>
      <c r="F255" s="165">
        <f t="shared" si="48"/>
        <v>0</v>
      </c>
      <c r="G255" s="123">
        <f t="shared" si="49"/>
        <v>0</v>
      </c>
      <c r="H255" s="123">
        <f t="shared" si="50"/>
        <v>0</v>
      </c>
      <c r="I255" s="166">
        <f t="shared" si="51"/>
        <v>0</v>
      </c>
    </row>
    <row r="256" spans="1:9" ht="24.95" customHeight="1" x14ac:dyDescent="0.2">
      <c r="A256" s="142" t="str">
        <f>Datos!B264</f>
        <v>21.3</v>
      </c>
      <c r="B256" s="356" t="str">
        <f t="shared" si="46"/>
        <v>Parquizacion y riego</v>
      </c>
      <c r="C256" s="357"/>
      <c r="D256" s="163" t="str">
        <f t="shared" si="38"/>
        <v>gl</v>
      </c>
      <c r="E256" s="164">
        <f t="shared" si="47"/>
        <v>0</v>
      </c>
      <c r="F256" s="165">
        <f t="shared" si="48"/>
        <v>0</v>
      </c>
      <c r="G256" s="123">
        <f t="shared" si="49"/>
        <v>0</v>
      </c>
      <c r="H256" s="123">
        <f t="shared" si="50"/>
        <v>0</v>
      </c>
      <c r="I256" s="166">
        <f t="shared" si="51"/>
        <v>0</v>
      </c>
    </row>
    <row r="257" spans="1:9" ht="24.95" customHeight="1" x14ac:dyDescent="0.2">
      <c r="A257" s="142" t="str">
        <f>Datos!B265</f>
        <v>21.4</v>
      </c>
      <c r="B257" s="356" t="str">
        <f t="shared" si="46"/>
        <v>Puentes, rampas, escalones, barandas y otros</v>
      </c>
      <c r="C257" s="357"/>
      <c r="D257" s="163" t="str">
        <f t="shared" si="38"/>
        <v>gl</v>
      </c>
      <c r="E257" s="164">
        <f t="shared" si="47"/>
        <v>0</v>
      </c>
      <c r="F257" s="165">
        <f t="shared" si="48"/>
        <v>0</v>
      </c>
      <c r="G257" s="123">
        <f t="shared" si="49"/>
        <v>0</v>
      </c>
      <c r="H257" s="123">
        <f t="shared" si="50"/>
        <v>0</v>
      </c>
      <c r="I257" s="166">
        <f t="shared" si="51"/>
        <v>0</v>
      </c>
    </row>
    <row r="258" spans="1:9" ht="24.95" customHeight="1" x14ac:dyDescent="0.2">
      <c r="A258" s="142">
        <f>Datos!B266</f>
        <v>23</v>
      </c>
      <c r="B258" s="356" t="str">
        <f t="shared" si="46"/>
        <v xml:space="preserve"> LIMPIEZA DE OBRA</v>
      </c>
      <c r="C258" s="357"/>
      <c r="D258" s="163">
        <f t="shared" si="38"/>
        <v>0</v>
      </c>
      <c r="E258" s="164">
        <f t="shared" si="47"/>
        <v>0</v>
      </c>
      <c r="F258" s="165">
        <f t="shared" si="48"/>
        <v>0</v>
      </c>
      <c r="G258" s="123">
        <f t="shared" si="49"/>
        <v>0</v>
      </c>
      <c r="H258" s="123">
        <f t="shared" si="50"/>
        <v>0</v>
      </c>
      <c r="I258" s="166">
        <f t="shared" si="51"/>
        <v>0</v>
      </c>
    </row>
    <row r="259" spans="1:9" ht="24.95" customHeight="1" x14ac:dyDescent="0.2">
      <c r="A259" s="142" t="str">
        <f>Datos!B267</f>
        <v>23.1</v>
      </c>
      <c r="B259" s="356" t="str">
        <f t="shared" si="46"/>
        <v>Limpieza de obra periódica</v>
      </c>
      <c r="C259" s="357"/>
      <c r="D259" s="163" t="str">
        <f t="shared" si="38"/>
        <v>gl</v>
      </c>
      <c r="E259" s="164">
        <f t="shared" si="47"/>
        <v>0</v>
      </c>
      <c r="F259" s="165">
        <f t="shared" si="48"/>
        <v>0</v>
      </c>
      <c r="G259" s="123">
        <f t="shared" si="49"/>
        <v>0</v>
      </c>
      <c r="H259" s="123">
        <f t="shared" si="50"/>
        <v>0</v>
      </c>
      <c r="I259" s="166">
        <f t="shared" si="51"/>
        <v>0</v>
      </c>
    </row>
    <row r="260" spans="1:9" ht="24.95" customHeight="1" x14ac:dyDescent="0.2">
      <c r="A260" s="142" t="str">
        <f>Datos!B268</f>
        <v>23.2</v>
      </c>
      <c r="B260" s="356" t="str">
        <f t="shared" si="46"/>
        <v>Limpieza final de la obra y del obrador</v>
      </c>
      <c r="C260" s="357"/>
      <c r="D260" s="163" t="str">
        <f t="shared" si="38"/>
        <v>gl</v>
      </c>
      <c r="E260" s="164">
        <f t="shared" si="47"/>
        <v>0</v>
      </c>
      <c r="F260" s="165">
        <f t="shared" si="48"/>
        <v>0</v>
      </c>
      <c r="G260" s="123">
        <f t="shared" si="49"/>
        <v>0</v>
      </c>
      <c r="H260" s="123">
        <f t="shared" si="50"/>
        <v>0</v>
      </c>
      <c r="I260" s="166">
        <f t="shared" si="51"/>
        <v>0</v>
      </c>
    </row>
    <row r="261" spans="1:9" ht="24.95" customHeight="1" x14ac:dyDescent="0.2">
      <c r="A261" s="142">
        <f>Datos!B269</f>
        <v>24</v>
      </c>
      <c r="B261" s="356" t="str">
        <f t="shared" si="46"/>
        <v xml:space="preserve"> VARIOS</v>
      </c>
      <c r="C261" s="357"/>
      <c r="D261" s="163">
        <f t="shared" si="38"/>
        <v>0</v>
      </c>
      <c r="E261" s="164">
        <f t="shared" si="47"/>
        <v>0</v>
      </c>
      <c r="F261" s="165">
        <f t="shared" si="48"/>
        <v>0</v>
      </c>
      <c r="G261" s="123">
        <f t="shared" si="49"/>
        <v>0</v>
      </c>
      <c r="H261" s="123">
        <f t="shared" si="50"/>
        <v>0</v>
      </c>
      <c r="I261" s="166">
        <f t="shared" si="51"/>
        <v>0</v>
      </c>
    </row>
    <row r="262" spans="1:9" ht="24.95" customHeight="1" x14ac:dyDescent="0.2">
      <c r="A262" s="142" t="str">
        <f>Datos!B270</f>
        <v>24.1</v>
      </c>
      <c r="B262" s="356" t="str">
        <f t="shared" si="46"/>
        <v>Fichas complementarias y otros</v>
      </c>
      <c r="C262" s="357"/>
      <c r="D262" s="163" t="str">
        <f t="shared" si="38"/>
        <v>gl</v>
      </c>
      <c r="E262" s="164">
        <f t="shared" si="47"/>
        <v>0</v>
      </c>
      <c r="F262" s="165">
        <f t="shared" si="48"/>
        <v>0</v>
      </c>
      <c r="G262" s="123">
        <f t="shared" si="49"/>
        <v>0</v>
      </c>
      <c r="H262" s="123">
        <f t="shared" si="50"/>
        <v>0</v>
      </c>
      <c r="I262" s="166">
        <f t="shared" si="51"/>
        <v>0</v>
      </c>
    </row>
    <row r="263" spans="1:9" ht="24.95" customHeight="1" x14ac:dyDescent="0.2">
      <c r="A263" s="142" t="str">
        <f>Datos!B271</f>
        <v>24.2</v>
      </c>
      <c r="B263" s="356" t="str">
        <f t="shared" si="46"/>
        <v>Construccion de mastil y otros</v>
      </c>
      <c r="C263" s="357"/>
      <c r="D263" s="163" t="str">
        <f t="shared" si="38"/>
        <v>gl</v>
      </c>
      <c r="E263" s="164">
        <f t="shared" si="47"/>
        <v>0</v>
      </c>
      <c r="F263" s="165">
        <f t="shared" si="48"/>
        <v>0</v>
      </c>
      <c r="G263" s="123">
        <f t="shared" si="49"/>
        <v>0</v>
      </c>
      <c r="H263" s="123">
        <f t="shared" si="50"/>
        <v>0</v>
      </c>
      <c r="I263" s="166">
        <f t="shared" si="51"/>
        <v>0</v>
      </c>
    </row>
    <row r="264" spans="1:9" ht="24.95" customHeight="1" x14ac:dyDescent="0.2">
      <c r="A264" s="142" t="str">
        <f>Datos!B272</f>
        <v>24.3</v>
      </c>
      <c r="B264" s="356" t="str">
        <f t="shared" si="46"/>
        <v>Pérgolas sobre piso</v>
      </c>
      <c r="C264" s="357"/>
      <c r="D264" s="163" t="str">
        <f t="shared" si="38"/>
        <v>gl</v>
      </c>
      <c r="E264" s="164">
        <f t="shared" si="47"/>
        <v>0</v>
      </c>
      <c r="F264" s="165">
        <f t="shared" si="48"/>
        <v>0</v>
      </c>
      <c r="G264" s="123">
        <f t="shared" si="49"/>
        <v>0</v>
      </c>
      <c r="H264" s="123">
        <f t="shared" si="50"/>
        <v>0</v>
      </c>
      <c r="I264" s="166">
        <f t="shared" si="51"/>
        <v>0</v>
      </c>
    </row>
    <row r="265" spans="1:9" ht="24.95" customHeight="1" x14ac:dyDescent="0.2">
      <c r="A265" s="142" t="str">
        <f>Datos!B273</f>
        <v>24.4</v>
      </c>
      <c r="B265" s="356" t="str">
        <f t="shared" si="46"/>
        <v>Otros</v>
      </c>
      <c r="C265" s="357"/>
      <c r="D265" s="163" t="str">
        <f t="shared" si="38"/>
        <v>gl</v>
      </c>
      <c r="E265" s="164">
        <f t="shared" si="47"/>
        <v>0</v>
      </c>
      <c r="F265" s="165">
        <f t="shared" si="48"/>
        <v>0</v>
      </c>
      <c r="G265" s="123">
        <f t="shared" si="49"/>
        <v>0</v>
      </c>
      <c r="H265" s="123">
        <f t="shared" si="50"/>
        <v>0</v>
      </c>
      <c r="I265" s="166">
        <f t="shared" si="51"/>
        <v>0</v>
      </c>
    </row>
    <row r="266" spans="1:9" ht="24.95" customHeight="1" x14ac:dyDescent="0.2">
      <c r="A266" s="142" t="str">
        <f>Datos!B274</f>
        <v>24.5</v>
      </c>
      <c r="B266" s="356" t="str">
        <f t="shared" si="46"/>
        <v>Planos aprobados</v>
      </c>
      <c r="C266" s="357"/>
      <c r="D266" s="163" t="str">
        <f t="shared" si="38"/>
        <v>gl</v>
      </c>
      <c r="E266" s="164">
        <f t="shared" si="47"/>
        <v>0</v>
      </c>
      <c r="F266" s="165">
        <f t="shared" si="48"/>
        <v>0</v>
      </c>
      <c r="G266" s="123">
        <f t="shared" si="49"/>
        <v>0</v>
      </c>
      <c r="H266" s="123">
        <f t="shared" si="50"/>
        <v>0</v>
      </c>
      <c r="I266" s="166">
        <f t="shared" si="51"/>
        <v>0</v>
      </c>
    </row>
    <row r="267" spans="1:9" ht="24.95" customHeight="1" x14ac:dyDescent="0.2">
      <c r="A267" s="142" t="str">
        <f>Datos!B275</f>
        <v>24.6</v>
      </c>
      <c r="B267" s="356" t="str">
        <f t="shared" si="46"/>
        <v>Equipamiento mobiliario</v>
      </c>
      <c r="C267" s="357"/>
      <c r="D267" s="163">
        <f t="shared" si="38"/>
        <v>0</v>
      </c>
      <c r="E267" s="164">
        <f t="shared" si="47"/>
        <v>0</v>
      </c>
      <c r="F267" s="165">
        <f t="shared" si="48"/>
        <v>0</v>
      </c>
      <c r="G267" s="123">
        <f t="shared" si="49"/>
        <v>0</v>
      </c>
      <c r="H267" s="123">
        <f t="shared" si="50"/>
        <v>0</v>
      </c>
      <c r="I267" s="166">
        <f t="shared" si="51"/>
        <v>0</v>
      </c>
    </row>
    <row r="268" spans="1:9" ht="24.95" customHeight="1" x14ac:dyDescent="0.2">
      <c r="A268" s="142" t="str">
        <f>Datos!B276</f>
        <v>24.6.1</v>
      </c>
      <c r="B268" s="356" t="str">
        <f t="shared" si="46"/>
        <v xml:space="preserve">SILLAS SM-1 </v>
      </c>
      <c r="C268" s="357"/>
      <c r="D268" s="163" t="str">
        <f t="shared" si="38"/>
        <v>u</v>
      </c>
      <c r="E268" s="164">
        <f t="shared" si="47"/>
        <v>0</v>
      </c>
      <c r="F268" s="165">
        <f t="shared" si="48"/>
        <v>0</v>
      </c>
      <c r="G268" s="123">
        <f t="shared" si="49"/>
        <v>0</v>
      </c>
      <c r="H268" s="123">
        <f t="shared" si="50"/>
        <v>0</v>
      </c>
      <c r="I268" s="166">
        <f t="shared" si="51"/>
        <v>0</v>
      </c>
    </row>
    <row r="269" spans="1:9" ht="24.95" customHeight="1" x14ac:dyDescent="0.2">
      <c r="A269" s="142" t="str">
        <f>Datos!B277</f>
        <v>24.6.2</v>
      </c>
      <c r="B269" s="356" t="str">
        <f t="shared" si="46"/>
        <v>Mesas MC-3</v>
      </c>
      <c r="C269" s="357"/>
      <c r="D269" s="163" t="str">
        <f t="shared" si="38"/>
        <v>u</v>
      </c>
      <c r="E269" s="164">
        <f t="shared" si="47"/>
        <v>0</v>
      </c>
      <c r="F269" s="165">
        <f t="shared" si="48"/>
        <v>0</v>
      </c>
      <c r="G269" s="123">
        <f t="shared" si="49"/>
        <v>0</v>
      </c>
      <c r="H269" s="123">
        <f t="shared" si="50"/>
        <v>0</v>
      </c>
      <c r="I269" s="166">
        <f t="shared" si="51"/>
        <v>0</v>
      </c>
    </row>
    <row r="270" spans="1:9" ht="24.95" customHeight="1" x14ac:dyDescent="0.2">
      <c r="A270" s="142" t="str">
        <f>Datos!B278</f>
        <v>24.6.3</v>
      </c>
      <c r="B270" s="356" t="str">
        <f t="shared" si="46"/>
        <v>Escritorio A-00 y 01.</v>
      </c>
      <c r="C270" s="357"/>
      <c r="D270" s="163" t="str">
        <f t="shared" si="38"/>
        <v>u</v>
      </c>
      <c r="E270" s="164">
        <f t="shared" si="47"/>
        <v>0</v>
      </c>
      <c r="F270" s="165">
        <f t="shared" si="48"/>
        <v>0</v>
      </c>
      <c r="G270" s="123">
        <f t="shared" si="49"/>
        <v>0</v>
      </c>
      <c r="H270" s="123">
        <f t="shared" si="50"/>
        <v>0</v>
      </c>
      <c r="I270" s="166">
        <f t="shared" si="51"/>
        <v>0</v>
      </c>
    </row>
    <row r="271" spans="1:9" ht="24.95" customHeight="1" x14ac:dyDescent="0.2">
      <c r="A271" s="142" t="str">
        <f>Datos!B279</f>
        <v>24.6.4</v>
      </c>
      <c r="B271" s="356" t="str">
        <f t="shared" si="46"/>
        <v>Armario metalico A-00 y A-01</v>
      </c>
      <c r="C271" s="357"/>
      <c r="D271" s="163" t="str">
        <f t="shared" si="38"/>
        <v>u</v>
      </c>
      <c r="E271" s="164">
        <f t="shared" si="47"/>
        <v>0</v>
      </c>
      <c r="F271" s="165">
        <f t="shared" si="48"/>
        <v>0</v>
      </c>
      <c r="G271" s="123">
        <f t="shared" si="49"/>
        <v>0</v>
      </c>
      <c r="H271" s="123">
        <f t="shared" si="50"/>
        <v>0</v>
      </c>
      <c r="I271" s="166">
        <f t="shared" si="51"/>
        <v>0</v>
      </c>
    </row>
    <row r="272" spans="1:9" ht="24.95" customHeight="1" x14ac:dyDescent="0.2">
      <c r="A272" s="142" t="str">
        <f>Datos!B280</f>
        <v>24.6.5</v>
      </c>
      <c r="B272" s="356" t="str">
        <f t="shared" si="46"/>
        <v>Mesones  AP01</v>
      </c>
      <c r="C272" s="357"/>
      <c r="D272" s="163" t="str">
        <f t="shared" si="38"/>
        <v>u</v>
      </c>
      <c r="E272" s="164">
        <f t="shared" si="47"/>
        <v>0</v>
      </c>
      <c r="F272" s="165">
        <f t="shared" si="48"/>
        <v>0</v>
      </c>
      <c r="G272" s="123">
        <f t="shared" si="49"/>
        <v>0</v>
      </c>
      <c r="H272" s="123">
        <f t="shared" si="50"/>
        <v>0</v>
      </c>
      <c r="I272" s="166">
        <f t="shared" si="51"/>
        <v>0</v>
      </c>
    </row>
    <row r="273" spans="1:9" ht="24.95" customHeight="1" x14ac:dyDescent="0.2">
      <c r="A273" s="142" t="str">
        <f>Datos!B281</f>
        <v>24.6.6</v>
      </c>
      <c r="B273" s="356" t="str">
        <f t="shared" si="46"/>
        <v>Cucheta + 2 colchones alta densidad</v>
      </c>
      <c r="C273" s="357"/>
      <c r="D273" s="163" t="str">
        <f t="shared" si="38"/>
        <v>u</v>
      </c>
      <c r="E273" s="164">
        <f t="shared" si="47"/>
        <v>0</v>
      </c>
      <c r="F273" s="165">
        <f t="shared" si="48"/>
        <v>0</v>
      </c>
      <c r="G273" s="123">
        <f t="shared" si="49"/>
        <v>0</v>
      </c>
      <c r="H273" s="123">
        <f t="shared" si="50"/>
        <v>0</v>
      </c>
      <c r="I273" s="166">
        <f t="shared" si="51"/>
        <v>0</v>
      </c>
    </row>
    <row r="274" spans="1:9" ht="24.95" customHeight="1" x14ac:dyDescent="0.2">
      <c r="A274" s="142">
        <f>Datos!B282</f>
        <v>25</v>
      </c>
      <c r="B274" s="356" t="str">
        <f t="shared" si="46"/>
        <v>REPARACIONES, REFACCIONES Y REFUNCIONALIZACIONES</v>
      </c>
      <c r="C274" s="357"/>
      <c r="D274" s="163">
        <f t="shared" ref="D274:D337" si="52">IFERROR(VLOOKUP(A274,Tabla_Datos,3,FALSE),"")</f>
        <v>0</v>
      </c>
      <c r="E274" s="164">
        <f t="shared" si="47"/>
        <v>0</v>
      </c>
      <c r="F274" s="165">
        <f t="shared" si="48"/>
        <v>0</v>
      </c>
      <c r="G274" s="123">
        <f t="shared" si="49"/>
        <v>0</v>
      </c>
      <c r="H274" s="123">
        <f t="shared" si="50"/>
        <v>0</v>
      </c>
      <c r="I274" s="166">
        <f t="shared" si="51"/>
        <v>0</v>
      </c>
    </row>
    <row r="275" spans="1:9" ht="24.95" customHeight="1" x14ac:dyDescent="0.2">
      <c r="A275" s="142" t="str">
        <f>Datos!B283</f>
        <v>25.1</v>
      </c>
      <c r="B275" s="356" t="str">
        <f t="shared" si="46"/>
        <v>Carpintería en Edificio Existente</v>
      </c>
      <c r="C275" s="357"/>
      <c r="D275" s="163">
        <f t="shared" si="52"/>
        <v>0</v>
      </c>
      <c r="E275" s="164">
        <f t="shared" si="47"/>
        <v>0</v>
      </c>
      <c r="F275" s="165">
        <f t="shared" si="48"/>
        <v>0</v>
      </c>
      <c r="G275" s="123">
        <f t="shared" si="49"/>
        <v>0</v>
      </c>
      <c r="H275" s="123">
        <f t="shared" si="50"/>
        <v>0</v>
      </c>
      <c r="I275" s="166">
        <f t="shared" si="51"/>
        <v>0</v>
      </c>
    </row>
    <row r="276" spans="1:9" ht="24.95" customHeight="1" x14ac:dyDescent="0.2">
      <c r="A276" s="142" t="str">
        <f>Datos!B284</f>
        <v>25.1.1</v>
      </c>
      <c r="B276" s="356" t="str">
        <f t="shared" si="46"/>
        <v>Reemplazo carpinteria</v>
      </c>
      <c r="C276" s="357"/>
      <c r="D276" s="163">
        <f t="shared" si="52"/>
        <v>0</v>
      </c>
      <c r="E276" s="164">
        <f t="shared" si="47"/>
        <v>0</v>
      </c>
      <c r="F276" s="165">
        <f t="shared" si="48"/>
        <v>0</v>
      </c>
      <c r="G276" s="123">
        <f t="shared" si="49"/>
        <v>0</v>
      </c>
      <c r="H276" s="123">
        <f t="shared" si="50"/>
        <v>0</v>
      </c>
      <c r="I276" s="166">
        <f t="shared" si="51"/>
        <v>0</v>
      </c>
    </row>
    <row r="277" spans="1:9" ht="24.95" customHeight="1" x14ac:dyDescent="0.2">
      <c r="A277" s="142" t="str">
        <f>Datos!B285</f>
        <v>25.1.1.1</v>
      </c>
      <c r="B277" s="356" t="str">
        <f t="shared" si="46"/>
        <v>P8</v>
      </c>
      <c r="C277" s="357"/>
      <c r="D277" s="163" t="str">
        <f t="shared" si="52"/>
        <v>m2</v>
      </c>
      <c r="E277" s="164">
        <f t="shared" si="47"/>
        <v>0</v>
      </c>
      <c r="F277" s="165">
        <f t="shared" si="48"/>
        <v>0</v>
      </c>
      <c r="G277" s="123">
        <f t="shared" si="49"/>
        <v>0</v>
      </c>
      <c r="H277" s="123">
        <f t="shared" si="50"/>
        <v>0</v>
      </c>
      <c r="I277" s="166">
        <f t="shared" si="51"/>
        <v>0</v>
      </c>
    </row>
    <row r="278" spans="1:9" ht="24.95" customHeight="1" x14ac:dyDescent="0.2">
      <c r="A278" s="142" t="str">
        <f>Datos!B286</f>
        <v>25.1.1.2</v>
      </c>
      <c r="B278" s="356" t="str">
        <f t="shared" si="46"/>
        <v>V5</v>
      </c>
      <c r="C278" s="357"/>
      <c r="D278" s="163" t="str">
        <f t="shared" si="52"/>
        <v>m2</v>
      </c>
      <c r="E278" s="164">
        <f t="shared" si="47"/>
        <v>0</v>
      </c>
      <c r="F278" s="165">
        <f t="shared" si="48"/>
        <v>0</v>
      </c>
      <c r="G278" s="123">
        <f t="shared" si="49"/>
        <v>0</v>
      </c>
      <c r="H278" s="123">
        <f t="shared" si="50"/>
        <v>0</v>
      </c>
      <c r="I278" s="166">
        <f t="shared" si="51"/>
        <v>0</v>
      </c>
    </row>
    <row r="279" spans="1:9" ht="24.95" customHeight="1" x14ac:dyDescent="0.2">
      <c r="A279" s="142" t="str">
        <f>Datos!B287</f>
        <v>25.1.2</v>
      </c>
      <c r="B279" s="356" t="str">
        <f t="shared" si="46"/>
        <v>Cambio apertura carpinteria</v>
      </c>
      <c r="C279" s="357"/>
      <c r="D279" s="163">
        <f t="shared" si="52"/>
        <v>0</v>
      </c>
      <c r="E279" s="164">
        <f t="shared" si="47"/>
        <v>0</v>
      </c>
      <c r="F279" s="165">
        <f t="shared" si="48"/>
        <v>0</v>
      </c>
      <c r="G279" s="123">
        <f t="shared" si="49"/>
        <v>0</v>
      </c>
      <c r="H279" s="123">
        <f t="shared" si="50"/>
        <v>0</v>
      </c>
      <c r="I279" s="166">
        <f t="shared" si="51"/>
        <v>0</v>
      </c>
    </row>
    <row r="280" spans="1:9" ht="24.95" customHeight="1" x14ac:dyDescent="0.2">
      <c r="A280" s="142" t="str">
        <f>Datos!B288</f>
        <v>25.1.2.1</v>
      </c>
      <c r="B280" s="356" t="str">
        <f t="shared" si="46"/>
        <v>P4b</v>
      </c>
      <c r="C280" s="357"/>
      <c r="D280" s="163" t="str">
        <f t="shared" si="52"/>
        <v>m2</v>
      </c>
      <c r="E280" s="164">
        <f t="shared" si="47"/>
        <v>0</v>
      </c>
      <c r="F280" s="165">
        <f t="shared" si="48"/>
        <v>0</v>
      </c>
      <c r="G280" s="123">
        <f t="shared" si="49"/>
        <v>0</v>
      </c>
      <c r="H280" s="123">
        <f t="shared" si="50"/>
        <v>0</v>
      </c>
      <c r="I280" s="166">
        <f t="shared" si="51"/>
        <v>0</v>
      </c>
    </row>
    <row r="281" spans="1:9" ht="24.95" customHeight="1" x14ac:dyDescent="0.2">
      <c r="A281" s="142" t="str">
        <f>Datos!B289</f>
        <v>25.1.2.2</v>
      </c>
      <c r="B281" s="356" t="str">
        <f t="shared" si="46"/>
        <v>P8a</v>
      </c>
      <c r="C281" s="357"/>
      <c r="D281" s="163" t="str">
        <f t="shared" si="52"/>
        <v>m2</v>
      </c>
      <c r="E281" s="164">
        <f t="shared" si="47"/>
        <v>0</v>
      </c>
      <c r="F281" s="165">
        <f t="shared" si="48"/>
        <v>0</v>
      </c>
      <c r="G281" s="123">
        <f t="shared" si="49"/>
        <v>0</v>
      </c>
      <c r="H281" s="123">
        <f t="shared" si="50"/>
        <v>0</v>
      </c>
      <c r="I281" s="166">
        <f t="shared" si="51"/>
        <v>0</v>
      </c>
    </row>
    <row r="282" spans="1:9" ht="24.95" customHeight="1" x14ac:dyDescent="0.2">
      <c r="A282" s="142" t="str">
        <f>Datos!B290</f>
        <v>25.1.2.3</v>
      </c>
      <c r="B282" s="356" t="str">
        <f t="shared" si="46"/>
        <v>P9</v>
      </c>
      <c r="C282" s="357"/>
      <c r="D282" s="163" t="str">
        <f t="shared" si="52"/>
        <v>m2</v>
      </c>
      <c r="E282" s="164">
        <f t="shared" si="47"/>
        <v>0</v>
      </c>
      <c r="F282" s="165">
        <f t="shared" si="48"/>
        <v>0</v>
      </c>
      <c r="G282" s="123">
        <f t="shared" si="49"/>
        <v>0</v>
      </c>
      <c r="H282" s="123">
        <f t="shared" si="50"/>
        <v>0</v>
      </c>
      <c r="I282" s="166">
        <f t="shared" si="51"/>
        <v>0</v>
      </c>
    </row>
    <row r="283" spans="1:9" ht="24.95" customHeight="1" x14ac:dyDescent="0.2">
      <c r="A283" s="142" t="str">
        <f>Datos!B291</f>
        <v>25.1.2.4</v>
      </c>
      <c r="B283" s="356" t="str">
        <f t="shared" si="46"/>
        <v>P10</v>
      </c>
      <c r="C283" s="357"/>
      <c r="D283" s="163" t="str">
        <f t="shared" si="52"/>
        <v>m2</v>
      </c>
      <c r="E283" s="164">
        <f t="shared" si="47"/>
        <v>0</v>
      </c>
      <c r="F283" s="165">
        <f t="shared" si="48"/>
        <v>0</v>
      </c>
      <c r="G283" s="123">
        <f t="shared" si="49"/>
        <v>0</v>
      </c>
      <c r="H283" s="123">
        <f t="shared" si="50"/>
        <v>0</v>
      </c>
      <c r="I283" s="166">
        <f t="shared" si="51"/>
        <v>0</v>
      </c>
    </row>
    <row r="284" spans="1:9" ht="24.95" customHeight="1" x14ac:dyDescent="0.2">
      <c r="A284" s="142" t="str">
        <f>Datos!B292</f>
        <v>25.1.2.5</v>
      </c>
      <c r="B284" s="356" t="str">
        <f t="shared" si="46"/>
        <v>P11</v>
      </c>
      <c r="C284" s="357"/>
      <c r="D284" s="163" t="str">
        <f t="shared" si="52"/>
        <v>m2</v>
      </c>
      <c r="E284" s="164">
        <f t="shared" si="47"/>
        <v>0</v>
      </c>
      <c r="F284" s="165">
        <f t="shared" si="48"/>
        <v>0</v>
      </c>
      <c r="G284" s="123">
        <f t="shared" si="49"/>
        <v>0</v>
      </c>
      <c r="H284" s="123">
        <f t="shared" si="50"/>
        <v>0</v>
      </c>
      <c r="I284" s="166">
        <f t="shared" si="51"/>
        <v>0</v>
      </c>
    </row>
    <row r="285" spans="1:9" ht="24.95" customHeight="1" x14ac:dyDescent="0.2">
      <c r="A285" s="142" t="str">
        <f>Datos!B293</f>
        <v>25.2</v>
      </c>
      <c r="B285" s="356" t="str">
        <f t="shared" si="46"/>
        <v>Reparación de sanitarios.</v>
      </c>
      <c r="C285" s="357"/>
      <c r="D285" s="163">
        <f t="shared" si="52"/>
        <v>0</v>
      </c>
      <c r="E285" s="164">
        <f t="shared" si="47"/>
        <v>0</v>
      </c>
      <c r="F285" s="165">
        <f t="shared" si="48"/>
        <v>0</v>
      </c>
      <c r="G285" s="123">
        <f t="shared" si="49"/>
        <v>0</v>
      </c>
      <c r="H285" s="123">
        <f t="shared" si="50"/>
        <v>0</v>
      </c>
      <c r="I285" s="166">
        <f t="shared" si="51"/>
        <v>0</v>
      </c>
    </row>
    <row r="286" spans="1:9" ht="24.95" customHeight="1" x14ac:dyDescent="0.2">
      <c r="A286" s="142" t="str">
        <f>Datos!B294</f>
        <v>25.2.1</v>
      </c>
      <c r="B286" s="356" t="str">
        <f t="shared" si="46"/>
        <v>Demolicon piso + contrapiso</v>
      </c>
      <c r="C286" s="357"/>
      <c r="D286" s="163" t="str">
        <f t="shared" si="52"/>
        <v>m2</v>
      </c>
      <c r="E286" s="164">
        <f t="shared" si="47"/>
        <v>0</v>
      </c>
      <c r="F286" s="165">
        <f t="shared" si="48"/>
        <v>0</v>
      </c>
      <c r="G286" s="123">
        <f t="shared" si="49"/>
        <v>0</v>
      </c>
      <c r="H286" s="123">
        <f t="shared" si="50"/>
        <v>0</v>
      </c>
      <c r="I286" s="166">
        <f t="shared" si="51"/>
        <v>0</v>
      </c>
    </row>
    <row r="287" spans="1:9" ht="24.95" customHeight="1" x14ac:dyDescent="0.2">
      <c r="A287" s="142" t="str">
        <f>Datos!B295</f>
        <v>25.2.2</v>
      </c>
      <c r="B287" s="356" t="str">
        <f t="shared" si="46"/>
        <v>Demolicion ceramicos</v>
      </c>
      <c r="C287" s="357"/>
      <c r="D287" s="163" t="str">
        <f t="shared" si="52"/>
        <v>m2</v>
      </c>
      <c r="E287" s="164">
        <f t="shared" si="47"/>
        <v>0</v>
      </c>
      <c r="F287" s="165">
        <f t="shared" si="48"/>
        <v>0</v>
      </c>
      <c r="G287" s="123">
        <f t="shared" si="49"/>
        <v>0</v>
      </c>
      <c r="H287" s="123">
        <f t="shared" si="50"/>
        <v>0</v>
      </c>
      <c r="I287" s="166">
        <f t="shared" si="51"/>
        <v>0</v>
      </c>
    </row>
    <row r="288" spans="1:9" ht="24.95" customHeight="1" x14ac:dyDescent="0.2">
      <c r="A288" s="142" t="str">
        <f>Datos!B296</f>
        <v>25.2.3</v>
      </c>
      <c r="B288" s="356" t="str">
        <f t="shared" ref="B288:B328" si="53">IFERROR(VLOOKUP(A288,Tabla_Datos,2,FALSE),"")</f>
        <v>Contrapiso de hormigón armado</v>
      </c>
      <c r="C288" s="357"/>
      <c r="D288" s="163" t="str">
        <f t="shared" si="52"/>
        <v>m2</v>
      </c>
      <c r="E288" s="164">
        <f t="shared" ref="E288:E328" si="54">IFERROR(VLOOKUP(A288,Tabla_Datos,4,FALSE),0)</f>
        <v>0</v>
      </c>
      <c r="F288" s="165">
        <f t="shared" ref="F288:F328" si="55">IFERROR(VLOOKUP(A288,Tabla_Analisis_Precio,7,FALSE),0)</f>
        <v>0</v>
      </c>
      <c r="G288" s="123">
        <f t="shared" ref="G288:G328" si="56">ROUND(PrecioUnitario(F288,Costo_Financiero,Gasto_Generales_Porcentaje,Beneficio,Ingresos_Brutos,IVA),2)</f>
        <v>0</v>
      </c>
      <c r="H288" s="123">
        <f t="shared" ref="H288:H328" si="57">ROUND(E288*G288,2)</f>
        <v>0</v>
      </c>
      <c r="I288" s="166">
        <f t="shared" ref="I288:I328" si="58">IFERROR(H288/Monto_Oferta,0)</f>
        <v>0</v>
      </c>
    </row>
    <row r="289" spans="1:9" ht="24.95" customHeight="1" x14ac:dyDescent="0.2">
      <c r="A289" s="142" t="str">
        <f>Datos!B297</f>
        <v>25.2.4</v>
      </c>
      <c r="B289" s="356" t="str">
        <f t="shared" si="53"/>
        <v>Pisos de mosaico granítico 15 x 15</v>
      </c>
      <c r="C289" s="357"/>
      <c r="D289" s="163" t="str">
        <f t="shared" si="52"/>
        <v>m2</v>
      </c>
      <c r="E289" s="164">
        <f t="shared" si="54"/>
        <v>0</v>
      </c>
      <c r="F289" s="165">
        <f t="shared" si="55"/>
        <v>0</v>
      </c>
      <c r="G289" s="123">
        <f t="shared" si="56"/>
        <v>0</v>
      </c>
      <c r="H289" s="123">
        <f t="shared" si="57"/>
        <v>0</v>
      </c>
      <c r="I289" s="166">
        <f t="shared" si="58"/>
        <v>0</v>
      </c>
    </row>
    <row r="290" spans="1:9" ht="24.95" customHeight="1" x14ac:dyDescent="0.2">
      <c r="A290" s="142" t="str">
        <f>Datos!B298</f>
        <v>25.2.5</v>
      </c>
      <c r="B290" s="356" t="str">
        <f t="shared" si="53"/>
        <v>Cerámico</v>
      </c>
      <c r="C290" s="357"/>
      <c r="D290" s="163" t="str">
        <f t="shared" si="52"/>
        <v>m2</v>
      </c>
      <c r="E290" s="164">
        <f t="shared" si="54"/>
        <v>0</v>
      </c>
      <c r="F290" s="165">
        <f t="shared" si="55"/>
        <v>0</v>
      </c>
      <c r="G290" s="123">
        <f t="shared" si="56"/>
        <v>0</v>
      </c>
      <c r="H290" s="123">
        <f t="shared" si="57"/>
        <v>0</v>
      </c>
      <c r="I290" s="166">
        <f t="shared" si="58"/>
        <v>0</v>
      </c>
    </row>
    <row r="291" spans="1:9" ht="24.95" customHeight="1" x14ac:dyDescent="0.2">
      <c r="A291" s="142" t="str">
        <f>Datos!B299</f>
        <v>25.2.6</v>
      </c>
      <c r="B291" s="356" t="str">
        <f t="shared" si="53"/>
        <v>Mesadas de granito natural</v>
      </c>
      <c r="C291" s="357"/>
      <c r="D291" s="163" t="str">
        <f t="shared" si="52"/>
        <v>m2</v>
      </c>
      <c r="E291" s="164">
        <f t="shared" si="54"/>
        <v>0</v>
      </c>
      <c r="F291" s="165">
        <f t="shared" si="55"/>
        <v>0</v>
      </c>
      <c r="G291" s="123">
        <f t="shared" si="56"/>
        <v>0</v>
      </c>
      <c r="H291" s="123">
        <f t="shared" si="57"/>
        <v>0</v>
      </c>
      <c r="I291" s="166">
        <f t="shared" si="58"/>
        <v>0</v>
      </c>
    </row>
    <row r="292" spans="1:9" ht="24.95" customHeight="1" x14ac:dyDescent="0.2">
      <c r="A292" s="142" t="str">
        <f>Datos!B300</f>
        <v>25.2.7</v>
      </c>
      <c r="B292" s="356" t="str">
        <f t="shared" si="53"/>
        <v xml:space="preserve">Artefactos </v>
      </c>
      <c r="C292" s="357"/>
      <c r="D292" s="163">
        <f t="shared" si="52"/>
        <v>0</v>
      </c>
      <c r="E292" s="164">
        <f t="shared" si="54"/>
        <v>0</v>
      </c>
      <c r="F292" s="165">
        <f t="shared" si="55"/>
        <v>0</v>
      </c>
      <c r="G292" s="123">
        <f t="shared" si="56"/>
        <v>0</v>
      </c>
      <c r="H292" s="123">
        <f t="shared" si="57"/>
        <v>0</v>
      </c>
      <c r="I292" s="166">
        <f t="shared" si="58"/>
        <v>0</v>
      </c>
    </row>
    <row r="293" spans="1:9" ht="24.95" customHeight="1" x14ac:dyDescent="0.2">
      <c r="A293" s="142" t="str">
        <f>Datos!B301</f>
        <v>25.2.7.1</v>
      </c>
      <c r="B293" s="356" t="str">
        <f t="shared" si="53"/>
        <v>Inodoro Tipo Ferrum (incluye instalacion)</v>
      </c>
      <c r="C293" s="357"/>
      <c r="D293" s="163" t="str">
        <f t="shared" si="52"/>
        <v>u</v>
      </c>
      <c r="E293" s="164">
        <f t="shared" si="54"/>
        <v>0</v>
      </c>
      <c r="F293" s="165">
        <f t="shared" si="55"/>
        <v>0</v>
      </c>
      <c r="G293" s="123">
        <f t="shared" si="56"/>
        <v>0</v>
      </c>
      <c r="H293" s="123">
        <f t="shared" si="57"/>
        <v>0</v>
      </c>
      <c r="I293" s="166">
        <f t="shared" si="58"/>
        <v>0</v>
      </c>
    </row>
    <row r="294" spans="1:9" ht="24.95" customHeight="1" x14ac:dyDescent="0.2">
      <c r="A294" s="142" t="str">
        <f>Datos!B302</f>
        <v>25.2.7.2</v>
      </c>
      <c r="B294" s="356" t="str">
        <f t="shared" si="53"/>
        <v>Bidet</v>
      </c>
      <c r="C294" s="357"/>
      <c r="D294" s="163" t="str">
        <f t="shared" si="52"/>
        <v>u</v>
      </c>
      <c r="E294" s="164">
        <f t="shared" si="54"/>
        <v>0</v>
      </c>
      <c r="F294" s="165">
        <f t="shared" si="55"/>
        <v>0</v>
      </c>
      <c r="G294" s="123">
        <f t="shared" si="56"/>
        <v>0</v>
      </c>
      <c r="H294" s="123">
        <f t="shared" si="57"/>
        <v>0</v>
      </c>
      <c r="I294" s="166">
        <f t="shared" si="58"/>
        <v>0</v>
      </c>
    </row>
    <row r="295" spans="1:9" ht="24.95" customHeight="1" x14ac:dyDescent="0.2">
      <c r="A295" s="142" t="str">
        <f>Datos!B303</f>
        <v>25.2.7.3</v>
      </c>
      <c r="B295" s="356" t="str">
        <f t="shared" si="53"/>
        <v>Bacha oval  tipo sanitarios tipo  Johnson</v>
      </c>
      <c r="C295" s="357"/>
      <c r="D295" s="163" t="str">
        <f t="shared" si="52"/>
        <v>u</v>
      </c>
      <c r="E295" s="164">
        <f t="shared" si="54"/>
        <v>0</v>
      </c>
      <c r="F295" s="165">
        <f t="shared" si="55"/>
        <v>0</v>
      </c>
      <c r="G295" s="123">
        <f t="shared" si="56"/>
        <v>0</v>
      </c>
      <c r="H295" s="123">
        <f t="shared" si="57"/>
        <v>0</v>
      </c>
      <c r="I295" s="166">
        <f t="shared" si="58"/>
        <v>0</v>
      </c>
    </row>
    <row r="296" spans="1:9" ht="24.95" customHeight="1" x14ac:dyDescent="0.2">
      <c r="A296" s="142" t="str">
        <f>Datos!B304</f>
        <v>25.2.7.4</v>
      </c>
      <c r="B296" s="356" t="str">
        <f t="shared" si="53"/>
        <v>Lavatorio de pie</v>
      </c>
      <c r="C296" s="357"/>
      <c r="D296" s="163" t="str">
        <f t="shared" si="52"/>
        <v>u</v>
      </c>
      <c r="E296" s="164">
        <f t="shared" si="54"/>
        <v>0</v>
      </c>
      <c r="F296" s="165">
        <f t="shared" si="55"/>
        <v>0</v>
      </c>
      <c r="G296" s="123">
        <f t="shared" si="56"/>
        <v>0</v>
      </c>
      <c r="H296" s="123">
        <f t="shared" si="57"/>
        <v>0</v>
      </c>
      <c r="I296" s="166">
        <f t="shared" si="58"/>
        <v>0</v>
      </c>
    </row>
    <row r="297" spans="1:9" ht="24.95" customHeight="1" x14ac:dyDescent="0.2">
      <c r="A297" s="142" t="str">
        <f>Datos!B305</f>
        <v>25.2.8</v>
      </c>
      <c r="B297" s="356" t="str">
        <f t="shared" si="53"/>
        <v>Griferia</v>
      </c>
      <c r="C297" s="357"/>
      <c r="D297" s="163">
        <f t="shared" si="52"/>
        <v>0</v>
      </c>
      <c r="E297" s="164">
        <f t="shared" si="54"/>
        <v>0</v>
      </c>
      <c r="F297" s="165">
        <f t="shared" si="55"/>
        <v>0</v>
      </c>
      <c r="G297" s="123">
        <f t="shared" si="56"/>
        <v>0</v>
      </c>
      <c r="H297" s="123">
        <f t="shared" si="57"/>
        <v>0</v>
      </c>
      <c r="I297" s="166">
        <f t="shared" si="58"/>
        <v>0</v>
      </c>
    </row>
    <row r="298" spans="1:9" ht="24.95" customHeight="1" x14ac:dyDescent="0.2">
      <c r="A298" s="142" t="str">
        <f>Datos!B306</f>
        <v>25.2.8.1</v>
      </c>
      <c r="B298" s="356" t="str">
        <f t="shared" si="53"/>
        <v xml:space="preserve">Griferia  para Lavatorio tipo FV </v>
      </c>
      <c r="C298" s="357"/>
      <c r="D298" s="163" t="str">
        <f t="shared" si="52"/>
        <v>u</v>
      </c>
      <c r="E298" s="164">
        <f t="shared" si="54"/>
        <v>0</v>
      </c>
      <c r="F298" s="165">
        <f t="shared" si="55"/>
        <v>0</v>
      </c>
      <c r="G298" s="123">
        <f t="shared" si="56"/>
        <v>0</v>
      </c>
      <c r="H298" s="123">
        <f t="shared" si="57"/>
        <v>0</v>
      </c>
      <c r="I298" s="166">
        <f t="shared" si="58"/>
        <v>0</v>
      </c>
    </row>
    <row r="299" spans="1:9" ht="24.95" customHeight="1" x14ac:dyDescent="0.2">
      <c r="A299" s="142" t="str">
        <f>Datos!B307</f>
        <v>25.2.8.2</v>
      </c>
      <c r="B299" s="356" t="str">
        <f t="shared" si="53"/>
        <v xml:space="preserve">Griferia  para bidet tipo FV </v>
      </c>
      <c r="C299" s="357"/>
      <c r="D299" s="163" t="str">
        <f t="shared" si="52"/>
        <v>u</v>
      </c>
      <c r="E299" s="164">
        <f t="shared" si="54"/>
        <v>0</v>
      </c>
      <c r="F299" s="165">
        <f t="shared" si="55"/>
        <v>0</v>
      </c>
      <c r="G299" s="123">
        <f t="shared" si="56"/>
        <v>0</v>
      </c>
      <c r="H299" s="123">
        <f t="shared" si="57"/>
        <v>0</v>
      </c>
      <c r="I299" s="166">
        <f t="shared" si="58"/>
        <v>0</v>
      </c>
    </row>
    <row r="300" spans="1:9" ht="24.95" customHeight="1" x14ac:dyDescent="0.2">
      <c r="A300" s="142" t="str">
        <f>Datos!B308</f>
        <v>25.2.8.3</v>
      </c>
      <c r="B300" s="356" t="str">
        <f t="shared" si="53"/>
        <v>Varios, Accesorios para fijacion, adhesicos, etc.</v>
      </c>
      <c r="C300" s="357"/>
      <c r="D300" s="163" t="str">
        <f t="shared" si="52"/>
        <v>gl</v>
      </c>
      <c r="E300" s="164">
        <f t="shared" si="54"/>
        <v>0</v>
      </c>
      <c r="F300" s="165">
        <f t="shared" si="55"/>
        <v>0</v>
      </c>
      <c r="G300" s="123">
        <f t="shared" si="56"/>
        <v>0</v>
      </c>
      <c r="H300" s="123">
        <f t="shared" si="57"/>
        <v>0</v>
      </c>
      <c r="I300" s="166">
        <f t="shared" si="58"/>
        <v>0</v>
      </c>
    </row>
    <row r="301" spans="1:9" ht="24.95" customHeight="1" x14ac:dyDescent="0.2">
      <c r="A301" s="142" t="str">
        <f>Datos!B309</f>
        <v>25.2.8.4</v>
      </c>
      <c r="B301" s="356" t="str">
        <f t="shared" si="53"/>
        <v>Flexibles para conexión de artefactos</v>
      </c>
      <c r="C301" s="357"/>
      <c r="D301" s="163" t="str">
        <f t="shared" si="52"/>
        <v>u</v>
      </c>
      <c r="E301" s="164">
        <f t="shared" si="54"/>
        <v>0</v>
      </c>
      <c r="F301" s="165">
        <f t="shared" si="55"/>
        <v>0</v>
      </c>
      <c r="G301" s="123">
        <f t="shared" si="56"/>
        <v>0</v>
      </c>
      <c r="H301" s="123">
        <f t="shared" si="57"/>
        <v>0</v>
      </c>
      <c r="I301" s="166">
        <f t="shared" si="58"/>
        <v>0</v>
      </c>
    </row>
    <row r="302" spans="1:9" ht="24.95" customHeight="1" x14ac:dyDescent="0.2">
      <c r="A302" s="142" t="str">
        <f>Datos!B310</f>
        <v>25.2.8.5</v>
      </c>
      <c r="B302" s="356" t="str">
        <f t="shared" si="53"/>
        <v>Cuadro de ducha tipo FV</v>
      </c>
      <c r="C302" s="357"/>
      <c r="D302" s="163" t="str">
        <f t="shared" si="52"/>
        <v>u</v>
      </c>
      <c r="E302" s="164">
        <f t="shared" si="54"/>
        <v>0</v>
      </c>
      <c r="F302" s="165">
        <f t="shared" si="55"/>
        <v>0</v>
      </c>
      <c r="G302" s="123">
        <f t="shared" si="56"/>
        <v>0</v>
      </c>
      <c r="H302" s="123">
        <f t="shared" si="57"/>
        <v>0</v>
      </c>
      <c r="I302" s="166">
        <f t="shared" si="58"/>
        <v>0</v>
      </c>
    </row>
    <row r="303" spans="1:9" ht="24.95" customHeight="1" x14ac:dyDescent="0.2">
      <c r="A303" s="142" t="str">
        <f>Datos!B311</f>
        <v>25.3</v>
      </c>
      <c r="B303" s="356" t="str">
        <f t="shared" si="53"/>
        <v>Reparación de Lavandería.</v>
      </c>
      <c r="C303" s="357"/>
      <c r="D303" s="163">
        <f t="shared" si="52"/>
        <v>0</v>
      </c>
      <c r="E303" s="164">
        <f t="shared" si="54"/>
        <v>0</v>
      </c>
      <c r="F303" s="165">
        <f t="shared" si="55"/>
        <v>0</v>
      </c>
      <c r="G303" s="123">
        <f t="shared" si="56"/>
        <v>0</v>
      </c>
      <c r="H303" s="123">
        <f t="shared" si="57"/>
        <v>0</v>
      </c>
      <c r="I303" s="166">
        <f t="shared" si="58"/>
        <v>0</v>
      </c>
    </row>
    <row r="304" spans="1:9" ht="24.95" customHeight="1" x14ac:dyDescent="0.2">
      <c r="A304" s="142" t="str">
        <f>Datos!B312</f>
        <v>25.3.1</v>
      </c>
      <c r="B304" s="356" t="str">
        <f t="shared" si="53"/>
        <v>Demolicion ceramicos</v>
      </c>
      <c r="C304" s="357"/>
      <c r="D304" s="163" t="str">
        <f t="shared" si="52"/>
        <v>m2</v>
      </c>
      <c r="E304" s="164">
        <f t="shared" si="54"/>
        <v>0</v>
      </c>
      <c r="F304" s="165">
        <f t="shared" si="55"/>
        <v>0</v>
      </c>
      <c r="G304" s="123">
        <f t="shared" si="56"/>
        <v>0</v>
      </c>
      <c r="H304" s="123">
        <f t="shared" si="57"/>
        <v>0</v>
      </c>
      <c r="I304" s="166">
        <f t="shared" si="58"/>
        <v>0</v>
      </c>
    </row>
    <row r="305" spans="1:9" ht="24.95" customHeight="1" x14ac:dyDescent="0.2">
      <c r="A305" s="142" t="str">
        <f>Datos!B313</f>
        <v>25.3.2</v>
      </c>
      <c r="B305" s="356" t="str">
        <f t="shared" si="53"/>
        <v>Ceramicos</v>
      </c>
      <c r="C305" s="357"/>
      <c r="D305" s="163" t="str">
        <f t="shared" si="52"/>
        <v>m2</v>
      </c>
      <c r="E305" s="164">
        <f t="shared" si="54"/>
        <v>0</v>
      </c>
      <c r="F305" s="165">
        <f t="shared" si="55"/>
        <v>0</v>
      </c>
      <c r="G305" s="123">
        <f t="shared" si="56"/>
        <v>0</v>
      </c>
      <c r="H305" s="123">
        <f t="shared" si="57"/>
        <v>0</v>
      </c>
      <c r="I305" s="166">
        <f t="shared" si="58"/>
        <v>0</v>
      </c>
    </row>
    <row r="306" spans="1:9" ht="24.95" customHeight="1" x14ac:dyDescent="0.2">
      <c r="A306" s="142" t="str">
        <f>Datos!B314</f>
        <v>25.3.3</v>
      </c>
      <c r="B306" s="356" t="str">
        <f t="shared" si="53"/>
        <v>Demolicion piso + carpeta</v>
      </c>
      <c r="C306" s="357"/>
      <c r="D306" s="163" t="str">
        <f t="shared" si="52"/>
        <v>m2</v>
      </c>
      <c r="E306" s="164">
        <f t="shared" si="54"/>
        <v>0</v>
      </c>
      <c r="F306" s="165">
        <f t="shared" si="55"/>
        <v>0</v>
      </c>
      <c r="G306" s="123">
        <f t="shared" si="56"/>
        <v>0</v>
      </c>
      <c r="H306" s="123">
        <f t="shared" si="57"/>
        <v>0</v>
      </c>
      <c r="I306" s="166">
        <f t="shared" si="58"/>
        <v>0</v>
      </c>
    </row>
    <row r="307" spans="1:9" ht="24.95" customHeight="1" x14ac:dyDescent="0.2">
      <c r="A307" s="142" t="str">
        <f>Datos!B315</f>
        <v>25.3.4</v>
      </c>
      <c r="B307" s="356" t="str">
        <f t="shared" si="53"/>
        <v>Pisos de mosaico granítico 15 x 15</v>
      </c>
      <c r="C307" s="357"/>
      <c r="D307" s="163" t="str">
        <f t="shared" si="52"/>
        <v>m2</v>
      </c>
      <c r="E307" s="164">
        <f t="shared" si="54"/>
        <v>0</v>
      </c>
      <c r="F307" s="165">
        <f t="shared" si="55"/>
        <v>0</v>
      </c>
      <c r="G307" s="123">
        <f t="shared" si="56"/>
        <v>0</v>
      </c>
      <c r="H307" s="123">
        <f t="shared" si="57"/>
        <v>0</v>
      </c>
      <c r="I307" s="166">
        <f t="shared" si="58"/>
        <v>0</v>
      </c>
    </row>
    <row r="308" spans="1:9" ht="24.95" customHeight="1" x14ac:dyDescent="0.2">
      <c r="A308" s="142" t="str">
        <f>Datos!B316</f>
        <v>25.4</v>
      </c>
      <c r="B308" s="356" t="str">
        <f t="shared" si="53"/>
        <v>Reparación Casa del Director.</v>
      </c>
      <c r="C308" s="357"/>
      <c r="D308" s="163">
        <f t="shared" si="52"/>
        <v>0</v>
      </c>
      <c r="E308" s="164">
        <f t="shared" si="54"/>
        <v>0</v>
      </c>
      <c r="F308" s="165">
        <f t="shared" si="55"/>
        <v>0</v>
      </c>
      <c r="G308" s="123">
        <f t="shared" si="56"/>
        <v>0</v>
      </c>
      <c r="H308" s="123">
        <f t="shared" si="57"/>
        <v>0</v>
      </c>
      <c r="I308" s="166">
        <f t="shared" si="58"/>
        <v>0</v>
      </c>
    </row>
    <row r="309" spans="1:9" ht="24.95" customHeight="1" x14ac:dyDescent="0.2">
      <c r="A309" s="142" t="str">
        <f>Datos!B317</f>
        <v>25.4.1</v>
      </c>
      <c r="B309" s="356" t="str">
        <f t="shared" si="53"/>
        <v>Demolicion de tabiques, piso, contrapiso.</v>
      </c>
      <c r="C309" s="357"/>
      <c r="D309" s="163" t="str">
        <f t="shared" si="52"/>
        <v>m2</v>
      </c>
      <c r="E309" s="164">
        <f t="shared" si="54"/>
        <v>0</v>
      </c>
      <c r="F309" s="165">
        <f t="shared" si="55"/>
        <v>0</v>
      </c>
      <c r="G309" s="123">
        <f t="shared" si="56"/>
        <v>0</v>
      </c>
      <c r="H309" s="123">
        <f t="shared" si="57"/>
        <v>0</v>
      </c>
      <c r="I309" s="166">
        <f t="shared" si="58"/>
        <v>0</v>
      </c>
    </row>
    <row r="310" spans="1:9" ht="24.95" customHeight="1" x14ac:dyDescent="0.2">
      <c r="A310" s="142" t="str">
        <f>Datos!B318</f>
        <v>25.4.2</v>
      </c>
      <c r="B310" s="356" t="str">
        <f t="shared" si="53"/>
        <v>Pisos de mosaico granítico 15 x 15</v>
      </c>
      <c r="C310" s="357"/>
      <c r="D310" s="163" t="str">
        <f t="shared" si="52"/>
        <v>m2</v>
      </c>
      <c r="E310" s="164">
        <f t="shared" si="54"/>
        <v>0</v>
      </c>
      <c r="F310" s="165">
        <f t="shared" si="55"/>
        <v>0</v>
      </c>
      <c r="G310" s="123">
        <f t="shared" si="56"/>
        <v>0</v>
      </c>
      <c r="H310" s="123">
        <f t="shared" si="57"/>
        <v>0</v>
      </c>
      <c r="I310" s="166">
        <f t="shared" si="58"/>
        <v>0</v>
      </c>
    </row>
    <row r="311" spans="1:9" ht="24.95" customHeight="1" x14ac:dyDescent="0.2">
      <c r="A311" s="142" t="str">
        <f>Datos!B319</f>
        <v>25.4.3</v>
      </c>
      <c r="B311" s="356" t="str">
        <f t="shared" si="53"/>
        <v>Zocalo granitico</v>
      </c>
      <c r="C311" s="357"/>
      <c r="D311" s="163" t="str">
        <f t="shared" si="52"/>
        <v>ml</v>
      </c>
      <c r="E311" s="164">
        <f t="shared" si="54"/>
        <v>0</v>
      </c>
      <c r="F311" s="165">
        <f t="shared" si="55"/>
        <v>0</v>
      </c>
      <c r="G311" s="123">
        <f t="shared" si="56"/>
        <v>0</v>
      </c>
      <c r="H311" s="123">
        <f t="shared" si="57"/>
        <v>0</v>
      </c>
      <c r="I311" s="166">
        <f t="shared" si="58"/>
        <v>0</v>
      </c>
    </row>
    <row r="312" spans="1:9" ht="24.95" customHeight="1" x14ac:dyDescent="0.2">
      <c r="A312" s="142" t="str">
        <f>Datos!B320</f>
        <v>25.4.4</v>
      </c>
      <c r="B312" s="356" t="str">
        <f t="shared" si="53"/>
        <v>Umbrales</v>
      </c>
      <c r="C312" s="357"/>
      <c r="D312" s="163" t="str">
        <f t="shared" si="52"/>
        <v>m2</v>
      </c>
      <c r="E312" s="164">
        <f t="shared" si="54"/>
        <v>0</v>
      </c>
      <c r="F312" s="165">
        <f t="shared" si="55"/>
        <v>0</v>
      </c>
      <c r="G312" s="123">
        <f t="shared" si="56"/>
        <v>0</v>
      </c>
      <c r="H312" s="123">
        <f t="shared" si="57"/>
        <v>0</v>
      </c>
      <c r="I312" s="166">
        <f t="shared" si="58"/>
        <v>0</v>
      </c>
    </row>
    <row r="313" spans="1:9" ht="24.95" customHeight="1" x14ac:dyDescent="0.2">
      <c r="A313" s="142" t="str">
        <f>Datos!B321</f>
        <v>25.4.5</v>
      </c>
      <c r="B313" s="356" t="str">
        <f t="shared" si="53"/>
        <v>Revoques bajo revestimiento</v>
      </c>
      <c r="C313" s="357"/>
      <c r="D313" s="163" t="str">
        <f t="shared" si="52"/>
        <v>m2</v>
      </c>
      <c r="E313" s="164">
        <f t="shared" si="54"/>
        <v>0</v>
      </c>
      <c r="F313" s="165">
        <f t="shared" si="55"/>
        <v>0</v>
      </c>
      <c r="G313" s="123">
        <f t="shared" si="56"/>
        <v>0</v>
      </c>
      <c r="H313" s="123">
        <f t="shared" si="57"/>
        <v>0</v>
      </c>
      <c r="I313" s="166">
        <f t="shared" si="58"/>
        <v>0</v>
      </c>
    </row>
    <row r="314" spans="1:9" ht="24.95" customHeight="1" x14ac:dyDescent="0.2">
      <c r="A314" s="142" t="str">
        <f>Datos!B322</f>
        <v>25.4.6</v>
      </c>
      <c r="B314" s="356" t="str">
        <f t="shared" si="53"/>
        <v>Ceramico</v>
      </c>
      <c r="C314" s="357"/>
      <c r="D314" s="163" t="str">
        <f t="shared" si="52"/>
        <v>m2</v>
      </c>
      <c r="E314" s="164">
        <f t="shared" si="54"/>
        <v>0</v>
      </c>
      <c r="F314" s="165">
        <f t="shared" si="55"/>
        <v>0</v>
      </c>
      <c r="G314" s="123">
        <f t="shared" si="56"/>
        <v>0</v>
      </c>
      <c r="H314" s="123">
        <f t="shared" si="57"/>
        <v>0</v>
      </c>
      <c r="I314" s="166">
        <f t="shared" si="58"/>
        <v>0</v>
      </c>
    </row>
    <row r="315" spans="1:9" ht="24.95" customHeight="1" x14ac:dyDescent="0.2">
      <c r="A315" s="142" t="str">
        <f>Datos!B323</f>
        <v>25.4.7</v>
      </c>
      <c r="B315" s="356" t="str">
        <f t="shared" si="53"/>
        <v>Mesada de granito</v>
      </c>
      <c r="C315" s="357"/>
      <c r="D315" s="163" t="str">
        <f t="shared" si="52"/>
        <v>m2</v>
      </c>
      <c r="E315" s="164">
        <f t="shared" si="54"/>
        <v>0</v>
      </c>
      <c r="F315" s="165">
        <f t="shared" si="55"/>
        <v>0</v>
      </c>
      <c r="G315" s="123">
        <f t="shared" si="56"/>
        <v>0</v>
      </c>
      <c r="H315" s="123">
        <f t="shared" si="57"/>
        <v>0</v>
      </c>
      <c r="I315" s="166">
        <f t="shared" si="58"/>
        <v>0</v>
      </c>
    </row>
    <row r="316" spans="1:9" ht="24.95" customHeight="1" x14ac:dyDescent="0.2">
      <c r="A316" s="142" t="str">
        <f>Datos!B324</f>
        <v>25.5</v>
      </c>
      <c r="B316" s="356" t="str">
        <f t="shared" si="53"/>
        <v>Instalación Sanitaria- desagüe cloacal</v>
      </c>
      <c r="C316" s="357"/>
      <c r="D316" s="163">
        <f t="shared" si="52"/>
        <v>0</v>
      </c>
      <c r="E316" s="164">
        <f t="shared" si="54"/>
        <v>0</v>
      </c>
      <c r="F316" s="165">
        <f t="shared" si="55"/>
        <v>0</v>
      </c>
      <c r="G316" s="123">
        <f t="shared" si="56"/>
        <v>0</v>
      </c>
      <c r="H316" s="123">
        <f t="shared" si="57"/>
        <v>0</v>
      </c>
      <c r="I316" s="166">
        <f t="shared" si="58"/>
        <v>0</v>
      </c>
    </row>
    <row r="317" spans="1:9" ht="24.95" customHeight="1" x14ac:dyDescent="0.2">
      <c r="A317" s="142" t="str">
        <f>Datos!B325</f>
        <v>25.5.1</v>
      </c>
      <c r="B317" s="356" t="str">
        <f t="shared" si="53"/>
        <v>Conexiones a edificio existente</v>
      </c>
      <c r="C317" s="357"/>
      <c r="D317" s="163" t="str">
        <f t="shared" si="52"/>
        <v>gl</v>
      </c>
      <c r="E317" s="164">
        <f t="shared" si="54"/>
        <v>0</v>
      </c>
      <c r="F317" s="165">
        <f t="shared" si="55"/>
        <v>0</v>
      </c>
      <c r="G317" s="123">
        <f t="shared" si="56"/>
        <v>0</v>
      </c>
      <c r="H317" s="123">
        <f t="shared" si="57"/>
        <v>0</v>
      </c>
      <c r="I317" s="166">
        <f t="shared" si="58"/>
        <v>0</v>
      </c>
    </row>
    <row r="318" spans="1:9" ht="24.95" customHeight="1" x14ac:dyDescent="0.2">
      <c r="A318" s="142" t="str">
        <f>Datos!B326</f>
        <v>25.5.2</v>
      </c>
      <c r="B318" s="356" t="str">
        <f t="shared" si="53"/>
        <v>Cegado de galerias</v>
      </c>
      <c r="C318" s="357"/>
      <c r="D318" s="163" t="str">
        <f t="shared" si="52"/>
        <v>m3</v>
      </c>
      <c r="E318" s="164">
        <f t="shared" si="54"/>
        <v>0</v>
      </c>
      <c r="F318" s="165">
        <f t="shared" si="55"/>
        <v>0</v>
      </c>
      <c r="G318" s="123">
        <f t="shared" si="56"/>
        <v>0</v>
      </c>
      <c r="H318" s="123">
        <f t="shared" si="57"/>
        <v>0</v>
      </c>
      <c r="I318" s="166">
        <f t="shared" si="58"/>
        <v>0</v>
      </c>
    </row>
    <row r="319" spans="1:9" ht="24.95" customHeight="1" x14ac:dyDescent="0.2">
      <c r="A319" s="142" t="str">
        <f>Datos!B327</f>
        <v>25.6</v>
      </c>
      <c r="B319" s="356" t="str">
        <f t="shared" si="53"/>
        <v>Pintura en edificio existente</v>
      </c>
      <c r="C319" s="357"/>
      <c r="D319" s="163">
        <f t="shared" si="52"/>
        <v>0</v>
      </c>
      <c r="E319" s="164">
        <f t="shared" si="54"/>
        <v>0</v>
      </c>
      <c r="F319" s="165">
        <f t="shared" si="55"/>
        <v>0</v>
      </c>
      <c r="G319" s="123">
        <f t="shared" si="56"/>
        <v>0</v>
      </c>
      <c r="H319" s="123">
        <f t="shared" si="57"/>
        <v>0</v>
      </c>
      <c r="I319" s="166">
        <f t="shared" si="58"/>
        <v>0</v>
      </c>
    </row>
    <row r="320" spans="1:9" ht="24.95" customHeight="1" x14ac:dyDescent="0.2">
      <c r="A320" s="142" t="str">
        <f>Datos!B328</f>
        <v>25.6.1</v>
      </c>
      <c r="B320" s="356" t="str">
        <f t="shared" si="53"/>
        <v>Pintura al látex en muros interiores</v>
      </c>
      <c r="C320" s="357"/>
      <c r="D320" s="163" t="str">
        <f t="shared" si="52"/>
        <v>m2</v>
      </c>
      <c r="E320" s="164">
        <f t="shared" si="54"/>
        <v>0</v>
      </c>
      <c r="F320" s="165">
        <f t="shared" si="55"/>
        <v>0</v>
      </c>
      <c r="G320" s="123">
        <f t="shared" si="56"/>
        <v>0</v>
      </c>
      <c r="H320" s="123">
        <f t="shared" si="57"/>
        <v>0</v>
      </c>
      <c r="I320" s="166">
        <f t="shared" si="58"/>
        <v>0</v>
      </c>
    </row>
    <row r="321" spans="1:9" ht="24.95" customHeight="1" x14ac:dyDescent="0.2">
      <c r="A321" s="142" t="str">
        <f>Datos!B329</f>
        <v>25.6.2</v>
      </c>
      <c r="B321" s="356" t="str">
        <f t="shared" si="53"/>
        <v xml:space="preserve">Pinturas al látex en muros  exteriores </v>
      </c>
      <c r="C321" s="357"/>
      <c r="D321" s="163" t="str">
        <f t="shared" si="52"/>
        <v>m2</v>
      </c>
      <c r="E321" s="164">
        <f t="shared" si="54"/>
        <v>0</v>
      </c>
      <c r="F321" s="165">
        <f t="shared" si="55"/>
        <v>0</v>
      </c>
      <c r="G321" s="123">
        <f t="shared" si="56"/>
        <v>0</v>
      </c>
      <c r="H321" s="123">
        <f t="shared" si="57"/>
        <v>0</v>
      </c>
      <c r="I321" s="166">
        <f t="shared" si="58"/>
        <v>0</v>
      </c>
    </row>
    <row r="322" spans="1:9" ht="24.95" customHeight="1" x14ac:dyDescent="0.2">
      <c r="A322" s="142" t="str">
        <f>Datos!B330</f>
        <v>25.6.3</v>
      </c>
      <c r="B322" s="356" t="str">
        <f t="shared" si="53"/>
        <v>Pintura al látex en cielorrasos</v>
      </c>
      <c r="C322" s="357"/>
      <c r="D322" s="163" t="str">
        <f t="shared" si="52"/>
        <v>m2</v>
      </c>
      <c r="E322" s="164">
        <f t="shared" si="54"/>
        <v>0</v>
      </c>
      <c r="F322" s="165">
        <f t="shared" si="55"/>
        <v>0</v>
      </c>
      <c r="G322" s="123">
        <f t="shared" si="56"/>
        <v>0</v>
      </c>
      <c r="H322" s="123">
        <f t="shared" si="57"/>
        <v>0</v>
      </c>
      <c r="I322" s="166">
        <f t="shared" si="58"/>
        <v>0</v>
      </c>
    </row>
    <row r="323" spans="1:9" ht="24.95" customHeight="1" x14ac:dyDescent="0.2">
      <c r="A323" s="142" t="str">
        <f>Datos!B331</f>
        <v>25.7</v>
      </c>
      <c r="B323" s="356" t="str">
        <f t="shared" si="53"/>
        <v>Trabajos de albañilería en edifico existente</v>
      </c>
      <c r="C323" s="357"/>
      <c r="D323" s="163" t="str">
        <f t="shared" si="52"/>
        <v>m2</v>
      </c>
      <c r="E323" s="164">
        <f t="shared" si="54"/>
        <v>0</v>
      </c>
      <c r="F323" s="165">
        <f t="shared" si="55"/>
        <v>0</v>
      </c>
      <c r="G323" s="123">
        <f t="shared" si="56"/>
        <v>0</v>
      </c>
      <c r="H323" s="123">
        <f t="shared" si="57"/>
        <v>0</v>
      </c>
      <c r="I323" s="166">
        <f t="shared" si="58"/>
        <v>0</v>
      </c>
    </row>
    <row r="324" spans="1:9" ht="24.95" customHeight="1" x14ac:dyDescent="0.2">
      <c r="A324" s="142" t="str">
        <f>Datos!B332</f>
        <v>25.8</v>
      </c>
      <c r="B324" s="356" t="str">
        <f t="shared" si="53"/>
        <v>Instalación contra incendio en edificio existente</v>
      </c>
      <c r="C324" s="357"/>
      <c r="D324" s="163">
        <f t="shared" si="52"/>
        <v>0</v>
      </c>
      <c r="E324" s="164">
        <f t="shared" si="54"/>
        <v>0</v>
      </c>
      <c r="F324" s="165">
        <f t="shared" si="55"/>
        <v>0</v>
      </c>
      <c r="G324" s="123">
        <f t="shared" si="56"/>
        <v>0</v>
      </c>
      <c r="H324" s="123">
        <f t="shared" si="57"/>
        <v>0</v>
      </c>
      <c r="I324" s="166">
        <f t="shared" si="58"/>
        <v>0</v>
      </c>
    </row>
    <row r="325" spans="1:9" ht="24.95" customHeight="1" x14ac:dyDescent="0.2">
      <c r="A325" s="142" t="str">
        <f>Datos!B333</f>
        <v>25.8.1</v>
      </c>
      <c r="B325" s="356" t="str">
        <f t="shared" si="53"/>
        <v>Central de Incendios Inteligente Expandible (Detecciòn, Aviso y Alarma)</v>
      </c>
      <c r="C325" s="357"/>
      <c r="D325" s="163" t="str">
        <f t="shared" si="52"/>
        <v>u</v>
      </c>
      <c r="E325" s="164">
        <f t="shared" si="54"/>
        <v>0</v>
      </c>
      <c r="F325" s="165">
        <f t="shared" si="55"/>
        <v>0</v>
      </c>
      <c r="G325" s="123">
        <f t="shared" si="56"/>
        <v>0</v>
      </c>
      <c r="H325" s="123">
        <f t="shared" si="57"/>
        <v>0</v>
      </c>
      <c r="I325" s="166">
        <f t="shared" si="58"/>
        <v>0</v>
      </c>
    </row>
    <row r="326" spans="1:9" ht="24.95" customHeight="1" x14ac:dyDescent="0.2">
      <c r="A326" s="142" t="str">
        <f>Datos!B334</f>
        <v>25.8.2</v>
      </c>
      <c r="B326" s="356" t="str">
        <f t="shared" si="53"/>
        <v>Detector de monoxido</v>
      </c>
      <c r="C326" s="357"/>
      <c r="D326" s="163" t="str">
        <f t="shared" si="52"/>
        <v>u</v>
      </c>
      <c r="E326" s="164">
        <f t="shared" si="54"/>
        <v>0</v>
      </c>
      <c r="F326" s="165">
        <f t="shared" si="55"/>
        <v>0</v>
      </c>
      <c r="G326" s="123">
        <f t="shared" si="56"/>
        <v>0</v>
      </c>
      <c r="H326" s="123">
        <f t="shared" si="57"/>
        <v>0</v>
      </c>
      <c r="I326" s="166">
        <f t="shared" si="58"/>
        <v>0</v>
      </c>
    </row>
    <row r="327" spans="1:9" ht="24.95" customHeight="1" x14ac:dyDescent="0.2">
      <c r="A327" s="142" t="str">
        <f>Datos!B335</f>
        <v>25.8.3</v>
      </c>
      <c r="B327" s="356" t="str">
        <f t="shared" si="53"/>
        <v>Detector de gas</v>
      </c>
      <c r="C327" s="357"/>
      <c r="D327" s="163" t="str">
        <f t="shared" si="52"/>
        <v>u</v>
      </c>
      <c r="E327" s="164">
        <f t="shared" si="54"/>
        <v>0</v>
      </c>
      <c r="F327" s="165">
        <f t="shared" si="55"/>
        <v>0</v>
      </c>
      <c r="G327" s="123">
        <f t="shared" si="56"/>
        <v>0</v>
      </c>
      <c r="H327" s="123">
        <f t="shared" si="57"/>
        <v>0</v>
      </c>
      <c r="I327" s="166">
        <f t="shared" si="58"/>
        <v>0</v>
      </c>
    </row>
    <row r="328" spans="1:9" ht="24.95" customHeight="1" x14ac:dyDescent="0.2">
      <c r="A328" s="142" t="str">
        <f>Datos!B336</f>
        <v>25.8.4</v>
      </c>
      <c r="B328" s="356" t="str">
        <f t="shared" si="53"/>
        <v>Alarma Incendio 90 d BA con luz estroboscòpica</v>
      </c>
      <c r="C328" s="357"/>
      <c r="D328" s="163" t="str">
        <f t="shared" si="52"/>
        <v>u</v>
      </c>
      <c r="E328" s="164">
        <f t="shared" si="54"/>
        <v>0</v>
      </c>
      <c r="F328" s="165">
        <f t="shared" si="55"/>
        <v>0</v>
      </c>
      <c r="G328" s="123">
        <f t="shared" si="56"/>
        <v>0</v>
      </c>
      <c r="H328" s="123">
        <f t="shared" si="57"/>
        <v>0</v>
      </c>
      <c r="I328" s="166">
        <f t="shared" si="58"/>
        <v>0</v>
      </c>
    </row>
    <row r="329" spans="1:9" ht="24.95" customHeight="1" x14ac:dyDescent="0.2">
      <c r="A329" s="142" t="str">
        <f>Datos!B337</f>
        <v>25.8.5</v>
      </c>
      <c r="B329" s="356" t="str">
        <f t="shared" ref="B329:B331" si="59">IFERROR(VLOOKUP(A329,Tabla_Datos,2,FALSE),"")</f>
        <v>Luz Estrombòtica</v>
      </c>
      <c r="C329" s="357"/>
      <c r="D329" s="163" t="str">
        <f t="shared" si="52"/>
        <v>u</v>
      </c>
      <c r="E329" s="164">
        <f t="shared" ref="E329:E331" si="60">IFERROR(VLOOKUP(A329,Tabla_Datos,4,FALSE),0)</f>
        <v>0</v>
      </c>
      <c r="F329" s="165">
        <f t="shared" ref="F329:F331" si="61">IFERROR(VLOOKUP(A329,Tabla_Analisis_Precio,7,FALSE),0)</f>
        <v>0</v>
      </c>
      <c r="G329" s="123">
        <f t="shared" ref="G329:G331" si="62">ROUND(PrecioUnitario(F329,Costo_Financiero,Gasto_Generales_Porcentaje,Beneficio,Ingresos_Brutos,IVA),2)</f>
        <v>0</v>
      </c>
      <c r="H329" s="123">
        <f t="shared" ref="H329:H331" si="63">ROUND(E329*G329,2)</f>
        <v>0</v>
      </c>
      <c r="I329" s="166">
        <f t="shared" ref="I329:I331" si="64">IFERROR(H329/Monto_Oferta,0)</f>
        <v>0</v>
      </c>
    </row>
    <row r="330" spans="1:9" ht="24.95" customHeight="1" x14ac:dyDescent="0.2">
      <c r="A330" s="142" t="str">
        <f>Datos!B338</f>
        <v>25.8.6</v>
      </c>
      <c r="B330" s="356" t="str">
        <f t="shared" si="59"/>
        <v>Matafuegos CO2 de 5 kg</v>
      </c>
      <c r="C330" s="357"/>
      <c r="D330" s="163" t="str">
        <f t="shared" si="52"/>
        <v>u</v>
      </c>
      <c r="E330" s="164">
        <f t="shared" si="60"/>
        <v>0</v>
      </c>
      <c r="F330" s="165">
        <f t="shared" si="61"/>
        <v>0</v>
      </c>
      <c r="G330" s="123">
        <f t="shared" si="62"/>
        <v>0</v>
      </c>
      <c r="H330" s="123">
        <f t="shared" si="63"/>
        <v>0</v>
      </c>
      <c r="I330" s="166">
        <f t="shared" si="64"/>
        <v>0</v>
      </c>
    </row>
    <row r="331" spans="1:9" ht="24.95" customHeight="1" x14ac:dyDescent="0.2">
      <c r="A331" s="142" t="str">
        <f>Datos!B339</f>
        <v>25.8.7</v>
      </c>
      <c r="B331" s="356" t="str">
        <f t="shared" si="59"/>
        <v>Matafuegos ABC de 5 kg</v>
      </c>
      <c r="C331" s="357"/>
      <c r="D331" s="163" t="str">
        <f t="shared" si="52"/>
        <v>u</v>
      </c>
      <c r="E331" s="164">
        <f t="shared" si="60"/>
        <v>0</v>
      </c>
      <c r="F331" s="165">
        <f t="shared" si="61"/>
        <v>0</v>
      </c>
      <c r="G331" s="123">
        <f t="shared" si="62"/>
        <v>0</v>
      </c>
      <c r="H331" s="123">
        <f t="shared" si="63"/>
        <v>0</v>
      </c>
      <c r="I331" s="166">
        <f t="shared" si="64"/>
        <v>0</v>
      </c>
    </row>
    <row r="332" spans="1:9" ht="24.95" customHeight="1" x14ac:dyDescent="0.2">
      <c r="A332" s="142" t="str">
        <f>Datos!B340</f>
        <v>25.8.8</v>
      </c>
      <c r="B332" s="356" t="str">
        <f t="shared" ref="B332:B339" si="65">IFERROR(VLOOKUP(A332,Tabla_Datos,2,FALSE),"")</f>
        <v>Matafuegos Clase K 5Kg</v>
      </c>
      <c r="C332" s="357"/>
      <c r="D332" s="163" t="str">
        <f t="shared" si="52"/>
        <v>u</v>
      </c>
      <c r="E332" s="164">
        <f t="shared" ref="E332:E339" si="66">IFERROR(VLOOKUP(A332,Tabla_Datos,4,FALSE),0)</f>
        <v>0</v>
      </c>
      <c r="F332" s="165">
        <f t="shared" ref="F332:F339" si="67">IFERROR(VLOOKUP(A332,Tabla_Analisis_Precio,7,FALSE),0)</f>
        <v>0</v>
      </c>
      <c r="G332" s="123">
        <f t="shared" ref="G332:G339" si="68">ROUND(PrecioUnitario(F332,Costo_Financiero,Gasto_Generales_Porcentaje,Beneficio,Ingresos_Brutos,IVA),2)</f>
        <v>0</v>
      </c>
      <c r="H332" s="123">
        <f t="shared" ref="H332:H339" si="69">ROUND(E332*G332,2)</f>
        <v>0</v>
      </c>
      <c r="I332" s="166">
        <f t="shared" ref="I332:I339" si="70">IFERROR(H332/Monto_Oferta,0)</f>
        <v>0</v>
      </c>
    </row>
    <row r="333" spans="1:9" ht="24.95" customHeight="1" x14ac:dyDescent="0.2">
      <c r="A333" s="142" t="str">
        <f>Datos!B341</f>
        <v>25.8.9</v>
      </c>
      <c r="B333" s="356" t="str">
        <f t="shared" si="65"/>
        <v>Toma de Incendio para Bomberos en Vereda</v>
      </c>
      <c r="C333" s="357"/>
      <c r="D333" s="163" t="str">
        <f t="shared" si="52"/>
        <v>u</v>
      </c>
      <c r="E333" s="164">
        <f t="shared" si="66"/>
        <v>0</v>
      </c>
      <c r="F333" s="165">
        <f t="shared" si="67"/>
        <v>0</v>
      </c>
      <c r="G333" s="123">
        <f t="shared" si="68"/>
        <v>0</v>
      </c>
      <c r="H333" s="123">
        <f t="shared" si="69"/>
        <v>0</v>
      </c>
      <c r="I333" s="166">
        <f t="shared" si="70"/>
        <v>0</v>
      </c>
    </row>
    <row r="334" spans="1:9" ht="24.95" customHeight="1" x14ac:dyDescent="0.2">
      <c r="A334" s="142" t="str">
        <f>Datos!B342</f>
        <v>25.8.10</v>
      </c>
      <c r="B334" s="356" t="str">
        <f t="shared" si="65"/>
        <v>Tanque de Agua Exclusivo para Extincion de Incendio 5600litros</v>
      </c>
      <c r="C334" s="357"/>
      <c r="D334" s="163" t="str">
        <f t="shared" si="52"/>
        <v>u</v>
      </c>
      <c r="E334" s="164">
        <f t="shared" si="66"/>
        <v>0</v>
      </c>
      <c r="F334" s="165">
        <f t="shared" si="67"/>
        <v>0</v>
      </c>
      <c r="G334" s="123">
        <f t="shared" si="68"/>
        <v>0</v>
      </c>
      <c r="H334" s="123">
        <f t="shared" si="69"/>
        <v>0</v>
      </c>
      <c r="I334" s="166">
        <f t="shared" si="70"/>
        <v>0</v>
      </c>
    </row>
    <row r="335" spans="1:9" ht="24.95" customHeight="1" x14ac:dyDescent="0.2">
      <c r="A335" s="142" t="str">
        <f>Datos!B343</f>
        <v>25.8.11</v>
      </c>
      <c r="B335" s="356" t="str">
        <f t="shared" si="65"/>
        <v>Sistema de Bombeo Incendio: (1) Motobomba, (1) Electrobomba - (1) Jockey. 7,5Hp Tipo PEDROLLO</v>
      </c>
      <c r="C335" s="357"/>
      <c r="D335" s="163" t="str">
        <f t="shared" si="52"/>
        <v>u</v>
      </c>
      <c r="E335" s="164">
        <f t="shared" si="66"/>
        <v>0</v>
      </c>
      <c r="F335" s="165">
        <f t="shared" si="67"/>
        <v>0</v>
      </c>
      <c r="G335" s="123">
        <f t="shared" si="68"/>
        <v>0</v>
      </c>
      <c r="H335" s="123">
        <f t="shared" si="69"/>
        <v>0</v>
      </c>
      <c r="I335" s="166">
        <f t="shared" si="70"/>
        <v>0</v>
      </c>
    </row>
    <row r="336" spans="1:9" ht="24.95" customHeight="1" x14ac:dyDescent="0.2">
      <c r="A336" s="142" t="str">
        <f>Datos!B344</f>
        <v>25.8.12</v>
      </c>
      <c r="B336" s="356" t="str">
        <f t="shared" si="65"/>
        <v>Grupo Electrògeno para la alimentacion Sistema de Bombeo para Agua de Incendio.</v>
      </c>
      <c r="C336" s="357"/>
      <c r="D336" s="163" t="str">
        <f t="shared" si="52"/>
        <v>u</v>
      </c>
      <c r="E336" s="164">
        <f t="shared" si="66"/>
        <v>0</v>
      </c>
      <c r="F336" s="165">
        <f t="shared" si="67"/>
        <v>0</v>
      </c>
      <c r="G336" s="123">
        <f t="shared" si="68"/>
        <v>0</v>
      </c>
      <c r="H336" s="123">
        <f t="shared" si="69"/>
        <v>0</v>
      </c>
      <c r="I336" s="166">
        <f t="shared" si="70"/>
        <v>0</v>
      </c>
    </row>
    <row r="337" spans="1:9" ht="24.95" customHeight="1" x14ac:dyDescent="0.2">
      <c r="A337" s="142" t="str">
        <f>Datos!B345</f>
        <v>25.8.13</v>
      </c>
      <c r="B337" s="356" t="str">
        <f t="shared" si="65"/>
        <v>Hidrantes Completo Manguera 45mm largo 25mtrs</v>
      </c>
      <c r="C337" s="357"/>
      <c r="D337" s="163" t="str">
        <f t="shared" si="52"/>
        <v>u</v>
      </c>
      <c r="E337" s="164">
        <f t="shared" si="66"/>
        <v>0</v>
      </c>
      <c r="F337" s="165">
        <f t="shared" si="67"/>
        <v>0</v>
      </c>
      <c r="G337" s="123">
        <f t="shared" si="68"/>
        <v>0</v>
      </c>
      <c r="H337" s="123">
        <f t="shared" si="69"/>
        <v>0</v>
      </c>
      <c r="I337" s="166">
        <f t="shared" si="70"/>
        <v>0</v>
      </c>
    </row>
    <row r="338" spans="1:9" ht="24.95" customHeight="1" x14ac:dyDescent="0.2">
      <c r="A338" s="142" t="str">
        <f>Datos!B346</f>
        <v>25.8.14</v>
      </c>
      <c r="B338" s="356" t="str">
        <f t="shared" si="65"/>
        <v>Caño galvanizado reforzado (enterrado) 5"</v>
      </c>
      <c r="C338" s="357"/>
      <c r="D338" s="163" t="str">
        <f t="shared" ref="D338:D353" si="71">IFERROR(VLOOKUP(A338,Tabla_Datos,3,FALSE),"")</f>
        <v>m</v>
      </c>
      <c r="E338" s="164">
        <f t="shared" si="66"/>
        <v>0</v>
      </c>
      <c r="F338" s="165">
        <f t="shared" si="67"/>
        <v>0</v>
      </c>
      <c r="G338" s="123">
        <f t="shared" si="68"/>
        <v>0</v>
      </c>
      <c r="H338" s="123">
        <f t="shared" si="69"/>
        <v>0</v>
      </c>
      <c r="I338" s="166">
        <f t="shared" si="70"/>
        <v>0</v>
      </c>
    </row>
    <row r="339" spans="1:9" ht="24.95" customHeight="1" x14ac:dyDescent="0.2">
      <c r="A339" s="142" t="str">
        <f>Datos!B347</f>
        <v>25.8.15</v>
      </c>
      <c r="B339" s="356" t="str">
        <f t="shared" si="65"/>
        <v>Caño galvanizado reforzado (enterrado) 3" 1/2"</v>
      </c>
      <c r="C339" s="357"/>
      <c r="D339" s="163" t="str">
        <f t="shared" si="71"/>
        <v>m</v>
      </c>
      <c r="E339" s="164">
        <f t="shared" si="66"/>
        <v>0</v>
      </c>
      <c r="F339" s="165">
        <f t="shared" si="67"/>
        <v>0</v>
      </c>
      <c r="G339" s="123">
        <f t="shared" si="68"/>
        <v>0</v>
      </c>
      <c r="H339" s="123">
        <f t="shared" si="69"/>
        <v>0</v>
      </c>
      <c r="I339" s="166">
        <f t="shared" si="70"/>
        <v>0</v>
      </c>
    </row>
    <row r="340" spans="1:9" ht="24.95" customHeight="1" x14ac:dyDescent="0.2">
      <c r="A340" s="142" t="str">
        <f>Datos!B348</f>
        <v>25.8.16</v>
      </c>
      <c r="B340" s="356" t="str">
        <f t="shared" ref="B340:B352" si="72">IFERROR(VLOOKUP(A340,Tabla_Datos,2,FALSE),"")</f>
        <v>Caño galvanizado reforzado (enterrado) 3"</v>
      </c>
      <c r="C340" s="357"/>
      <c r="D340" s="163" t="str">
        <f t="shared" si="71"/>
        <v>m</v>
      </c>
      <c r="E340" s="164">
        <f t="shared" ref="E340:E343" si="73">IFERROR(VLOOKUP(A340,Tabla_Datos,4,FALSE),0)</f>
        <v>0</v>
      </c>
      <c r="F340" s="165">
        <f t="shared" ref="F340:F343" si="74">IFERROR(VLOOKUP(A340,Tabla_Analisis_Precio,7,FALSE),0)</f>
        <v>0</v>
      </c>
      <c r="G340" s="123">
        <f t="shared" ref="G340:G343" si="75">ROUND(PrecioUnitario(F340,Costo_Financiero,Gasto_Generales_Porcentaje,Beneficio,Ingresos_Brutos,IVA),2)</f>
        <v>0</v>
      </c>
      <c r="H340" s="123">
        <f t="shared" ref="H340:H343" si="76">ROUND(E340*G340,2)</f>
        <v>0</v>
      </c>
      <c r="I340" s="166">
        <f t="shared" ref="I340:I343" si="77">IFERROR(H340/Monto_Oferta,0)</f>
        <v>0</v>
      </c>
    </row>
    <row r="341" spans="1:9" ht="24.95" customHeight="1" x14ac:dyDescent="0.2">
      <c r="A341" s="142" t="str">
        <f>Datos!B349</f>
        <v>25.8.17</v>
      </c>
      <c r="B341" s="356" t="str">
        <f t="shared" si="72"/>
        <v>Cartel de Salida con Iluminación Autónoma Minimo 6 hs</v>
      </c>
      <c r="C341" s="357"/>
      <c r="D341" s="163" t="str">
        <f t="shared" si="71"/>
        <v>u</v>
      </c>
      <c r="E341" s="164">
        <f t="shared" si="73"/>
        <v>0</v>
      </c>
      <c r="F341" s="165">
        <f t="shared" si="74"/>
        <v>0</v>
      </c>
      <c r="G341" s="123">
        <f t="shared" si="75"/>
        <v>0</v>
      </c>
      <c r="H341" s="123">
        <f t="shared" si="76"/>
        <v>0</v>
      </c>
      <c r="I341" s="166">
        <f t="shared" si="77"/>
        <v>0</v>
      </c>
    </row>
    <row r="342" spans="1:9" ht="24.95" customHeight="1" x14ac:dyDescent="0.2">
      <c r="A342" s="142" t="str">
        <f>Datos!B350</f>
        <v>25.8.18</v>
      </c>
      <c r="B342" s="356" t="str">
        <f t="shared" si="72"/>
        <v>Cartel de Salida de PVC</v>
      </c>
      <c r="C342" s="357"/>
      <c r="D342" s="163" t="str">
        <f t="shared" si="71"/>
        <v>u</v>
      </c>
      <c r="E342" s="164">
        <f t="shared" si="73"/>
        <v>0</v>
      </c>
      <c r="F342" s="165">
        <f t="shared" si="74"/>
        <v>0</v>
      </c>
      <c r="G342" s="123">
        <f t="shared" si="75"/>
        <v>0</v>
      </c>
      <c r="H342" s="123">
        <f t="shared" si="76"/>
        <v>0</v>
      </c>
      <c r="I342" s="166">
        <f t="shared" si="77"/>
        <v>0</v>
      </c>
    </row>
    <row r="343" spans="1:9" ht="24.95" customHeight="1" x14ac:dyDescent="0.2">
      <c r="A343" s="142" t="str">
        <f>Datos!B351</f>
        <v>25.8.19</v>
      </c>
      <c r="B343" s="356" t="str">
        <f t="shared" si="72"/>
        <v>Artefacto de Iluminación de Emergencia con Autonomía Minima de 6 hs.</v>
      </c>
      <c r="C343" s="357"/>
      <c r="D343" s="163" t="str">
        <f t="shared" si="71"/>
        <v>u</v>
      </c>
      <c r="E343" s="164">
        <f t="shared" si="73"/>
        <v>0</v>
      </c>
      <c r="F343" s="165">
        <f t="shared" si="74"/>
        <v>0</v>
      </c>
      <c r="G343" s="123">
        <f t="shared" si="75"/>
        <v>0</v>
      </c>
      <c r="H343" s="123">
        <f t="shared" si="76"/>
        <v>0</v>
      </c>
      <c r="I343" s="166">
        <f t="shared" si="77"/>
        <v>0</v>
      </c>
    </row>
    <row r="344" spans="1:9" ht="24.95" customHeight="1" x14ac:dyDescent="0.2">
      <c r="A344" s="142" t="str">
        <f>Datos!B352</f>
        <v>25.8.20</v>
      </c>
      <c r="B344" s="356" t="str">
        <f t="shared" si="72"/>
        <v xml:space="preserve">Botiquin Primeros Auxilios </v>
      </c>
      <c r="C344" s="357"/>
      <c r="D344" s="163" t="str">
        <f t="shared" si="71"/>
        <v>u</v>
      </c>
      <c r="E344" s="164">
        <f t="shared" ref="E344:E365" si="78">IFERROR(VLOOKUP(A344,Tabla_Datos,4,FALSE),0)</f>
        <v>0</v>
      </c>
      <c r="F344" s="165">
        <f t="shared" ref="F344:F365" si="79">IFERROR(VLOOKUP(A344,Tabla_Analisis_Precio,7,FALSE),0)</f>
        <v>0</v>
      </c>
      <c r="G344" s="123">
        <f t="shared" ref="G344:G365" si="80">ROUND(PrecioUnitario(F344,Costo_Financiero,Gasto_Generales_Porcentaje,Beneficio,Ingresos_Brutos,IVA),2)</f>
        <v>0</v>
      </c>
      <c r="H344" s="123">
        <f t="shared" ref="H344:H365" si="81">ROUND(E344*G344,2)</f>
        <v>0</v>
      </c>
      <c r="I344" s="166">
        <f t="shared" ref="I344:I365" si="82">IFERROR(H344/Monto_Oferta,0)</f>
        <v>0</v>
      </c>
    </row>
    <row r="345" spans="1:9" ht="24.95" customHeight="1" x14ac:dyDescent="0.2">
      <c r="A345" s="142" t="str">
        <f>Datos!B353</f>
        <v>25.9</v>
      </c>
      <c r="B345" s="356" t="str">
        <f t="shared" si="72"/>
        <v>Instalación eléctrica en edificio existente</v>
      </c>
      <c r="C345" s="357"/>
      <c r="D345" s="163">
        <f t="shared" si="71"/>
        <v>0</v>
      </c>
      <c r="E345" s="164">
        <f t="shared" si="78"/>
        <v>0</v>
      </c>
      <c r="F345" s="165">
        <f t="shared" si="79"/>
        <v>0</v>
      </c>
      <c r="G345" s="123">
        <f t="shared" si="80"/>
        <v>0</v>
      </c>
      <c r="H345" s="123">
        <f t="shared" si="81"/>
        <v>0</v>
      </c>
      <c r="I345" s="166">
        <f t="shared" si="82"/>
        <v>0</v>
      </c>
    </row>
    <row r="346" spans="1:9" ht="24.95" customHeight="1" x14ac:dyDescent="0.2">
      <c r="A346" s="142" t="str">
        <f>Datos!B354</f>
        <v>25.9.1</v>
      </c>
      <c r="B346" s="356" t="str">
        <f t="shared" si="72"/>
        <v>Fuerza motriz</v>
      </c>
      <c r="C346" s="357"/>
      <c r="D346" s="163">
        <f t="shared" si="71"/>
        <v>0</v>
      </c>
      <c r="E346" s="164">
        <f t="shared" si="78"/>
        <v>0</v>
      </c>
      <c r="F346" s="165">
        <f t="shared" si="79"/>
        <v>0</v>
      </c>
      <c r="G346" s="123">
        <f t="shared" si="80"/>
        <v>0</v>
      </c>
      <c r="H346" s="123">
        <f t="shared" si="81"/>
        <v>0</v>
      </c>
      <c r="I346" s="166">
        <f t="shared" si="82"/>
        <v>0</v>
      </c>
    </row>
    <row r="347" spans="1:9" ht="24.95" customHeight="1" x14ac:dyDescent="0.2">
      <c r="A347" s="142" t="str">
        <f>Datos!B355</f>
        <v>25.9.1.1</v>
      </c>
      <c r="B347" s="356" t="str">
        <f t="shared" si="72"/>
        <v xml:space="preserve">Bomba Centrifuga 2,5 Hp. Tipo Czerweny </v>
      </c>
      <c r="C347" s="357"/>
      <c r="D347" s="163" t="str">
        <f t="shared" si="71"/>
        <v>u</v>
      </c>
      <c r="E347" s="164">
        <f t="shared" si="78"/>
        <v>0</v>
      </c>
      <c r="F347" s="165">
        <f t="shared" si="79"/>
        <v>0</v>
      </c>
      <c r="G347" s="123">
        <f t="shared" si="80"/>
        <v>0</v>
      </c>
      <c r="H347" s="123">
        <f t="shared" si="81"/>
        <v>0</v>
      </c>
      <c r="I347" s="166">
        <f t="shared" si="82"/>
        <v>0</v>
      </c>
    </row>
    <row r="348" spans="1:9" ht="24.95" customHeight="1" x14ac:dyDescent="0.2">
      <c r="A348" s="142" t="str">
        <f>Datos!B356</f>
        <v>25.9.2</v>
      </c>
      <c r="B348" s="356" t="str">
        <f t="shared" si="72"/>
        <v>Media tensión</v>
      </c>
      <c r="C348" s="357"/>
      <c r="D348" s="163">
        <f t="shared" si="71"/>
        <v>0</v>
      </c>
      <c r="E348" s="164">
        <f t="shared" si="78"/>
        <v>0</v>
      </c>
      <c r="F348" s="165">
        <f t="shared" si="79"/>
        <v>0</v>
      </c>
      <c r="G348" s="123">
        <f t="shared" si="80"/>
        <v>0</v>
      </c>
      <c r="H348" s="123">
        <f t="shared" si="81"/>
        <v>0</v>
      </c>
      <c r="I348" s="166">
        <f t="shared" si="82"/>
        <v>0</v>
      </c>
    </row>
    <row r="349" spans="1:9" ht="24.95" customHeight="1" x14ac:dyDescent="0.2">
      <c r="A349" s="142" t="str">
        <f>Datos!B357</f>
        <v>25.9.2.1</v>
      </c>
      <c r="B349" s="356" t="str">
        <f t="shared" si="72"/>
        <v>Llave 1 pto. Jeluz</v>
      </c>
      <c r="C349" s="357"/>
      <c r="D349" s="163" t="str">
        <f t="shared" si="71"/>
        <v>u</v>
      </c>
      <c r="E349" s="164">
        <f t="shared" si="78"/>
        <v>0</v>
      </c>
      <c r="F349" s="165">
        <f t="shared" si="79"/>
        <v>0</v>
      </c>
      <c r="G349" s="123">
        <f t="shared" si="80"/>
        <v>0</v>
      </c>
      <c r="H349" s="123">
        <f t="shared" si="81"/>
        <v>0</v>
      </c>
      <c r="I349" s="166">
        <f t="shared" si="82"/>
        <v>0</v>
      </c>
    </row>
    <row r="350" spans="1:9" ht="24.95" customHeight="1" x14ac:dyDescent="0.2">
      <c r="A350" s="142" t="str">
        <f>Datos!B358</f>
        <v>25.9.2.2</v>
      </c>
      <c r="B350" s="356" t="str">
        <f t="shared" si="72"/>
        <v>Llave 1 pto. y toma</v>
      </c>
      <c r="C350" s="357"/>
      <c r="D350" s="163" t="str">
        <f t="shared" si="71"/>
        <v>u</v>
      </c>
      <c r="E350" s="164">
        <f t="shared" si="78"/>
        <v>0</v>
      </c>
      <c r="F350" s="165">
        <f t="shared" si="79"/>
        <v>0</v>
      </c>
      <c r="G350" s="123">
        <f t="shared" si="80"/>
        <v>0</v>
      </c>
      <c r="H350" s="123">
        <f t="shared" si="81"/>
        <v>0</v>
      </c>
      <c r="I350" s="166">
        <f t="shared" si="82"/>
        <v>0</v>
      </c>
    </row>
    <row r="351" spans="1:9" ht="24.95" customHeight="1" x14ac:dyDescent="0.2">
      <c r="A351" s="142" t="str">
        <f>Datos!B359</f>
        <v>25.9.2.3</v>
      </c>
      <c r="B351" s="356" t="str">
        <f t="shared" si="72"/>
        <v>Toma simple</v>
      </c>
      <c r="C351" s="357"/>
      <c r="D351" s="163" t="str">
        <f t="shared" si="71"/>
        <v>u</v>
      </c>
      <c r="E351" s="164">
        <f t="shared" si="78"/>
        <v>0</v>
      </c>
      <c r="F351" s="165">
        <f t="shared" si="79"/>
        <v>0</v>
      </c>
      <c r="G351" s="123">
        <f t="shared" si="80"/>
        <v>0</v>
      </c>
      <c r="H351" s="123">
        <f t="shared" si="81"/>
        <v>0</v>
      </c>
      <c r="I351" s="166">
        <f t="shared" si="82"/>
        <v>0</v>
      </c>
    </row>
    <row r="352" spans="1:9" ht="24.95" customHeight="1" x14ac:dyDescent="0.2">
      <c r="A352" s="142" t="str">
        <f>Datos!B360</f>
        <v>25.9.2.4</v>
      </c>
      <c r="B352" s="356" t="str">
        <f t="shared" si="72"/>
        <v>Toma Doble</v>
      </c>
      <c r="C352" s="357"/>
      <c r="D352" s="163" t="str">
        <f t="shared" si="71"/>
        <v>u</v>
      </c>
      <c r="E352" s="164">
        <f t="shared" si="78"/>
        <v>0</v>
      </c>
      <c r="F352" s="165">
        <f t="shared" si="79"/>
        <v>0</v>
      </c>
      <c r="G352" s="123">
        <f t="shared" si="80"/>
        <v>0</v>
      </c>
      <c r="H352" s="123">
        <f t="shared" si="81"/>
        <v>0</v>
      </c>
      <c r="I352" s="166">
        <f t="shared" si="82"/>
        <v>0</v>
      </c>
    </row>
    <row r="353" spans="1:9" ht="24.95" customHeight="1" x14ac:dyDescent="0.2">
      <c r="A353" s="142" t="str">
        <f>Datos!B361</f>
        <v>25.9.2.5</v>
      </c>
      <c r="B353" s="356" t="str">
        <f t="shared" ref="B353" si="83">IFERROR(VLOOKUP(A353,Tabla_Datos,2,FALSE),"")</f>
        <v>Caja chapa 18 rectangular</v>
      </c>
      <c r="C353" s="357"/>
      <c r="D353" s="163" t="str">
        <f t="shared" si="71"/>
        <v>u</v>
      </c>
      <c r="E353" s="164">
        <f t="shared" si="78"/>
        <v>0</v>
      </c>
      <c r="F353" s="165">
        <f t="shared" si="79"/>
        <v>0</v>
      </c>
      <c r="G353" s="123">
        <f t="shared" si="80"/>
        <v>0</v>
      </c>
      <c r="H353" s="123">
        <f t="shared" si="81"/>
        <v>0</v>
      </c>
      <c r="I353" s="166">
        <f t="shared" si="82"/>
        <v>0</v>
      </c>
    </row>
    <row r="354" spans="1:9" ht="24.95" customHeight="1" x14ac:dyDescent="0.2">
      <c r="A354" s="142" t="str">
        <f>Datos!B362</f>
        <v>25.9.2.6</v>
      </c>
      <c r="B354" s="356" t="str">
        <f t="shared" ref="B354:B357" si="84">IFERROR(VLOOKUP(A354,Tabla_Datos,2,FALSE),"")</f>
        <v xml:space="preserve">Caja chapa 18 octogonal grande </v>
      </c>
      <c r="C354" s="357"/>
      <c r="D354" s="163" t="str">
        <f t="shared" ref="D354:D357" si="85">IFERROR(VLOOKUP(A354,Tabla_Datos,3,FALSE),"")</f>
        <v>u</v>
      </c>
      <c r="E354" s="164">
        <f t="shared" si="78"/>
        <v>0</v>
      </c>
      <c r="F354" s="165">
        <f t="shared" si="79"/>
        <v>0</v>
      </c>
      <c r="G354" s="123">
        <f t="shared" si="80"/>
        <v>0</v>
      </c>
      <c r="H354" s="123">
        <f t="shared" si="81"/>
        <v>0</v>
      </c>
      <c r="I354" s="166">
        <f t="shared" si="82"/>
        <v>0</v>
      </c>
    </row>
    <row r="355" spans="1:9" ht="24.95" customHeight="1" x14ac:dyDescent="0.2">
      <c r="A355" s="142" t="str">
        <f>Datos!B363</f>
        <v>25.9.2.7</v>
      </c>
      <c r="B355" s="356" t="str">
        <f t="shared" si="84"/>
        <v>Caja chapa 18 octogonal chica</v>
      </c>
      <c r="C355" s="357"/>
      <c r="D355" s="163" t="str">
        <f t="shared" si="85"/>
        <v>u</v>
      </c>
      <c r="E355" s="164">
        <f t="shared" si="78"/>
        <v>0</v>
      </c>
      <c r="F355" s="165">
        <f t="shared" si="79"/>
        <v>0</v>
      </c>
      <c r="G355" s="123">
        <f t="shared" si="80"/>
        <v>0</v>
      </c>
      <c r="H355" s="123">
        <f t="shared" si="81"/>
        <v>0</v>
      </c>
      <c r="I355" s="166">
        <f t="shared" si="82"/>
        <v>0</v>
      </c>
    </row>
    <row r="356" spans="1:9" ht="24.95" customHeight="1" x14ac:dyDescent="0.2">
      <c r="A356" s="142" t="str">
        <f>Datos!B364</f>
        <v>25.9.2.8</v>
      </c>
      <c r="B356" s="356" t="str">
        <f t="shared" si="84"/>
        <v>Caja conexión P=7 10 x 10 x 5</v>
      </c>
      <c r="C356" s="357"/>
      <c r="D356" s="163" t="str">
        <f t="shared" si="85"/>
        <v>u</v>
      </c>
      <c r="E356" s="164">
        <f t="shared" si="78"/>
        <v>0</v>
      </c>
      <c r="F356" s="165">
        <f t="shared" si="79"/>
        <v>0</v>
      </c>
      <c r="G356" s="123">
        <f t="shared" si="80"/>
        <v>0</v>
      </c>
      <c r="H356" s="123">
        <f t="shared" si="81"/>
        <v>0</v>
      </c>
      <c r="I356" s="166">
        <f t="shared" si="82"/>
        <v>0</v>
      </c>
    </row>
    <row r="357" spans="1:9" ht="24.95" customHeight="1" x14ac:dyDescent="0.2">
      <c r="A357" s="142" t="str">
        <f>Datos!B365</f>
        <v>25.9.2.9</v>
      </c>
      <c r="B357" s="356" t="str">
        <f t="shared" si="84"/>
        <v>Caja conexión P=7 15 x 15</v>
      </c>
      <c r="C357" s="357"/>
      <c r="D357" s="163" t="str">
        <f t="shared" si="85"/>
        <v>u</v>
      </c>
      <c r="E357" s="164">
        <f t="shared" si="78"/>
        <v>0</v>
      </c>
      <c r="F357" s="165">
        <f t="shared" si="79"/>
        <v>0</v>
      </c>
      <c r="G357" s="123">
        <f t="shared" si="80"/>
        <v>0</v>
      </c>
      <c r="H357" s="123">
        <f t="shared" si="81"/>
        <v>0</v>
      </c>
      <c r="I357" s="166">
        <f t="shared" si="82"/>
        <v>0</v>
      </c>
    </row>
    <row r="358" spans="1:9" ht="24.95" customHeight="1" x14ac:dyDescent="0.2">
      <c r="A358" s="142" t="str">
        <f>Datos!B366</f>
        <v>25.9.2.10</v>
      </c>
      <c r="B358" s="356" t="str">
        <f t="shared" ref="B358:B360" si="86">IFERROR(VLOOKUP(A358,Tabla_Datos,2,FALSE),"")</f>
        <v>Caja conexión P=7 20 x 20</v>
      </c>
      <c r="C358" s="357"/>
      <c r="D358" s="163" t="str">
        <f t="shared" ref="D358:D360" si="87">IFERROR(VLOOKUP(A358,Tabla_Datos,3,FALSE),"")</f>
        <v>u</v>
      </c>
      <c r="E358" s="164">
        <f t="shared" si="78"/>
        <v>0</v>
      </c>
      <c r="F358" s="165">
        <f t="shared" si="79"/>
        <v>0</v>
      </c>
      <c r="G358" s="123">
        <f t="shared" si="80"/>
        <v>0</v>
      </c>
      <c r="H358" s="123">
        <f t="shared" si="81"/>
        <v>0</v>
      </c>
      <c r="I358" s="166">
        <f t="shared" si="82"/>
        <v>0</v>
      </c>
    </row>
    <row r="359" spans="1:9" ht="24.95" customHeight="1" x14ac:dyDescent="0.2">
      <c r="A359" s="142" t="str">
        <f>Datos!B367</f>
        <v>25.9.2.11</v>
      </c>
      <c r="B359" s="356" t="str">
        <f t="shared" si="86"/>
        <v>Caja conexión P=7 25 x 30</v>
      </c>
      <c r="C359" s="357"/>
      <c r="D359" s="163" t="str">
        <f t="shared" si="87"/>
        <v>u</v>
      </c>
      <c r="E359" s="164">
        <f t="shared" si="78"/>
        <v>0</v>
      </c>
      <c r="F359" s="165">
        <f t="shared" si="79"/>
        <v>0</v>
      </c>
      <c r="G359" s="123">
        <f t="shared" si="80"/>
        <v>0</v>
      </c>
      <c r="H359" s="123">
        <f t="shared" si="81"/>
        <v>0</v>
      </c>
      <c r="I359" s="166">
        <f t="shared" si="82"/>
        <v>0</v>
      </c>
    </row>
    <row r="360" spans="1:9" ht="24.95" customHeight="1" x14ac:dyDescent="0.2">
      <c r="A360" s="142" t="str">
        <f>Datos!B368</f>
        <v>25.9.2.12</v>
      </c>
      <c r="B360" s="356" t="str">
        <f t="shared" si="86"/>
        <v>Ganchos "U" c/tuercas para cajas</v>
      </c>
      <c r="C360" s="357"/>
      <c r="D360" s="163" t="str">
        <f t="shared" si="87"/>
        <v>u</v>
      </c>
      <c r="E360" s="164">
        <f t="shared" si="78"/>
        <v>0</v>
      </c>
      <c r="F360" s="165">
        <f t="shared" si="79"/>
        <v>0</v>
      </c>
      <c r="G360" s="123">
        <f t="shared" si="80"/>
        <v>0</v>
      </c>
      <c r="H360" s="123">
        <f t="shared" si="81"/>
        <v>0</v>
      </c>
      <c r="I360" s="166">
        <f t="shared" si="82"/>
        <v>0</v>
      </c>
    </row>
    <row r="361" spans="1:9" ht="24.95" customHeight="1" x14ac:dyDescent="0.2">
      <c r="A361" s="142" t="str">
        <f>Datos!B369</f>
        <v>25.9.2.13</v>
      </c>
      <c r="B361" s="356" t="str">
        <f t="shared" ref="B361:B365" si="88">IFERROR(VLOOKUP(A361,Tabla_Datos,2,FALSE),"")</f>
        <v>Conector 3/4" zincado a rosca</v>
      </c>
      <c r="C361" s="357"/>
      <c r="D361" s="163" t="str">
        <f t="shared" ref="D361:D365" si="89">IFERROR(VLOOKUP(A361,Tabla_Datos,3,FALSE),"")</f>
        <v>u</v>
      </c>
      <c r="E361" s="164">
        <f t="shared" si="78"/>
        <v>0</v>
      </c>
      <c r="F361" s="165">
        <f t="shared" si="79"/>
        <v>0</v>
      </c>
      <c r="G361" s="123">
        <f t="shared" si="80"/>
        <v>0</v>
      </c>
      <c r="H361" s="123">
        <f t="shared" si="81"/>
        <v>0</v>
      </c>
      <c r="I361" s="166">
        <f t="shared" si="82"/>
        <v>0</v>
      </c>
    </row>
    <row r="362" spans="1:9" ht="24.95" customHeight="1" x14ac:dyDescent="0.2">
      <c r="A362" s="142" t="str">
        <f>Datos!B370</f>
        <v>25.9.2.14</v>
      </c>
      <c r="B362" s="356" t="str">
        <f t="shared" si="88"/>
        <v>Caño semipesado 3/4" (15,4 mm) tramo de 3m</v>
      </c>
      <c r="C362" s="357"/>
      <c r="D362" s="163" t="str">
        <f t="shared" si="89"/>
        <v>u</v>
      </c>
      <c r="E362" s="164">
        <f t="shared" si="78"/>
        <v>0</v>
      </c>
      <c r="F362" s="165">
        <f t="shared" si="79"/>
        <v>0</v>
      </c>
      <c r="G362" s="123">
        <f t="shared" si="80"/>
        <v>0</v>
      </c>
      <c r="H362" s="123">
        <f t="shared" si="81"/>
        <v>0</v>
      </c>
      <c r="I362" s="166">
        <f t="shared" si="82"/>
        <v>0</v>
      </c>
    </row>
    <row r="363" spans="1:9" ht="24.95" customHeight="1" x14ac:dyDescent="0.2">
      <c r="A363" s="142" t="str">
        <f>Datos!B371</f>
        <v>25.9.2.15</v>
      </c>
      <c r="B363" s="356" t="str">
        <f t="shared" si="88"/>
        <v>Curvas 3/4"</v>
      </c>
      <c r="C363" s="357"/>
      <c r="D363" s="163" t="str">
        <f t="shared" si="89"/>
        <v>u</v>
      </c>
      <c r="E363" s="164">
        <f t="shared" si="78"/>
        <v>0</v>
      </c>
      <c r="F363" s="165">
        <f t="shared" si="79"/>
        <v>0</v>
      </c>
      <c r="G363" s="123">
        <f t="shared" si="80"/>
        <v>0</v>
      </c>
      <c r="H363" s="123">
        <f t="shared" si="81"/>
        <v>0</v>
      </c>
      <c r="I363" s="166">
        <f t="shared" si="82"/>
        <v>0</v>
      </c>
    </row>
    <row r="364" spans="1:9" ht="24.95" customHeight="1" x14ac:dyDescent="0.2">
      <c r="A364" s="142" t="str">
        <f>Datos!B372</f>
        <v>25.9.2.16</v>
      </c>
      <c r="B364" s="356" t="str">
        <f t="shared" si="88"/>
        <v>Cupla 3/4"</v>
      </c>
      <c r="C364" s="357"/>
      <c r="D364" s="163" t="str">
        <f t="shared" si="89"/>
        <v>u</v>
      </c>
      <c r="E364" s="164">
        <f t="shared" si="78"/>
        <v>0</v>
      </c>
      <c r="F364" s="165">
        <f t="shared" si="79"/>
        <v>0</v>
      </c>
      <c r="G364" s="123">
        <f t="shared" si="80"/>
        <v>0</v>
      </c>
      <c r="H364" s="123">
        <f t="shared" si="81"/>
        <v>0</v>
      </c>
      <c r="I364" s="166">
        <f t="shared" si="82"/>
        <v>0</v>
      </c>
    </row>
    <row r="365" spans="1:9" ht="24.95" customHeight="1" x14ac:dyDescent="0.2">
      <c r="A365" s="142" t="str">
        <f>Datos!B373</f>
        <v>25.9.2.17</v>
      </c>
      <c r="B365" s="356" t="str">
        <f t="shared" si="88"/>
        <v>Gabinete metálico de embutir 24/30 módulos</v>
      </c>
      <c r="C365" s="357"/>
      <c r="D365" s="163" t="str">
        <f t="shared" si="89"/>
        <v>u</v>
      </c>
      <c r="E365" s="164">
        <f t="shared" si="78"/>
        <v>0</v>
      </c>
      <c r="F365" s="165">
        <f t="shared" si="79"/>
        <v>0</v>
      </c>
      <c r="G365" s="123">
        <f t="shared" si="80"/>
        <v>0</v>
      </c>
      <c r="H365" s="123">
        <f t="shared" si="81"/>
        <v>0</v>
      </c>
      <c r="I365" s="166">
        <f t="shared" si="82"/>
        <v>0</v>
      </c>
    </row>
    <row r="366" spans="1:9" ht="24.95" customHeight="1" x14ac:dyDescent="0.2">
      <c r="A366" s="142" t="str">
        <f>Datos!B374</f>
        <v>25.9.2.18</v>
      </c>
      <c r="B366" s="356" t="str">
        <f t="shared" ref="B366:B368" si="90">IFERROR(VLOOKUP(A366,Tabla_Datos,2,FALSE),"")</f>
        <v>Gabinete metálico de embutir 36/48 módulos</v>
      </c>
      <c r="C366" s="357"/>
      <c r="D366" s="163" t="str">
        <f t="shared" ref="D366:D368" si="91">IFERROR(VLOOKUP(A366,Tabla_Datos,3,FALSE),"")</f>
        <v>u</v>
      </c>
      <c r="E366" s="164">
        <f t="shared" ref="E366:E386" si="92">IFERROR(VLOOKUP(A366,Tabla_Datos,4,FALSE),0)</f>
        <v>0</v>
      </c>
      <c r="F366" s="165">
        <f t="shared" ref="F366:F386" si="93">IFERROR(VLOOKUP(A366,Tabla_Analisis_Precio,7,FALSE),0)</f>
        <v>0</v>
      </c>
      <c r="G366" s="123">
        <f t="shared" ref="G366:G386" si="94">ROUND(PrecioUnitario(F366,Costo_Financiero,Gasto_Generales_Porcentaje,Beneficio,Ingresos_Brutos,IVA),2)</f>
        <v>0</v>
      </c>
      <c r="H366" s="123">
        <f t="shared" ref="H366:H386" si="95">ROUND(E366*G366,2)</f>
        <v>0</v>
      </c>
      <c r="I366" s="166">
        <f t="shared" ref="I366:I386" si="96">IFERROR(H366/Monto_Oferta,0)</f>
        <v>0</v>
      </c>
    </row>
    <row r="367" spans="1:9" ht="24.95" customHeight="1" x14ac:dyDescent="0.2">
      <c r="A367" s="142" t="str">
        <f>Datos!B375</f>
        <v>25.9.2.19</v>
      </c>
      <c r="B367" s="356" t="str">
        <f t="shared" si="90"/>
        <v xml:space="preserve">Jabalinas 19x3000 tipo Cooperwel         </v>
      </c>
      <c r="C367" s="357"/>
      <c r="D367" s="163" t="str">
        <f t="shared" si="91"/>
        <v>u</v>
      </c>
      <c r="E367" s="164">
        <f t="shared" si="92"/>
        <v>0</v>
      </c>
      <c r="F367" s="165">
        <f t="shared" si="93"/>
        <v>0</v>
      </c>
      <c r="G367" s="123">
        <f t="shared" si="94"/>
        <v>0</v>
      </c>
      <c r="H367" s="123">
        <f t="shared" si="95"/>
        <v>0</v>
      </c>
      <c r="I367" s="166">
        <f t="shared" si="96"/>
        <v>0</v>
      </c>
    </row>
    <row r="368" spans="1:9" ht="24.95" customHeight="1" x14ac:dyDescent="0.2">
      <c r="A368" s="142" t="str">
        <f>Datos!B376</f>
        <v>25.9.2.20</v>
      </c>
      <c r="B368" s="356" t="str">
        <f t="shared" si="90"/>
        <v>Prensa cable p/jabalina</v>
      </c>
      <c r="C368" s="357"/>
      <c r="D368" s="163" t="str">
        <f t="shared" si="91"/>
        <v>u</v>
      </c>
      <c r="E368" s="164">
        <f t="shared" si="92"/>
        <v>0</v>
      </c>
      <c r="F368" s="165">
        <f t="shared" si="93"/>
        <v>0</v>
      </c>
      <c r="G368" s="123">
        <f t="shared" si="94"/>
        <v>0</v>
      </c>
      <c r="H368" s="123">
        <f t="shared" si="95"/>
        <v>0</v>
      </c>
      <c r="I368" s="166">
        <f t="shared" si="96"/>
        <v>0</v>
      </c>
    </row>
    <row r="369" spans="1:9" ht="24.95" customHeight="1" x14ac:dyDescent="0.2">
      <c r="A369" s="142" t="str">
        <f>Datos!B377</f>
        <v>25.9.2.21</v>
      </c>
      <c r="B369" s="356" t="str">
        <f t="shared" ref="B369:B374" si="97">IFERROR(VLOOKUP(A369,Tabla_Datos,2,FALSE),"")</f>
        <v>Caja de Inspección Hierro fundido</v>
      </c>
      <c r="C369" s="357"/>
      <c r="D369" s="163" t="str">
        <f t="shared" ref="D369:D374" si="98">IFERROR(VLOOKUP(A369,Tabla_Datos,3,FALSE),"")</f>
        <v>u</v>
      </c>
      <c r="E369" s="164">
        <f t="shared" si="92"/>
        <v>0</v>
      </c>
      <c r="F369" s="165">
        <f t="shared" si="93"/>
        <v>0</v>
      </c>
      <c r="G369" s="123">
        <f t="shared" si="94"/>
        <v>0</v>
      </c>
      <c r="H369" s="123">
        <f t="shared" si="95"/>
        <v>0</v>
      </c>
      <c r="I369" s="166">
        <f t="shared" si="96"/>
        <v>0</v>
      </c>
    </row>
    <row r="370" spans="1:9" ht="24.95" customHeight="1" x14ac:dyDescent="0.2">
      <c r="A370" s="142" t="str">
        <f>Datos!B378</f>
        <v>25.9.2.22</v>
      </c>
      <c r="B370" s="356" t="str">
        <f t="shared" si="97"/>
        <v>Cable Cu desnudo 50 mm2</v>
      </c>
      <c r="C370" s="357"/>
      <c r="D370" s="163" t="str">
        <f t="shared" si="98"/>
        <v>m</v>
      </c>
      <c r="E370" s="164">
        <f t="shared" si="92"/>
        <v>0</v>
      </c>
      <c r="F370" s="165">
        <f t="shared" si="93"/>
        <v>0</v>
      </c>
      <c r="G370" s="123">
        <f t="shared" si="94"/>
        <v>0</v>
      </c>
      <c r="H370" s="123">
        <f t="shared" si="95"/>
        <v>0</v>
      </c>
      <c r="I370" s="166">
        <f t="shared" si="96"/>
        <v>0</v>
      </c>
    </row>
    <row r="371" spans="1:9" ht="24.95" customHeight="1" x14ac:dyDescent="0.2">
      <c r="A371" s="142" t="str">
        <f>Datos!B379</f>
        <v>25.9.2.23</v>
      </c>
      <c r="B371" s="356" t="str">
        <f t="shared" si="97"/>
        <v>Cable Cu antillama 1,5 mm2  Pirelli</v>
      </c>
      <c r="C371" s="357"/>
      <c r="D371" s="163" t="str">
        <f t="shared" si="98"/>
        <v>m</v>
      </c>
      <c r="E371" s="164">
        <f t="shared" si="92"/>
        <v>0</v>
      </c>
      <c r="F371" s="165">
        <f t="shared" si="93"/>
        <v>0</v>
      </c>
      <c r="G371" s="123">
        <f t="shared" si="94"/>
        <v>0</v>
      </c>
      <c r="H371" s="123">
        <f t="shared" si="95"/>
        <v>0</v>
      </c>
      <c r="I371" s="166">
        <f t="shared" si="96"/>
        <v>0</v>
      </c>
    </row>
    <row r="372" spans="1:9" ht="24.95" customHeight="1" x14ac:dyDescent="0.2">
      <c r="A372" s="142" t="str">
        <f>Datos!B380</f>
        <v>25.9.2.24</v>
      </c>
      <c r="B372" s="356" t="str">
        <f t="shared" si="97"/>
        <v>Cable Cu antillama 2,5 mm2 pirelli</v>
      </c>
      <c r="C372" s="357"/>
      <c r="D372" s="163" t="str">
        <f t="shared" si="98"/>
        <v>m</v>
      </c>
      <c r="E372" s="164">
        <f t="shared" si="92"/>
        <v>0</v>
      </c>
      <c r="F372" s="165">
        <f t="shared" si="93"/>
        <v>0</v>
      </c>
      <c r="G372" s="123">
        <f t="shared" si="94"/>
        <v>0</v>
      </c>
      <c r="H372" s="123">
        <f t="shared" si="95"/>
        <v>0</v>
      </c>
      <c r="I372" s="166">
        <f t="shared" si="96"/>
        <v>0</v>
      </c>
    </row>
    <row r="373" spans="1:9" ht="24.95" customHeight="1" x14ac:dyDescent="0.2">
      <c r="A373" s="142" t="str">
        <f>Datos!B381</f>
        <v>25.9.2.25</v>
      </c>
      <c r="B373" s="356" t="str">
        <f t="shared" si="97"/>
        <v>Cable Cu antillama 4 mm2  Pirelli</v>
      </c>
      <c r="C373" s="357"/>
      <c r="D373" s="163" t="str">
        <f t="shared" si="98"/>
        <v>m</v>
      </c>
      <c r="E373" s="164">
        <f t="shared" si="92"/>
        <v>0</v>
      </c>
      <c r="F373" s="165">
        <f t="shared" si="93"/>
        <v>0</v>
      </c>
      <c r="G373" s="123">
        <f t="shared" si="94"/>
        <v>0</v>
      </c>
      <c r="H373" s="123">
        <f t="shared" si="95"/>
        <v>0</v>
      </c>
      <c r="I373" s="166">
        <f t="shared" si="96"/>
        <v>0</v>
      </c>
    </row>
    <row r="374" spans="1:9" ht="24.95" customHeight="1" x14ac:dyDescent="0.2">
      <c r="A374" s="142" t="str">
        <f>Datos!B382</f>
        <v>25.9.2.26</v>
      </c>
      <c r="B374" s="356" t="str">
        <f t="shared" si="97"/>
        <v>Interrupt. difer. 4 x 16 Amp. 30 mA.</v>
      </c>
      <c r="C374" s="357"/>
      <c r="D374" s="163" t="str">
        <f t="shared" si="98"/>
        <v>u</v>
      </c>
      <c r="E374" s="164">
        <f t="shared" si="92"/>
        <v>0</v>
      </c>
      <c r="F374" s="165">
        <f t="shared" si="93"/>
        <v>0</v>
      </c>
      <c r="G374" s="123">
        <f t="shared" si="94"/>
        <v>0</v>
      </c>
      <c r="H374" s="123">
        <f t="shared" si="95"/>
        <v>0</v>
      </c>
      <c r="I374" s="166">
        <f t="shared" si="96"/>
        <v>0</v>
      </c>
    </row>
    <row r="375" spans="1:9" ht="24.95" customHeight="1" x14ac:dyDescent="0.2">
      <c r="A375" s="142" t="str">
        <f>Datos!B383</f>
        <v>25.9.2.27</v>
      </c>
      <c r="B375" s="356" t="str">
        <f t="shared" ref="B375:B378" si="99">IFERROR(VLOOKUP(A375,Tabla_Datos,2,FALSE),"")</f>
        <v>Interrupt. difer. 4 x 25 Amp. 30 mA.</v>
      </c>
      <c r="C375" s="357"/>
      <c r="D375" s="163" t="str">
        <f t="shared" ref="D375:D378" si="100">IFERROR(VLOOKUP(A375,Tabla_Datos,3,FALSE),"")</f>
        <v>u</v>
      </c>
      <c r="E375" s="164">
        <f t="shared" si="92"/>
        <v>0</v>
      </c>
      <c r="F375" s="165">
        <f t="shared" si="93"/>
        <v>0</v>
      </c>
      <c r="G375" s="123">
        <f t="shared" si="94"/>
        <v>0</v>
      </c>
      <c r="H375" s="123">
        <f t="shared" si="95"/>
        <v>0</v>
      </c>
      <c r="I375" s="166">
        <f t="shared" si="96"/>
        <v>0</v>
      </c>
    </row>
    <row r="376" spans="1:9" ht="24.95" customHeight="1" x14ac:dyDescent="0.2">
      <c r="A376" s="142" t="str">
        <f>Datos!B384</f>
        <v>25.9.2.28</v>
      </c>
      <c r="B376" s="356" t="str">
        <f t="shared" si="99"/>
        <v>Llaves termomagneticas 2 x 10A - schneider</v>
      </c>
      <c r="C376" s="357"/>
      <c r="D376" s="163" t="str">
        <f t="shared" si="100"/>
        <v>u</v>
      </c>
      <c r="E376" s="164">
        <f t="shared" si="92"/>
        <v>0</v>
      </c>
      <c r="F376" s="165">
        <f t="shared" si="93"/>
        <v>0</v>
      </c>
      <c r="G376" s="123">
        <f t="shared" si="94"/>
        <v>0</v>
      </c>
      <c r="H376" s="123">
        <f t="shared" si="95"/>
        <v>0</v>
      </c>
      <c r="I376" s="166">
        <f t="shared" si="96"/>
        <v>0</v>
      </c>
    </row>
    <row r="377" spans="1:9" ht="24.95" customHeight="1" x14ac:dyDescent="0.2">
      <c r="A377" s="142" t="str">
        <f>Datos!B385</f>
        <v>25.9.2.29</v>
      </c>
      <c r="B377" s="356" t="str">
        <f t="shared" si="99"/>
        <v>Llaves termomagneticas 4 x 16 A - schneider</v>
      </c>
      <c r="C377" s="357"/>
      <c r="D377" s="163" t="str">
        <f t="shared" si="100"/>
        <v>u</v>
      </c>
      <c r="E377" s="164">
        <f t="shared" si="92"/>
        <v>0</v>
      </c>
      <c r="F377" s="165">
        <f t="shared" si="93"/>
        <v>0</v>
      </c>
      <c r="G377" s="123">
        <f t="shared" si="94"/>
        <v>0</v>
      </c>
      <c r="H377" s="123">
        <f t="shared" si="95"/>
        <v>0</v>
      </c>
      <c r="I377" s="166">
        <f t="shared" si="96"/>
        <v>0</v>
      </c>
    </row>
    <row r="378" spans="1:9" ht="24.95" customHeight="1" x14ac:dyDescent="0.2">
      <c r="A378" s="142" t="str">
        <f>Datos!B386</f>
        <v>25.9.2.30</v>
      </c>
      <c r="B378" s="356" t="str">
        <f t="shared" si="99"/>
        <v>Llaves termomagneticas 4 x 25 A - schneider</v>
      </c>
      <c r="C378" s="357"/>
      <c r="D378" s="163" t="str">
        <f t="shared" si="100"/>
        <v>u</v>
      </c>
      <c r="E378" s="164">
        <f t="shared" si="92"/>
        <v>0</v>
      </c>
      <c r="F378" s="165">
        <f t="shared" si="93"/>
        <v>0</v>
      </c>
      <c r="G378" s="123">
        <f t="shared" si="94"/>
        <v>0</v>
      </c>
      <c r="H378" s="123">
        <f t="shared" si="95"/>
        <v>0</v>
      </c>
      <c r="I378" s="166">
        <f t="shared" si="96"/>
        <v>0</v>
      </c>
    </row>
    <row r="379" spans="1:9" ht="24.95" customHeight="1" x14ac:dyDescent="0.2">
      <c r="A379" s="142" t="str">
        <f>Datos!B387</f>
        <v>25.9.2.31</v>
      </c>
      <c r="B379" s="356" t="str">
        <f t="shared" ref="B379:B384" si="101">IFERROR(VLOOKUP(A379,Tabla_Datos,2,FALSE),"")</f>
        <v>Llaves termomagneticas 4 x 32 A - schneider</v>
      </c>
      <c r="C379" s="357"/>
      <c r="D379" s="163" t="str">
        <f t="shared" ref="D379:D384" si="102">IFERROR(VLOOKUP(A379,Tabla_Datos,3,FALSE),"")</f>
        <v>u</v>
      </c>
      <c r="E379" s="164">
        <f t="shared" si="92"/>
        <v>0</v>
      </c>
      <c r="F379" s="165">
        <f t="shared" si="93"/>
        <v>0</v>
      </c>
      <c r="G379" s="123">
        <f t="shared" si="94"/>
        <v>0</v>
      </c>
      <c r="H379" s="123">
        <f t="shared" si="95"/>
        <v>0</v>
      </c>
      <c r="I379" s="166">
        <f t="shared" si="96"/>
        <v>0</v>
      </c>
    </row>
    <row r="380" spans="1:9" ht="24.95" customHeight="1" x14ac:dyDescent="0.2">
      <c r="A380" s="142" t="str">
        <f>Datos!B388</f>
        <v>25.9.2.32</v>
      </c>
      <c r="B380" s="356" t="str">
        <f t="shared" si="101"/>
        <v>Llaves termomagneticas 4 x 63 A - schneider</v>
      </c>
      <c r="C380" s="357"/>
      <c r="D380" s="163" t="str">
        <f t="shared" si="102"/>
        <v>u</v>
      </c>
      <c r="E380" s="164">
        <f t="shared" si="92"/>
        <v>0</v>
      </c>
      <c r="F380" s="165">
        <f t="shared" si="93"/>
        <v>0</v>
      </c>
      <c r="G380" s="123">
        <f t="shared" si="94"/>
        <v>0</v>
      </c>
      <c r="H380" s="123">
        <f t="shared" si="95"/>
        <v>0</v>
      </c>
      <c r="I380" s="166">
        <f t="shared" si="96"/>
        <v>0</v>
      </c>
    </row>
    <row r="381" spans="1:9" ht="24.95" customHeight="1" x14ac:dyDescent="0.2">
      <c r="A381" s="142" t="str">
        <f>Datos!B389</f>
        <v>25.9.2.33</v>
      </c>
      <c r="B381" s="356" t="str">
        <f t="shared" si="101"/>
        <v>Llaves termomagneticas 4 x 80 A - schneider</v>
      </c>
      <c r="C381" s="357"/>
      <c r="D381" s="163" t="str">
        <f t="shared" si="102"/>
        <v>u</v>
      </c>
      <c r="E381" s="164">
        <f t="shared" si="92"/>
        <v>0</v>
      </c>
      <c r="F381" s="165">
        <f t="shared" si="93"/>
        <v>0</v>
      </c>
      <c r="G381" s="123">
        <f t="shared" si="94"/>
        <v>0</v>
      </c>
      <c r="H381" s="123">
        <f t="shared" si="95"/>
        <v>0</v>
      </c>
      <c r="I381" s="166">
        <f t="shared" si="96"/>
        <v>0</v>
      </c>
    </row>
    <row r="382" spans="1:9" ht="24.95" customHeight="1" x14ac:dyDescent="0.2">
      <c r="A382" s="142" t="str">
        <f>Datos!B390</f>
        <v>25.9.2.34</v>
      </c>
      <c r="B382" s="356" t="str">
        <f t="shared" si="101"/>
        <v>Contactor p 10 KA</v>
      </c>
      <c r="C382" s="357"/>
      <c r="D382" s="163" t="str">
        <f t="shared" si="102"/>
        <v>u</v>
      </c>
      <c r="E382" s="164">
        <f t="shared" si="92"/>
        <v>0</v>
      </c>
      <c r="F382" s="165">
        <f t="shared" si="93"/>
        <v>0</v>
      </c>
      <c r="G382" s="123">
        <f t="shared" si="94"/>
        <v>0</v>
      </c>
      <c r="H382" s="123">
        <f t="shared" si="95"/>
        <v>0</v>
      </c>
      <c r="I382" s="166">
        <f t="shared" si="96"/>
        <v>0</v>
      </c>
    </row>
    <row r="383" spans="1:9" ht="24.95" customHeight="1" x14ac:dyDescent="0.2">
      <c r="A383" s="142" t="str">
        <f>Datos!B391</f>
        <v>25.9.2.35</v>
      </c>
      <c r="B383" s="356" t="str">
        <f t="shared" si="101"/>
        <v>LLave Selectora p transferencia GE tetrapolar</v>
      </c>
      <c r="C383" s="357"/>
      <c r="D383" s="163" t="str">
        <f t="shared" si="102"/>
        <v>u</v>
      </c>
      <c r="E383" s="164">
        <f t="shared" si="92"/>
        <v>0</v>
      </c>
      <c r="F383" s="165">
        <f t="shared" si="93"/>
        <v>0</v>
      </c>
      <c r="G383" s="123">
        <f t="shared" si="94"/>
        <v>0</v>
      </c>
      <c r="H383" s="123">
        <f t="shared" si="95"/>
        <v>0</v>
      </c>
      <c r="I383" s="166">
        <f t="shared" si="96"/>
        <v>0</v>
      </c>
    </row>
    <row r="384" spans="1:9" ht="24.95" customHeight="1" x14ac:dyDescent="0.2">
      <c r="A384" s="142" t="str">
        <f>Datos!B392</f>
        <v>25.9.2.36</v>
      </c>
      <c r="B384" s="356" t="str">
        <f t="shared" si="101"/>
        <v xml:space="preserve">Juego de Barras 200A c. tapa acrilico                        </v>
      </c>
      <c r="C384" s="357"/>
      <c r="D384" s="163" t="str">
        <f t="shared" si="102"/>
        <v>u</v>
      </c>
      <c r="E384" s="164">
        <f t="shared" si="92"/>
        <v>0</v>
      </c>
      <c r="F384" s="165">
        <f t="shared" si="93"/>
        <v>0</v>
      </c>
      <c r="G384" s="123">
        <f t="shared" si="94"/>
        <v>0</v>
      </c>
      <c r="H384" s="123">
        <f t="shared" si="95"/>
        <v>0</v>
      </c>
      <c r="I384" s="166">
        <f t="shared" si="96"/>
        <v>0</v>
      </c>
    </row>
    <row r="385" spans="1:9" ht="24.95" customHeight="1" x14ac:dyDescent="0.2">
      <c r="A385" s="142" t="str">
        <f>Datos!B393</f>
        <v>25.9.2.37</v>
      </c>
      <c r="B385" s="356" t="str">
        <f t="shared" ref="B385:B392" si="103">IFERROR(VLOOKUP(A385,Tabla_Datos,2,FALSE),"")</f>
        <v>Cámara de HºA</v>
      </c>
      <c r="C385" s="357"/>
      <c r="D385" s="163" t="str">
        <f t="shared" ref="D385:D392" si="104">IFERROR(VLOOKUP(A385,Tabla_Datos,3,FALSE),"")</f>
        <v>u</v>
      </c>
      <c r="E385" s="164">
        <f t="shared" si="92"/>
        <v>0</v>
      </c>
      <c r="F385" s="165">
        <f t="shared" si="93"/>
        <v>0</v>
      </c>
      <c r="G385" s="123">
        <f t="shared" si="94"/>
        <v>0</v>
      </c>
      <c r="H385" s="123">
        <f t="shared" si="95"/>
        <v>0</v>
      </c>
      <c r="I385" s="166">
        <f t="shared" si="96"/>
        <v>0</v>
      </c>
    </row>
    <row r="386" spans="1:9" ht="24.95" customHeight="1" x14ac:dyDescent="0.2">
      <c r="A386" s="142" t="str">
        <f>Datos!B394</f>
        <v>25.9.3</v>
      </c>
      <c r="B386" s="356" t="str">
        <f t="shared" si="103"/>
        <v>Baja tensión</v>
      </c>
      <c r="C386" s="357"/>
      <c r="D386" s="163">
        <f t="shared" si="104"/>
        <v>0</v>
      </c>
      <c r="E386" s="164">
        <f t="shared" si="92"/>
        <v>0</v>
      </c>
      <c r="F386" s="165">
        <f t="shared" si="93"/>
        <v>0</v>
      </c>
      <c r="G386" s="123">
        <f t="shared" si="94"/>
        <v>0</v>
      </c>
      <c r="H386" s="123">
        <f t="shared" si="95"/>
        <v>0</v>
      </c>
      <c r="I386" s="166">
        <f t="shared" si="96"/>
        <v>0</v>
      </c>
    </row>
    <row r="387" spans="1:9" ht="24.95" customHeight="1" x14ac:dyDescent="0.2">
      <c r="A387" s="142" t="str">
        <f>Datos!B395</f>
        <v>25.9.3.1</v>
      </c>
      <c r="B387" s="356" t="str">
        <f t="shared" si="103"/>
        <v>Pulsador timbre</v>
      </c>
      <c r="C387" s="357"/>
      <c r="D387" s="163" t="str">
        <f t="shared" si="104"/>
        <v>u</v>
      </c>
      <c r="E387" s="164">
        <f t="shared" ref="E387:E404" si="105">IFERROR(VLOOKUP(A387,Tabla_Datos,4,FALSE),0)</f>
        <v>0</v>
      </c>
      <c r="F387" s="165">
        <f t="shared" ref="F387:F404" si="106">IFERROR(VLOOKUP(A387,Tabla_Analisis_Precio,7,FALSE),0)</f>
        <v>0</v>
      </c>
      <c r="G387" s="123">
        <f t="shared" ref="G387:G404" si="107">ROUND(PrecioUnitario(F387,Costo_Financiero,Gasto_Generales_Porcentaje,Beneficio,Ingresos_Brutos,IVA),2)</f>
        <v>0</v>
      </c>
      <c r="H387" s="123">
        <f t="shared" ref="H387:H404" si="108">ROUND(E387*G387,2)</f>
        <v>0</v>
      </c>
      <c r="I387" s="166">
        <f t="shared" ref="I387:I404" si="109">IFERROR(H387/Monto_Oferta,0)</f>
        <v>0</v>
      </c>
    </row>
    <row r="388" spans="1:9" ht="24.95" customHeight="1" x14ac:dyDescent="0.2">
      <c r="A388" s="142" t="str">
        <f>Datos!B396</f>
        <v>25.9.3.2</v>
      </c>
      <c r="B388" s="356" t="str">
        <f t="shared" si="103"/>
        <v>Timbre común Domiciliario</v>
      </c>
      <c r="C388" s="357"/>
      <c r="D388" s="163" t="str">
        <f t="shared" si="104"/>
        <v>u</v>
      </c>
      <c r="E388" s="164">
        <f t="shared" si="105"/>
        <v>0</v>
      </c>
      <c r="F388" s="165">
        <f t="shared" si="106"/>
        <v>0</v>
      </c>
      <c r="G388" s="123">
        <f t="shared" si="107"/>
        <v>0</v>
      </c>
      <c r="H388" s="123">
        <f t="shared" si="108"/>
        <v>0</v>
      </c>
      <c r="I388" s="166">
        <f t="shared" si="109"/>
        <v>0</v>
      </c>
    </row>
    <row r="389" spans="1:9" ht="24.95" customHeight="1" x14ac:dyDescent="0.2">
      <c r="A389" s="142" t="str">
        <f>Datos!B397</f>
        <v>25.9.3.3</v>
      </c>
      <c r="B389" s="356" t="str">
        <f t="shared" si="103"/>
        <v>Router inalámbrico 24 bocas</v>
      </c>
      <c r="C389" s="357"/>
      <c r="D389" s="163" t="str">
        <f t="shared" si="104"/>
        <v>u</v>
      </c>
      <c r="E389" s="164">
        <f t="shared" si="105"/>
        <v>0</v>
      </c>
      <c r="F389" s="165">
        <f t="shared" si="106"/>
        <v>0</v>
      </c>
      <c r="G389" s="123">
        <f t="shared" si="107"/>
        <v>0</v>
      </c>
      <c r="H389" s="123">
        <f t="shared" si="108"/>
        <v>0</v>
      </c>
      <c r="I389" s="166">
        <f t="shared" si="109"/>
        <v>0</v>
      </c>
    </row>
    <row r="390" spans="1:9" ht="24.95" customHeight="1" x14ac:dyDescent="0.2">
      <c r="A390" s="142" t="str">
        <f>Datos!B398</f>
        <v>25.9.3.4</v>
      </c>
      <c r="B390" s="356" t="str">
        <f t="shared" si="103"/>
        <v>Rack XL con 4 montantes de 19" 600x500x600mm</v>
      </c>
      <c r="C390" s="357"/>
      <c r="D390" s="163" t="str">
        <f t="shared" si="104"/>
        <v>u</v>
      </c>
      <c r="E390" s="164">
        <f t="shared" si="105"/>
        <v>0</v>
      </c>
      <c r="F390" s="165">
        <f t="shared" si="106"/>
        <v>0</v>
      </c>
      <c r="G390" s="123">
        <f t="shared" si="107"/>
        <v>0</v>
      </c>
      <c r="H390" s="123">
        <f t="shared" si="108"/>
        <v>0</v>
      </c>
      <c r="I390" s="166">
        <f t="shared" si="109"/>
        <v>0</v>
      </c>
    </row>
    <row r="391" spans="1:9" ht="24.95" customHeight="1" x14ac:dyDescent="0.2">
      <c r="A391" s="142" t="str">
        <f>Datos!B399</f>
        <v>25.9.3.5</v>
      </c>
      <c r="B391" s="356" t="str">
        <f t="shared" si="103"/>
        <v>Patch Pannel 19" con 24 tomas RJ45 de 8 contactos</v>
      </c>
      <c r="C391" s="357"/>
      <c r="D391" s="163" t="str">
        <f t="shared" si="104"/>
        <v>u</v>
      </c>
      <c r="E391" s="164">
        <f t="shared" si="105"/>
        <v>0</v>
      </c>
      <c r="F391" s="165">
        <f t="shared" si="106"/>
        <v>0</v>
      </c>
      <c r="G391" s="123">
        <f t="shared" si="107"/>
        <v>0</v>
      </c>
      <c r="H391" s="123">
        <f t="shared" si="108"/>
        <v>0</v>
      </c>
      <c r="I391" s="166">
        <f t="shared" si="109"/>
        <v>0</v>
      </c>
    </row>
    <row r="392" spans="1:9" ht="24.95" customHeight="1" x14ac:dyDescent="0.2">
      <c r="A392" s="142" t="str">
        <f>Datos!B400</f>
        <v>25.9.3.6</v>
      </c>
      <c r="B392" s="356" t="str">
        <f t="shared" si="103"/>
        <v>Patch Cord de 3m c/u  con 2 conect. RJ45 de 8 contac.</v>
      </c>
      <c r="C392" s="357"/>
      <c r="D392" s="163" t="str">
        <f t="shared" si="104"/>
        <v>u</v>
      </c>
      <c r="E392" s="164">
        <f t="shared" si="105"/>
        <v>0</v>
      </c>
      <c r="F392" s="165">
        <f t="shared" si="106"/>
        <v>0</v>
      </c>
      <c r="G392" s="123">
        <f t="shared" si="107"/>
        <v>0</v>
      </c>
      <c r="H392" s="123">
        <f t="shared" si="108"/>
        <v>0</v>
      </c>
      <c r="I392" s="166">
        <f t="shared" si="109"/>
        <v>0</v>
      </c>
    </row>
    <row r="393" spans="1:9" ht="24.95" customHeight="1" x14ac:dyDescent="0.2">
      <c r="A393" s="142" t="str">
        <f>Datos!B401</f>
        <v>25.9.3.7</v>
      </c>
      <c r="B393" s="356" t="str">
        <f t="shared" ref="B393:B402" si="110">IFERROR(VLOOKUP(A393,Tabla_Datos,2,FALSE),"")</f>
        <v>Toma RJ45 (hembra) de embutir para red de datos</v>
      </c>
      <c r="C393" s="357"/>
      <c r="D393" s="163" t="str">
        <f t="shared" ref="D393:D402" si="111">IFERROR(VLOOKUP(A393,Tabla_Datos,3,FALSE),"")</f>
        <v>u</v>
      </c>
      <c r="E393" s="164">
        <f t="shared" si="105"/>
        <v>0</v>
      </c>
      <c r="F393" s="165">
        <f t="shared" si="106"/>
        <v>0</v>
      </c>
      <c r="G393" s="123">
        <f t="shared" si="107"/>
        <v>0</v>
      </c>
      <c r="H393" s="123">
        <f t="shared" si="108"/>
        <v>0</v>
      </c>
      <c r="I393" s="166">
        <f t="shared" si="109"/>
        <v>0</v>
      </c>
    </row>
    <row r="394" spans="1:9" ht="24.95" customHeight="1" x14ac:dyDescent="0.2">
      <c r="A394" s="142" t="str">
        <f>Datos!B402</f>
        <v>25.9.3.8</v>
      </c>
      <c r="B394" s="356" t="str">
        <f t="shared" si="110"/>
        <v>Cable UTP CAT 5 de 4 pares</v>
      </c>
      <c r="C394" s="357"/>
      <c r="D394" s="163" t="str">
        <f t="shared" si="111"/>
        <v>u</v>
      </c>
      <c r="E394" s="164">
        <f t="shared" si="105"/>
        <v>0</v>
      </c>
      <c r="F394" s="165">
        <f t="shared" si="106"/>
        <v>0</v>
      </c>
      <c r="G394" s="123">
        <f t="shared" si="107"/>
        <v>0</v>
      </c>
      <c r="H394" s="123">
        <f t="shared" si="108"/>
        <v>0</v>
      </c>
      <c r="I394" s="166">
        <f t="shared" si="109"/>
        <v>0</v>
      </c>
    </row>
    <row r="395" spans="1:9" ht="24.95" customHeight="1" x14ac:dyDescent="0.2">
      <c r="A395" s="142" t="str">
        <f>Datos!B403</f>
        <v>25.9.3.9</v>
      </c>
      <c r="B395" s="356" t="str">
        <f t="shared" si="110"/>
        <v>Central Telefónica</v>
      </c>
      <c r="C395" s="357"/>
      <c r="D395" s="163" t="str">
        <f t="shared" si="111"/>
        <v>u</v>
      </c>
      <c r="E395" s="164">
        <f t="shared" si="105"/>
        <v>0</v>
      </c>
      <c r="F395" s="165">
        <f t="shared" si="106"/>
        <v>0</v>
      </c>
      <c r="G395" s="123">
        <f t="shared" si="107"/>
        <v>0</v>
      </c>
      <c r="H395" s="123">
        <f t="shared" si="108"/>
        <v>0</v>
      </c>
      <c r="I395" s="166">
        <f t="shared" si="109"/>
        <v>0</v>
      </c>
    </row>
    <row r="396" spans="1:9" ht="24.95" customHeight="1" x14ac:dyDescent="0.2">
      <c r="A396" s="142" t="str">
        <f>Datos!B404</f>
        <v>25.9.3.10</v>
      </c>
      <c r="B396" s="356" t="str">
        <f t="shared" si="110"/>
        <v>Precintos</v>
      </c>
      <c r="C396" s="357"/>
      <c r="D396" s="163" t="str">
        <f t="shared" si="111"/>
        <v>u</v>
      </c>
      <c r="E396" s="164">
        <f t="shared" si="105"/>
        <v>0</v>
      </c>
      <c r="F396" s="165">
        <f t="shared" si="106"/>
        <v>0</v>
      </c>
      <c r="G396" s="123">
        <f t="shared" si="107"/>
        <v>0</v>
      </c>
      <c r="H396" s="123">
        <f t="shared" si="108"/>
        <v>0</v>
      </c>
      <c r="I396" s="166">
        <f t="shared" si="109"/>
        <v>0</v>
      </c>
    </row>
    <row r="397" spans="1:9" ht="24.95" customHeight="1" x14ac:dyDescent="0.2">
      <c r="A397" s="142" t="str">
        <f>Datos!B405</f>
        <v>25.9.4</v>
      </c>
      <c r="B397" s="356" t="str">
        <f t="shared" si="110"/>
        <v>Artefactos</v>
      </c>
      <c r="C397" s="357"/>
      <c r="D397" s="163">
        <f t="shared" si="111"/>
        <v>0</v>
      </c>
      <c r="E397" s="164">
        <f t="shared" si="105"/>
        <v>0</v>
      </c>
      <c r="F397" s="165">
        <f t="shared" si="106"/>
        <v>0</v>
      </c>
      <c r="G397" s="123">
        <f t="shared" si="107"/>
        <v>0</v>
      </c>
      <c r="H397" s="123">
        <f t="shared" si="108"/>
        <v>0</v>
      </c>
      <c r="I397" s="166">
        <f t="shared" si="109"/>
        <v>0</v>
      </c>
    </row>
    <row r="398" spans="1:9" ht="24.95" customHeight="1" x14ac:dyDescent="0.2">
      <c r="A398" s="142" t="str">
        <f>Datos!B406</f>
        <v>25.9.4.1</v>
      </c>
      <c r="B398" s="356" t="str">
        <f t="shared" si="110"/>
        <v>Luminaria Tipo Novalucce Terra T8 Doble Parab C / Lámpara LED 2x36W</v>
      </c>
      <c r="C398" s="357"/>
      <c r="D398" s="163" t="str">
        <f t="shared" si="111"/>
        <v>u</v>
      </c>
      <c r="E398" s="164">
        <f t="shared" si="105"/>
        <v>0</v>
      </c>
      <c r="F398" s="165">
        <f t="shared" si="106"/>
        <v>0</v>
      </c>
      <c r="G398" s="123">
        <f t="shared" si="107"/>
        <v>0</v>
      </c>
      <c r="H398" s="123">
        <f t="shared" si="108"/>
        <v>0</v>
      </c>
      <c r="I398" s="166">
        <f t="shared" si="109"/>
        <v>0</v>
      </c>
    </row>
    <row r="399" spans="1:9" ht="24.95" customHeight="1" x14ac:dyDescent="0.2">
      <c r="A399" s="142" t="str">
        <f>Datos!B407</f>
        <v>25.9.4.2</v>
      </c>
      <c r="B399" s="356" t="str">
        <f t="shared" si="110"/>
        <v xml:space="preserve">Luminaria caudrada Lámpara LED 2x26W </v>
      </c>
      <c r="C399" s="357"/>
      <c r="D399" s="163" t="str">
        <f t="shared" si="111"/>
        <v>u</v>
      </c>
      <c r="E399" s="164">
        <f t="shared" si="105"/>
        <v>0</v>
      </c>
      <c r="F399" s="165">
        <f t="shared" si="106"/>
        <v>0</v>
      </c>
      <c r="G399" s="123">
        <f t="shared" si="107"/>
        <v>0</v>
      </c>
      <c r="H399" s="123">
        <f t="shared" si="108"/>
        <v>0</v>
      </c>
      <c r="I399" s="166">
        <f t="shared" si="109"/>
        <v>0</v>
      </c>
    </row>
    <row r="400" spans="1:9" ht="24.95" customHeight="1" x14ac:dyDescent="0.2">
      <c r="A400" s="142" t="str">
        <f>Datos!B408</f>
        <v>25.9.4.3</v>
      </c>
      <c r="B400" s="356" t="str">
        <f t="shared" si="110"/>
        <v>Luminaria exterior IP50  LED  20W</v>
      </c>
      <c r="C400" s="357"/>
      <c r="D400" s="163" t="str">
        <f t="shared" si="111"/>
        <v>u</v>
      </c>
      <c r="E400" s="164">
        <f t="shared" si="105"/>
        <v>0</v>
      </c>
      <c r="F400" s="165">
        <f t="shared" si="106"/>
        <v>0</v>
      </c>
      <c r="G400" s="123">
        <f t="shared" si="107"/>
        <v>0</v>
      </c>
      <c r="H400" s="123">
        <f t="shared" si="108"/>
        <v>0</v>
      </c>
      <c r="I400" s="166">
        <f t="shared" si="109"/>
        <v>0</v>
      </c>
    </row>
    <row r="401" spans="1:9" ht="24.95" customHeight="1" x14ac:dyDescent="0.2">
      <c r="A401" s="142" t="str">
        <f>Datos!B409</f>
        <v>25.9.4.4</v>
      </c>
      <c r="B401" s="356" t="str">
        <f t="shared" si="110"/>
        <v>Tubos LED .36w Luz Dia</v>
      </c>
      <c r="C401" s="357"/>
      <c r="D401" s="163" t="str">
        <f t="shared" si="111"/>
        <v>u</v>
      </c>
      <c r="E401" s="164">
        <f t="shared" si="105"/>
        <v>0</v>
      </c>
      <c r="F401" s="165">
        <f t="shared" si="106"/>
        <v>0</v>
      </c>
      <c r="G401" s="123">
        <f t="shared" si="107"/>
        <v>0</v>
      </c>
      <c r="H401" s="123">
        <f t="shared" si="108"/>
        <v>0</v>
      </c>
      <c r="I401" s="166">
        <f t="shared" si="109"/>
        <v>0</v>
      </c>
    </row>
    <row r="402" spans="1:9" ht="24.95" customHeight="1" x14ac:dyDescent="0.2">
      <c r="A402" s="142" t="str">
        <f>Datos!B410</f>
        <v>25.9.4.5</v>
      </c>
      <c r="B402" s="356" t="str">
        <f t="shared" si="110"/>
        <v>Proyector LED 100W Completo</v>
      </c>
      <c r="C402" s="357"/>
      <c r="D402" s="163" t="str">
        <f t="shared" si="111"/>
        <v>u</v>
      </c>
      <c r="E402" s="164">
        <f t="shared" si="105"/>
        <v>0</v>
      </c>
      <c r="F402" s="165">
        <f t="shared" si="106"/>
        <v>0</v>
      </c>
      <c r="G402" s="123">
        <f t="shared" si="107"/>
        <v>0</v>
      </c>
      <c r="H402" s="123">
        <f t="shared" si="108"/>
        <v>0</v>
      </c>
      <c r="I402" s="166">
        <f t="shared" si="109"/>
        <v>0</v>
      </c>
    </row>
    <row r="403" spans="1:9" ht="24.95" customHeight="1" x14ac:dyDescent="0.2">
      <c r="A403" s="142" t="str">
        <f>Datos!B411</f>
        <v>25.9.4.6</v>
      </c>
      <c r="B403" s="356" t="str">
        <f t="shared" ref="B403:B414" si="112">IFERROR(VLOOKUP(A403,Tabla_Datos,2,FALSE),"")</f>
        <v xml:space="preserve">Ventiladores de pared 20" Tipo Díaz Patron                  </v>
      </c>
      <c r="C403" s="357"/>
      <c r="D403" s="163" t="str">
        <f t="shared" ref="D403:D414" si="113">IFERROR(VLOOKUP(A403,Tabla_Datos,3,FALSE),"")</f>
        <v>u</v>
      </c>
      <c r="E403" s="164">
        <f t="shared" si="105"/>
        <v>0</v>
      </c>
      <c r="F403" s="165">
        <f t="shared" si="106"/>
        <v>0</v>
      </c>
      <c r="G403" s="123">
        <f t="shared" si="107"/>
        <v>0</v>
      </c>
      <c r="H403" s="123">
        <f t="shared" si="108"/>
        <v>0</v>
      </c>
      <c r="I403" s="166">
        <f t="shared" si="109"/>
        <v>0</v>
      </c>
    </row>
    <row r="404" spans="1:9" ht="24.95" customHeight="1" x14ac:dyDescent="0.2">
      <c r="A404" s="142" t="str">
        <f>Datos!B412</f>
        <v>25.9.4.7</v>
      </c>
      <c r="B404" s="356" t="str">
        <f t="shared" si="112"/>
        <v>Ventiladores de pared 30" Tipo Díaz Patron</v>
      </c>
      <c r="C404" s="357"/>
      <c r="D404" s="163" t="str">
        <f t="shared" si="113"/>
        <v>u</v>
      </c>
      <c r="E404" s="164">
        <f t="shared" si="105"/>
        <v>0</v>
      </c>
      <c r="F404" s="165">
        <f t="shared" si="106"/>
        <v>0</v>
      </c>
      <c r="G404" s="123">
        <f t="shared" si="107"/>
        <v>0</v>
      </c>
      <c r="H404" s="123">
        <f t="shared" si="108"/>
        <v>0</v>
      </c>
      <c r="I404" s="166">
        <f t="shared" si="109"/>
        <v>0</v>
      </c>
    </row>
    <row r="405" spans="1:9" ht="24.95" customHeight="1" x14ac:dyDescent="0.2">
      <c r="A405" s="142" t="str">
        <f>Datos!B413</f>
        <v>25.9.4.8</v>
      </c>
      <c r="B405" s="356" t="str">
        <f t="shared" si="112"/>
        <v>Luminaria tipo campana 150w</v>
      </c>
      <c r="C405" s="357"/>
      <c r="D405" s="163" t="str">
        <f t="shared" si="113"/>
        <v>u</v>
      </c>
      <c r="E405" s="164">
        <f t="shared" ref="E405:E417" si="114">IFERROR(VLOOKUP(A405,Tabla_Datos,4,FALSE),0)</f>
        <v>0</v>
      </c>
      <c r="F405" s="165">
        <f t="shared" ref="F405:F417" si="115">IFERROR(VLOOKUP(A405,Tabla_Analisis_Precio,7,FALSE),0)</f>
        <v>0</v>
      </c>
      <c r="G405" s="123">
        <f t="shared" ref="G405:G417" si="116">ROUND(PrecioUnitario(F405,Costo_Financiero,Gasto_Generales_Porcentaje,Beneficio,Ingresos_Brutos,IVA),2)</f>
        <v>0</v>
      </c>
      <c r="H405" s="123">
        <f t="shared" ref="H405:H417" si="117">ROUND(E405*G405,2)</f>
        <v>0</v>
      </c>
      <c r="I405" s="166">
        <f t="shared" ref="I405:I417" si="118">IFERROR(H405/Monto_Oferta,0)</f>
        <v>0</v>
      </c>
    </row>
    <row r="406" spans="1:9" ht="24.95" customHeight="1" x14ac:dyDescent="0.2">
      <c r="A406" s="142" t="str">
        <f>Datos!B414</f>
        <v>25.9.4.9</v>
      </c>
      <c r="B406" s="356" t="str">
        <f t="shared" si="112"/>
        <v>Termotanque 50 lts</v>
      </c>
      <c r="C406" s="357"/>
      <c r="D406" s="163" t="str">
        <f t="shared" si="113"/>
        <v>u</v>
      </c>
      <c r="E406" s="164">
        <f t="shared" si="114"/>
        <v>0</v>
      </c>
      <c r="F406" s="165">
        <f t="shared" si="115"/>
        <v>0</v>
      </c>
      <c r="G406" s="123">
        <f t="shared" si="116"/>
        <v>0</v>
      </c>
      <c r="H406" s="123">
        <f t="shared" si="117"/>
        <v>0</v>
      </c>
      <c r="I406" s="166">
        <f t="shared" si="118"/>
        <v>0</v>
      </c>
    </row>
    <row r="407" spans="1:9" ht="24.95" customHeight="1" x14ac:dyDescent="0.2">
      <c r="A407" s="142" t="str">
        <f>Datos!B415</f>
        <v>25.10</v>
      </c>
      <c r="B407" s="356" t="str">
        <f t="shared" si="112"/>
        <v>Instalación de aire acondicionado en edificio existente (incluye instalacion)</v>
      </c>
      <c r="C407" s="357"/>
      <c r="D407" s="163">
        <f t="shared" si="113"/>
        <v>0</v>
      </c>
      <c r="E407" s="164">
        <f t="shared" si="114"/>
        <v>0</v>
      </c>
      <c r="F407" s="165">
        <f t="shared" si="115"/>
        <v>0</v>
      </c>
      <c r="G407" s="123">
        <f t="shared" si="116"/>
        <v>0</v>
      </c>
      <c r="H407" s="123">
        <f t="shared" si="117"/>
        <v>0</v>
      </c>
      <c r="I407" s="166">
        <f t="shared" si="118"/>
        <v>0</v>
      </c>
    </row>
    <row r="408" spans="1:9" ht="24.95" customHeight="1" x14ac:dyDescent="0.2">
      <c r="A408" s="142" t="str">
        <f>Datos!B416</f>
        <v>25.10.1</v>
      </c>
      <c r="B408" s="356" t="str">
        <f t="shared" si="112"/>
        <v>Aire acondicionado frio/calor 2800fr</v>
      </c>
      <c r="C408" s="357"/>
      <c r="D408" s="163" t="str">
        <f t="shared" si="113"/>
        <v>u</v>
      </c>
      <c r="E408" s="164">
        <f t="shared" si="114"/>
        <v>0</v>
      </c>
      <c r="F408" s="165">
        <f t="shared" si="115"/>
        <v>0</v>
      </c>
      <c r="G408" s="123">
        <f t="shared" si="116"/>
        <v>0</v>
      </c>
      <c r="H408" s="123">
        <f t="shared" si="117"/>
        <v>0</v>
      </c>
      <c r="I408" s="166">
        <f t="shared" si="118"/>
        <v>0</v>
      </c>
    </row>
    <row r="409" spans="1:9" ht="24.95" customHeight="1" x14ac:dyDescent="0.2">
      <c r="A409" s="142" t="str">
        <f>Datos!B417</f>
        <v>25.10.2</v>
      </c>
      <c r="B409" s="356" t="str">
        <f t="shared" si="112"/>
        <v>Aire acondicionado frio/calor 3800fr</v>
      </c>
      <c r="C409" s="357"/>
      <c r="D409" s="163" t="str">
        <f t="shared" si="113"/>
        <v>u</v>
      </c>
      <c r="E409" s="164">
        <f t="shared" si="114"/>
        <v>0</v>
      </c>
      <c r="F409" s="165">
        <f t="shared" si="115"/>
        <v>0</v>
      </c>
      <c r="G409" s="123">
        <f t="shared" si="116"/>
        <v>0</v>
      </c>
      <c r="H409" s="123">
        <f t="shared" si="117"/>
        <v>0</v>
      </c>
      <c r="I409" s="166">
        <f t="shared" si="118"/>
        <v>0</v>
      </c>
    </row>
    <row r="410" spans="1:9" ht="24.95" customHeight="1" x14ac:dyDescent="0.2">
      <c r="A410" s="142" t="str">
        <f>Datos!B418</f>
        <v>25.10.3</v>
      </c>
      <c r="B410" s="356" t="str">
        <f t="shared" si="112"/>
        <v>Aire acondicionado frio/calor 5700fr</v>
      </c>
      <c r="C410" s="357"/>
      <c r="D410" s="163" t="str">
        <f t="shared" si="113"/>
        <v>u</v>
      </c>
      <c r="E410" s="164">
        <f t="shared" si="114"/>
        <v>0</v>
      </c>
      <c r="F410" s="165">
        <f t="shared" si="115"/>
        <v>0</v>
      </c>
      <c r="G410" s="123">
        <f t="shared" si="116"/>
        <v>0</v>
      </c>
      <c r="H410" s="123">
        <f t="shared" si="117"/>
        <v>0</v>
      </c>
      <c r="I410" s="166">
        <f t="shared" si="118"/>
        <v>0</v>
      </c>
    </row>
    <row r="411" spans="1:9" ht="24.95" customHeight="1" x14ac:dyDescent="0.2">
      <c r="A411" s="142" t="str">
        <f>Datos!B419</f>
        <v>25.10.4</v>
      </c>
      <c r="B411" s="356" t="str">
        <f t="shared" si="112"/>
        <v>Aire acondicionado frio/calor 6000fr</v>
      </c>
      <c r="C411" s="357"/>
      <c r="D411" s="163" t="str">
        <f t="shared" si="113"/>
        <v>u</v>
      </c>
      <c r="E411" s="164">
        <f t="shared" si="114"/>
        <v>0</v>
      </c>
      <c r="F411" s="165">
        <f t="shared" si="115"/>
        <v>0</v>
      </c>
      <c r="G411" s="123">
        <f t="shared" si="116"/>
        <v>0</v>
      </c>
      <c r="H411" s="123">
        <f t="shared" si="117"/>
        <v>0</v>
      </c>
      <c r="I411" s="166">
        <f t="shared" si="118"/>
        <v>0</v>
      </c>
    </row>
    <row r="412" spans="1:9" ht="24.95" customHeight="1" x14ac:dyDescent="0.2">
      <c r="A412" s="142" t="str">
        <f>Datos!B420</f>
        <v>25.10.5</v>
      </c>
      <c r="B412" s="356" t="str">
        <f t="shared" si="112"/>
        <v>Aire acondicionado frio/calor 20000fr</v>
      </c>
      <c r="C412" s="357"/>
      <c r="D412" s="163" t="str">
        <f t="shared" si="113"/>
        <v>u</v>
      </c>
      <c r="E412" s="164">
        <f t="shared" si="114"/>
        <v>0</v>
      </c>
      <c r="F412" s="165">
        <f t="shared" si="115"/>
        <v>0</v>
      </c>
      <c r="G412" s="123">
        <f t="shared" si="116"/>
        <v>0</v>
      </c>
      <c r="H412" s="123">
        <f t="shared" si="117"/>
        <v>0</v>
      </c>
      <c r="I412" s="166">
        <f t="shared" si="118"/>
        <v>0</v>
      </c>
    </row>
    <row r="413" spans="1:9" ht="24.95" customHeight="1" x14ac:dyDescent="0.2">
      <c r="A413" s="142" t="str">
        <f>Datos!B421</f>
        <v>25.11</v>
      </c>
      <c r="B413" s="356" t="str">
        <f t="shared" si="112"/>
        <v>Reemplazo de Cubierta de Techo (comedor)</v>
      </c>
      <c r="C413" s="357"/>
      <c r="D413" s="163">
        <f t="shared" si="113"/>
        <v>0</v>
      </c>
      <c r="E413" s="164">
        <f t="shared" si="114"/>
        <v>0</v>
      </c>
      <c r="F413" s="165">
        <f t="shared" si="115"/>
        <v>0</v>
      </c>
      <c r="G413" s="123">
        <f t="shared" si="116"/>
        <v>0</v>
      </c>
      <c r="H413" s="123">
        <f t="shared" si="117"/>
        <v>0</v>
      </c>
      <c r="I413" s="166">
        <f t="shared" si="118"/>
        <v>0</v>
      </c>
    </row>
    <row r="414" spans="1:9" ht="24.95" customHeight="1" x14ac:dyDescent="0.2">
      <c r="A414" s="142" t="str">
        <f>Datos!B422</f>
        <v>25.11.1</v>
      </c>
      <c r="B414" s="356" t="str">
        <f t="shared" si="112"/>
        <v>Desmonte estructura</v>
      </c>
      <c r="C414" s="357"/>
      <c r="D414" s="163" t="str">
        <f t="shared" si="113"/>
        <v>m2</v>
      </c>
      <c r="E414" s="164">
        <f t="shared" si="114"/>
        <v>0</v>
      </c>
      <c r="F414" s="165">
        <f t="shared" si="115"/>
        <v>0</v>
      </c>
      <c r="G414" s="123">
        <f t="shared" si="116"/>
        <v>0</v>
      </c>
      <c r="H414" s="123">
        <f t="shared" si="117"/>
        <v>0</v>
      </c>
      <c r="I414" s="166">
        <f t="shared" si="118"/>
        <v>0</v>
      </c>
    </row>
    <row r="415" spans="1:9" ht="24.95" customHeight="1" x14ac:dyDescent="0.2">
      <c r="A415" s="142" t="str">
        <f>Datos!B423</f>
        <v>25.11.2</v>
      </c>
      <c r="B415" s="356" t="str">
        <f t="shared" ref="B415:B417" si="119">IFERROR(VLOOKUP(A415,Tabla_Datos,2,FALSE),"")</f>
        <v>Cubierta metalica</v>
      </c>
      <c r="C415" s="357"/>
      <c r="D415" s="163" t="str">
        <f t="shared" ref="D415:D417" si="120">IFERROR(VLOOKUP(A415,Tabla_Datos,3,FALSE),"")</f>
        <v>m2</v>
      </c>
      <c r="E415" s="164">
        <f t="shared" si="114"/>
        <v>0</v>
      </c>
      <c r="F415" s="165">
        <f t="shared" si="115"/>
        <v>0</v>
      </c>
      <c r="G415" s="123">
        <f t="shared" si="116"/>
        <v>0</v>
      </c>
      <c r="H415" s="123">
        <f t="shared" si="117"/>
        <v>0</v>
      </c>
      <c r="I415" s="166">
        <f t="shared" si="118"/>
        <v>0</v>
      </c>
    </row>
    <row r="416" spans="1:9" ht="24.95" customHeight="1" x14ac:dyDescent="0.2">
      <c r="A416" s="142" t="str">
        <f>Datos!B424</f>
        <v>25.12</v>
      </c>
      <c r="B416" s="356" t="str">
        <f t="shared" si="119"/>
        <v>Estructura metálica tendedero</v>
      </c>
      <c r="C416" s="357"/>
      <c r="D416" s="163">
        <f t="shared" si="120"/>
        <v>0</v>
      </c>
      <c r="E416" s="164">
        <f t="shared" si="114"/>
        <v>0</v>
      </c>
      <c r="F416" s="165">
        <f t="shared" si="115"/>
        <v>0</v>
      </c>
      <c r="G416" s="123">
        <f t="shared" si="116"/>
        <v>0</v>
      </c>
      <c r="H416" s="123">
        <f t="shared" si="117"/>
        <v>0</v>
      </c>
      <c r="I416" s="166">
        <f t="shared" si="118"/>
        <v>0</v>
      </c>
    </row>
    <row r="417" spans="1:9" ht="24.95" customHeight="1" x14ac:dyDescent="0.2">
      <c r="A417" s="142" t="str">
        <f>Datos!B425</f>
        <v>25.12.1</v>
      </c>
      <c r="B417" s="356" t="str">
        <f t="shared" si="119"/>
        <v>Estructura metálica + cubierta</v>
      </c>
      <c r="C417" s="357"/>
      <c r="D417" s="163" t="str">
        <f t="shared" si="120"/>
        <v>m2</v>
      </c>
      <c r="E417" s="164">
        <f t="shared" si="114"/>
        <v>0</v>
      </c>
      <c r="F417" s="165">
        <f t="shared" si="115"/>
        <v>0</v>
      </c>
      <c r="G417" s="123">
        <f t="shared" si="116"/>
        <v>0</v>
      </c>
      <c r="H417" s="123">
        <f t="shared" si="117"/>
        <v>0</v>
      </c>
      <c r="I417" s="166">
        <f t="shared" si="118"/>
        <v>0</v>
      </c>
    </row>
    <row r="418" spans="1:9" ht="20.100000000000001" customHeight="1" x14ac:dyDescent="0.2">
      <c r="A418" s="168" t="s">
        <v>3</v>
      </c>
      <c r="B418" s="280" t="s">
        <v>1190</v>
      </c>
      <c r="C418" s="169"/>
      <c r="D418" s="169"/>
      <c r="E418" s="169"/>
      <c r="F418" s="170">
        <f>ROUND(SUMPRODUCT(E18:E331,F18:F331),2)</f>
        <v>0</v>
      </c>
      <c r="G418" s="132" t="s">
        <v>1037</v>
      </c>
      <c r="H418" s="171">
        <f>SUM(H18:H331)</f>
        <v>0</v>
      </c>
      <c r="I418" s="172">
        <f>SUM(I18:I331)</f>
        <v>0</v>
      </c>
    </row>
    <row r="419" spans="1:9" ht="20.100000000000001" customHeight="1" thickBot="1" x14ac:dyDescent="0.25">
      <c r="G419" s="173"/>
    </row>
    <row r="420" spans="1:9" ht="20.100000000000001" customHeight="1" thickTop="1" x14ac:dyDescent="0.2">
      <c r="A420" s="174" t="s">
        <v>991</v>
      </c>
      <c r="B420" s="175" t="s">
        <v>1191</v>
      </c>
      <c r="C420" s="176"/>
      <c r="D420" s="177"/>
      <c r="E420" s="178"/>
      <c r="F420" s="179"/>
      <c r="G420" s="178"/>
      <c r="H420" s="180">
        <f>ROUND(H429/Coeficiente_Paso,2)</f>
        <v>0</v>
      </c>
      <c r="I420" s="181"/>
    </row>
    <row r="421" spans="1:9" ht="20.100000000000001" customHeight="1" x14ac:dyDescent="0.2">
      <c r="A421" s="182" t="s">
        <v>992</v>
      </c>
      <c r="B421" s="187" t="str">
        <f>"COSTO FINANCIERO  "&amp;ROUND(Costo_Financiero*100,2)&amp;" % de ( 1 )"</f>
        <v>COSTO FINANCIERO  0 % de ( 1 )</v>
      </c>
      <c r="C421" s="188"/>
      <c r="D421" s="253"/>
      <c r="E421" s="185">
        <f>Costo_Financiero</f>
        <v>0</v>
      </c>
      <c r="F421" s="74"/>
      <c r="H421" s="186">
        <f>ROUND(H420*Costo_Financiero,2)</f>
        <v>0</v>
      </c>
      <c r="I421" s="181"/>
    </row>
    <row r="422" spans="1:9" ht="20.100000000000001" customHeight="1" x14ac:dyDescent="0.2">
      <c r="A422" s="182" t="s">
        <v>993</v>
      </c>
      <c r="B422" s="187" t="s">
        <v>1196</v>
      </c>
      <c r="C422" s="188"/>
      <c r="D422" s="253"/>
      <c r="F422" s="74"/>
      <c r="H422" s="186">
        <f>H420+H421</f>
        <v>0</v>
      </c>
      <c r="I422" s="181"/>
    </row>
    <row r="423" spans="1:9" ht="20.100000000000001" customHeight="1" x14ac:dyDescent="0.2">
      <c r="A423" s="182" t="s">
        <v>994</v>
      </c>
      <c r="B423" s="183" t="str">
        <f>CONCATENATE("GASTOS GENERALES  ",ROUND(Gasto_Generales_Porcentaje*100,3)," % de ( 3 )")</f>
        <v>GASTOS GENERALES  0 % de ( 3 )</v>
      </c>
      <c r="C423" s="183"/>
      <c r="D423" s="184"/>
      <c r="E423" s="185">
        <f>Gasto_Generales_Porcentaje</f>
        <v>0</v>
      </c>
      <c r="F423" s="74"/>
      <c r="H423" s="186">
        <f>ROUND(Gasto_Generales_Porcentaje*H422,2)</f>
        <v>0</v>
      </c>
      <c r="I423" s="184"/>
    </row>
    <row r="424" spans="1:9" ht="20.100000000000001" customHeight="1" x14ac:dyDescent="0.2">
      <c r="A424" s="182" t="s">
        <v>995</v>
      </c>
      <c r="B424" s="183" t="str">
        <f>CONCATENATE("BENEFICIOS  ",ROUND(Beneficio*100,2)," % de ( 3 )")</f>
        <v>BENEFICIOS  0 % de ( 3 )</v>
      </c>
      <c r="C424" s="183"/>
      <c r="D424" s="184"/>
      <c r="E424" s="185">
        <f>Beneficio</f>
        <v>0</v>
      </c>
      <c r="F424" s="74"/>
      <c r="H424" s="186">
        <f>IF(Beneficio=0,,ROUND(Beneficio*H422,2))</f>
        <v>0</v>
      </c>
      <c r="I424" s="184"/>
    </row>
    <row r="425" spans="1:9" ht="20.100000000000001" customHeight="1" x14ac:dyDescent="0.2">
      <c r="A425" s="182">
        <v>6</v>
      </c>
      <c r="B425" s="187" t="s">
        <v>1192</v>
      </c>
      <c r="C425" s="188"/>
      <c r="D425" s="184"/>
      <c r="F425" s="74"/>
      <c r="H425" s="186">
        <f>H422+H423+H424</f>
        <v>0</v>
      </c>
      <c r="I425" s="184"/>
    </row>
    <row r="426" spans="1:9" ht="20.100000000000001" customHeight="1" x14ac:dyDescent="0.2">
      <c r="A426" s="182" t="s">
        <v>1193</v>
      </c>
      <c r="B426" s="183" t="str">
        <f>CONCATENATE("INGRESOS BRUTOS Y LOTE HOGAR  ",ROUND(Ingresos_Brutos*100,2)," % de ( 6 )")</f>
        <v>INGRESOS BRUTOS Y LOTE HOGAR  2.4 % de ( 6 )</v>
      </c>
      <c r="C426" s="183"/>
      <c r="D426" s="184"/>
      <c r="E426" s="185">
        <f>Ingresos_Brutos</f>
        <v>2.4E-2</v>
      </c>
      <c r="F426" s="74"/>
      <c r="H426" s="186">
        <f>ROUND(Ingresos_Brutos*H425,2)</f>
        <v>0</v>
      </c>
      <c r="I426" s="184"/>
    </row>
    <row r="427" spans="1:9" ht="20.100000000000001" customHeight="1" thickBot="1" x14ac:dyDescent="0.25">
      <c r="A427" s="189" t="s">
        <v>1194</v>
      </c>
      <c r="B427" s="190" t="str">
        <f>CONCATENATE("IMPUESTO AL VALOR AGREGADO ",IVA*100," % de ( 6 )")</f>
        <v>IMPUESTO AL VALOR AGREGADO 21 % de ( 6 )</v>
      </c>
      <c r="C427" s="190"/>
      <c r="D427" s="191"/>
      <c r="E427" s="192">
        <f>IVA</f>
        <v>0.21</v>
      </c>
      <c r="F427" s="193"/>
      <c r="G427" s="194"/>
      <c r="H427" s="195">
        <f>ROUND(IVA*H425,2)</f>
        <v>0</v>
      </c>
      <c r="I427" s="184"/>
    </row>
    <row r="428" spans="1:9" ht="20.100000000000001" customHeight="1" thickTop="1" x14ac:dyDescent="0.2">
      <c r="A428" s="196"/>
      <c r="B428" s="183"/>
      <c r="C428" s="183"/>
      <c r="D428" s="184"/>
      <c r="E428" s="185"/>
      <c r="F428" s="74"/>
      <c r="H428" s="197"/>
      <c r="I428" s="184"/>
    </row>
    <row r="429" spans="1:9" ht="20.100000000000001" customHeight="1" x14ac:dyDescent="0.2">
      <c r="A429" s="198"/>
      <c r="B429" s="198" t="s">
        <v>1037</v>
      </c>
      <c r="C429" s="198"/>
      <c r="D429" s="184"/>
      <c r="F429" s="74"/>
      <c r="H429" s="197">
        <f>Monto_Oferta</f>
        <v>0</v>
      </c>
      <c r="I429" s="184"/>
    </row>
    <row r="430" spans="1:9" ht="20.100000000000001" customHeight="1" x14ac:dyDescent="0.2">
      <c r="I430" s="199"/>
    </row>
    <row r="431" spans="1:9" ht="60" customHeight="1" x14ac:dyDescent="0.2">
      <c r="B431" s="358" t="str">
        <f>"El presente presupuesto asciende a la suma de: " &amp; UPPER(CONVERTIRNUM(Monto_Oferta))</f>
        <v>El presente presupuesto asciende a la suma de: CERO PESOS CON 00/100</v>
      </c>
      <c r="C431" s="358"/>
      <c r="D431" s="358"/>
      <c r="E431" s="358"/>
      <c r="F431" s="358"/>
      <c r="G431" s="358"/>
      <c r="H431" s="358"/>
      <c r="I431" s="358"/>
    </row>
    <row r="432" spans="1:9" x14ac:dyDescent="0.2">
      <c r="A432" s="75" t="s">
        <v>1011</v>
      </c>
    </row>
    <row r="595" spans="2:2" x14ac:dyDescent="0.2">
      <c r="B595" s="145">
        <v>4</v>
      </c>
    </row>
    <row r="645" spans="2:2" x14ac:dyDescent="0.2">
      <c r="B645" s="145">
        <v>4</v>
      </c>
    </row>
    <row r="695" spans="2:2" x14ac:dyDescent="0.2">
      <c r="B695" s="145">
        <v>4</v>
      </c>
    </row>
    <row r="745" spans="2:2" x14ac:dyDescent="0.2">
      <c r="B745" s="145">
        <v>4</v>
      </c>
    </row>
    <row r="795" spans="2:2" x14ac:dyDescent="0.2">
      <c r="B795" s="145">
        <v>5</v>
      </c>
    </row>
    <row r="845" spans="2:2" x14ac:dyDescent="0.2">
      <c r="B845" s="145">
        <v>5</v>
      </c>
    </row>
    <row r="895" spans="2:2" x14ac:dyDescent="0.2">
      <c r="B895" s="145">
        <v>5</v>
      </c>
    </row>
    <row r="945" spans="2:2" x14ac:dyDescent="0.2">
      <c r="B945" s="145">
        <v>5</v>
      </c>
    </row>
    <row r="995" spans="2:2" x14ac:dyDescent="0.2">
      <c r="B995" s="145">
        <v>5</v>
      </c>
    </row>
    <row r="1045" spans="2:2" x14ac:dyDescent="0.2">
      <c r="B1045" s="145">
        <v>5</v>
      </c>
    </row>
    <row r="1095" spans="2:2" x14ac:dyDescent="0.2">
      <c r="B1095" s="145">
        <v>5</v>
      </c>
    </row>
    <row r="1145" spans="2:2" x14ac:dyDescent="0.2">
      <c r="B1145" s="145">
        <v>5</v>
      </c>
    </row>
    <row r="1195" spans="2:2" x14ac:dyDescent="0.2">
      <c r="B1195" s="145">
        <v>5</v>
      </c>
    </row>
    <row r="1245" spans="2:2" x14ac:dyDescent="0.2">
      <c r="B1245" s="145">
        <v>5</v>
      </c>
    </row>
    <row r="1295" spans="2:2" x14ac:dyDescent="0.2">
      <c r="B1295" s="145">
        <v>5</v>
      </c>
    </row>
    <row r="1345" spans="2:2" x14ac:dyDescent="0.2">
      <c r="B1345" s="145">
        <v>5</v>
      </c>
    </row>
    <row r="1346" spans="2:2" x14ac:dyDescent="0.2">
      <c r="B1346" s="145" t="str">
        <f>CyP!A42</f>
        <v>3.2.1</v>
      </c>
    </row>
    <row r="1395" spans="2:2" x14ac:dyDescent="0.2">
      <c r="B1395" s="145">
        <v>5</v>
      </c>
    </row>
    <row r="1396" spans="2:2" x14ac:dyDescent="0.2">
      <c r="B1396" s="145" t="str">
        <f>CyP!A43</f>
        <v>3.2.2</v>
      </c>
    </row>
    <row r="1445" spans="2:2" x14ac:dyDescent="0.2">
      <c r="B1445" s="145">
        <v>5</v>
      </c>
    </row>
    <row r="1446" spans="2:2" x14ac:dyDescent="0.2">
      <c r="B1446" s="145">
        <f>CyP!A44</f>
        <v>4</v>
      </c>
    </row>
    <row r="1495" spans="2:2" x14ac:dyDescent="0.2">
      <c r="B1495" s="145">
        <v>5</v>
      </c>
    </row>
    <row r="1496" spans="2:2" x14ac:dyDescent="0.2">
      <c r="B1496" s="145" t="str">
        <f>CyP!A45</f>
        <v>4.1</v>
      </c>
    </row>
    <row r="1546" spans="2:2" x14ac:dyDescent="0.2">
      <c r="B1546" s="145" t="str">
        <f>CyP!A46</f>
        <v>4.1.1</v>
      </c>
    </row>
    <row r="1595" spans="2:2" x14ac:dyDescent="0.2">
      <c r="B1595" s="145">
        <v>7</v>
      </c>
    </row>
    <row r="1596" spans="2:2" x14ac:dyDescent="0.2">
      <c r="B1596" s="145" t="str">
        <f>CyP!A48</f>
        <v>4.1.3</v>
      </c>
    </row>
    <row r="1646" spans="2:2" x14ac:dyDescent="0.2">
      <c r="B1646" s="145" t="str">
        <f>CyP!A49</f>
        <v>4.1.5</v>
      </c>
    </row>
    <row r="1695" spans="2:2" x14ac:dyDescent="0.2">
      <c r="B1695" s="145">
        <v>8</v>
      </c>
    </row>
    <row r="1696" spans="2:2" x14ac:dyDescent="0.2">
      <c r="B1696" s="145" t="str">
        <f>CyP!A51</f>
        <v>4.2.2</v>
      </c>
    </row>
    <row r="1745" spans="2:2" x14ac:dyDescent="0.2">
      <c r="B1745" s="145">
        <v>8</v>
      </c>
    </row>
    <row r="1746" spans="2:2" x14ac:dyDescent="0.2">
      <c r="B1746" s="145" t="str">
        <f>CyP!A52</f>
        <v>4.4</v>
      </c>
    </row>
    <row r="1795" spans="2:2" x14ac:dyDescent="0.2">
      <c r="B1795" s="145">
        <v>8</v>
      </c>
    </row>
    <row r="1796" spans="2:2" x14ac:dyDescent="0.2">
      <c r="B1796" s="145" t="str">
        <f>CyP!A53</f>
        <v>4.4.1</v>
      </c>
    </row>
    <row r="1845" spans="2:2" x14ac:dyDescent="0.2">
      <c r="B1845" s="145">
        <v>8</v>
      </c>
    </row>
    <row r="1846" spans="2:2" x14ac:dyDescent="0.2">
      <c r="B1846" s="145" t="str">
        <f>CyP!A54</f>
        <v>4.4.2</v>
      </c>
    </row>
    <row r="1895" spans="2:2" x14ac:dyDescent="0.2">
      <c r="B1895" s="145">
        <v>8</v>
      </c>
    </row>
    <row r="1896" spans="2:2" x14ac:dyDescent="0.2">
      <c r="B1896" s="145" t="str">
        <f>CyP!A55</f>
        <v>4.5</v>
      </c>
    </row>
    <row r="1946" spans="2:2" x14ac:dyDescent="0.2">
      <c r="B1946" s="145" t="str">
        <f>CyP!A56</f>
        <v>4.5.1</v>
      </c>
    </row>
    <row r="1996" spans="2:2" x14ac:dyDescent="0.2">
      <c r="B1996" s="145" t="str">
        <f>CyP!A57</f>
        <v>4.5.2</v>
      </c>
    </row>
    <row r="2046" spans="2:2" x14ac:dyDescent="0.2">
      <c r="B2046" s="145" t="str">
        <f>CyP!A58</f>
        <v>4.5.3</v>
      </c>
    </row>
    <row r="2095" spans="2:2" x14ac:dyDescent="0.2">
      <c r="B2095" s="145">
        <v>12</v>
      </c>
    </row>
    <row r="2096" spans="2:2" x14ac:dyDescent="0.2">
      <c r="B2096" s="145" t="str">
        <f>CyP!A60</f>
        <v>4.6</v>
      </c>
    </row>
    <row r="2145" spans="2:2" x14ac:dyDescent="0.2">
      <c r="B2145" s="145">
        <v>12</v>
      </c>
    </row>
    <row r="2146" spans="2:2" x14ac:dyDescent="0.2">
      <c r="B2146" s="145" t="str">
        <f>CyP!A61</f>
        <v>4.6.1</v>
      </c>
    </row>
    <row r="2195" spans="2:2" x14ac:dyDescent="0.2">
      <c r="B2195" s="145">
        <v>12</v>
      </c>
    </row>
    <row r="2196" spans="2:2" x14ac:dyDescent="0.2">
      <c r="B2196" s="145" t="str">
        <f>CyP!A62</f>
        <v>4.6.2</v>
      </c>
    </row>
    <row r="2245" spans="2:2" x14ac:dyDescent="0.2">
      <c r="B2245" s="145">
        <v>12</v>
      </c>
    </row>
    <row r="2246" spans="2:2" x14ac:dyDescent="0.2">
      <c r="B2246" s="145">
        <f>CyP!A63</f>
        <v>5</v>
      </c>
    </row>
    <row r="2295" spans="2:2" x14ac:dyDescent="0.2">
      <c r="B2295" s="145">
        <v>12</v>
      </c>
    </row>
    <row r="2296" spans="2:2" x14ac:dyDescent="0.2">
      <c r="B2296" s="145" t="str">
        <f>CyP!A64</f>
        <v>5.1</v>
      </c>
    </row>
    <row r="2345" spans="2:2" x14ac:dyDescent="0.2">
      <c r="B2345" s="145">
        <v>13</v>
      </c>
    </row>
    <row r="2346" spans="2:2" x14ac:dyDescent="0.2">
      <c r="B2346" s="145">
        <f>CyP!A66</f>
        <v>6</v>
      </c>
    </row>
    <row r="2395" spans="2:2" x14ac:dyDescent="0.2">
      <c r="B2395" s="145">
        <v>13</v>
      </c>
    </row>
    <row r="2396" spans="2:2" x14ac:dyDescent="0.2">
      <c r="B2396" s="145" t="str">
        <f>CyP!A67</f>
        <v>6.1</v>
      </c>
    </row>
  </sheetData>
  <mergeCells count="409">
    <mergeCell ref="B363:C363"/>
    <mergeCell ref="B354:C354"/>
    <mergeCell ref="B355:C355"/>
    <mergeCell ref="B356:C356"/>
    <mergeCell ref="B357:C357"/>
    <mergeCell ref="B358:C358"/>
    <mergeCell ref="B359:C359"/>
    <mergeCell ref="B360:C360"/>
    <mergeCell ref="B361:C361"/>
    <mergeCell ref="B362:C362"/>
    <mergeCell ref="B350:C350"/>
    <mergeCell ref="B351:C351"/>
    <mergeCell ref="B352:C352"/>
    <mergeCell ref="B353:C353"/>
    <mergeCell ref="B341:C341"/>
    <mergeCell ref="B342:C342"/>
    <mergeCell ref="B343:C343"/>
    <mergeCell ref="B344:C344"/>
    <mergeCell ref="B345:C345"/>
    <mergeCell ref="B346:C346"/>
    <mergeCell ref="B347:C347"/>
    <mergeCell ref="B348:C348"/>
    <mergeCell ref="B349:C349"/>
    <mergeCell ref="B332:C332"/>
    <mergeCell ref="B333:C333"/>
    <mergeCell ref="B334:C334"/>
    <mergeCell ref="B335:C335"/>
    <mergeCell ref="B336:C336"/>
    <mergeCell ref="B337:C337"/>
    <mergeCell ref="B338:C338"/>
    <mergeCell ref="B339:C339"/>
    <mergeCell ref="B340:C340"/>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431:I43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29:C329"/>
    <mergeCell ref="B330:C330"/>
    <mergeCell ref="B331:C331"/>
    <mergeCell ref="B327:C327"/>
    <mergeCell ref="B328:C328"/>
    <mergeCell ref="B318:C318"/>
    <mergeCell ref="B319:C319"/>
    <mergeCell ref="B320:C320"/>
    <mergeCell ref="B321:C321"/>
    <mergeCell ref="B322:C322"/>
    <mergeCell ref="B323:C323"/>
    <mergeCell ref="B324:C324"/>
    <mergeCell ref="B325:C325"/>
    <mergeCell ref="B326:C326"/>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88:C388"/>
    <mergeCell ref="B389:C389"/>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04:C404"/>
    <mergeCell ref="B405:C405"/>
    <mergeCell ref="B406:C406"/>
    <mergeCell ref="B407:C407"/>
    <mergeCell ref="B408:C408"/>
    <mergeCell ref="B409:C409"/>
    <mergeCell ref="B410:C410"/>
    <mergeCell ref="B411:C411"/>
    <mergeCell ref="B412:C412"/>
    <mergeCell ref="B413:C413"/>
    <mergeCell ref="B414:C414"/>
    <mergeCell ref="B415:C415"/>
    <mergeCell ref="B416:C416"/>
    <mergeCell ref="B417:C417"/>
  </mergeCells>
  <conditionalFormatting sqref="A423:D429 I430">
    <cfRule type="expression" dxfId="122" priority="281" stopIfTrue="1">
      <formula>#REF!=1</formula>
    </cfRule>
  </conditionalFormatting>
  <conditionalFormatting sqref="A18:A41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422:D422 B423:C424 B426:C429 A424 A426">
    <cfRule type="expression" dxfId="118" priority="288" stopIfTrue="1">
      <formula>#REF!=1</formula>
    </cfRule>
  </conditionalFormatting>
  <conditionalFormatting sqref="D422:D429 B422:C424 B426:C429 A422:A429 F422:F429 H423:I424 H426:I429 I425 I422">
    <cfRule type="expression" dxfId="117" priority="289" stopIfTrue="1">
      <formula>#REF!=1</formula>
    </cfRule>
  </conditionalFormatting>
  <conditionalFormatting sqref="I423">
    <cfRule type="expression" dxfId="116" priority="279" stopIfTrue="1">
      <formula>#REF!=1</formula>
    </cfRule>
  </conditionalFormatting>
  <conditionalFormatting sqref="I425">
    <cfRule type="expression" dxfId="115" priority="278" stopIfTrue="1">
      <formula>#REF!=1</formula>
    </cfRule>
  </conditionalFormatting>
  <conditionalFormatting sqref="I427:I428">
    <cfRule type="expression" dxfId="114" priority="277" stopIfTrue="1">
      <formula>#REF!=1</formula>
    </cfRule>
  </conditionalFormatting>
  <conditionalFormatting sqref="I429">
    <cfRule type="expression" dxfId="113" priority="276" stopIfTrue="1">
      <formula>#REF!=1</formula>
    </cfRule>
  </conditionalFormatting>
  <conditionalFormatting sqref="I426">
    <cfRule type="expression" dxfId="112" priority="275" stopIfTrue="1">
      <formula>#REF!=1</formula>
    </cfRule>
  </conditionalFormatting>
  <conditionalFormatting sqref="I424">
    <cfRule type="expression" dxfId="111" priority="274" stopIfTrue="1">
      <formula>#REF!=1</formula>
    </cfRule>
  </conditionalFormatting>
  <conditionalFormatting sqref="A422 A424 A426">
    <cfRule type="expression" dxfId="110" priority="273" stopIfTrue="1">
      <formula>#REF!=1</formula>
    </cfRule>
  </conditionalFormatting>
  <conditionalFormatting sqref="B422:C422">
    <cfRule type="expression" dxfId="109" priority="272" stopIfTrue="1">
      <formula>#REF!=1</formula>
    </cfRule>
  </conditionalFormatting>
  <conditionalFormatting sqref="B425:C425">
    <cfRule type="expression" dxfId="108" priority="271" stopIfTrue="1">
      <formula>#REF!=1</formula>
    </cfRule>
  </conditionalFormatting>
  <conditionalFormatting sqref="B427:C428">
    <cfRule type="expression" dxfId="107" priority="270" stopIfTrue="1">
      <formula>#REF!=1</formula>
    </cfRule>
  </conditionalFormatting>
  <conditionalFormatting sqref="A423 A425 A427:A428">
    <cfRule type="expression" dxfId="106" priority="269" stopIfTrue="1">
      <formula>#REF!=1</formula>
    </cfRule>
  </conditionalFormatting>
  <conditionalFormatting sqref="A423 A425 A427:A428">
    <cfRule type="expression" dxfId="105" priority="268" stopIfTrue="1">
      <formula>#REF!=1</formula>
    </cfRule>
  </conditionalFormatting>
  <conditionalFormatting sqref="B426:C426">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417">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41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425">
    <cfRule type="expression" dxfId="94" priority="11" stopIfTrue="1">
      <formula>#REF!=1</formula>
    </cfRule>
  </conditionalFormatting>
  <conditionalFormatting sqref="H422">
    <cfRule type="expression" dxfId="93" priority="10" stopIfTrue="1">
      <formula>#REF!=1</formula>
    </cfRule>
  </conditionalFormatting>
  <conditionalFormatting sqref="B19:B417">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420:D421">
    <cfRule type="expression" dxfId="89" priority="5" stopIfTrue="1">
      <formula>#REF!=1</formula>
    </cfRule>
  </conditionalFormatting>
  <conditionalFormatting sqref="A420:D421 F420:F421 I420:I421 A422">
    <cfRule type="expression" dxfId="88" priority="6" stopIfTrue="1">
      <formula>#REF!=1</formula>
    </cfRule>
  </conditionalFormatting>
  <conditionalFormatting sqref="A420:A422">
    <cfRule type="expression" dxfId="87" priority="4" stopIfTrue="1">
      <formula>#REF!=1</formula>
    </cfRule>
  </conditionalFormatting>
  <conditionalFormatting sqref="B420:C421">
    <cfRule type="expression" dxfId="86" priority="3" stopIfTrue="1">
      <formula>#REF!=1</formula>
    </cfRule>
  </conditionalFormatting>
  <conditionalFormatting sqref="H420">
    <cfRule type="expression" dxfId="85" priority="2" stopIfTrue="1">
      <formula>#REF!=1</formula>
    </cfRule>
  </conditionalFormatting>
  <conditionalFormatting sqref="H42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6299"/>
  <sheetViews>
    <sheetView showGridLines="0" showZeros="0" view="pageBreakPreview" topLeftCell="A3485" zoomScaleNormal="120" zoomScaleSheetLayoutView="100" workbookViewId="0">
      <selection activeCell="C3493" sqref="C3493"/>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2"/>
    <col min="124" max="16384" width="11.42578125" style="83"/>
  </cols>
  <sheetData>
    <row r="1" spans="1:123" ht="24" customHeight="1" x14ac:dyDescent="0.2">
      <c r="A1" s="256" t="s">
        <v>36</v>
      </c>
      <c r="B1" s="257"/>
      <c r="C1" s="257"/>
      <c r="D1" s="257"/>
      <c r="E1" s="257"/>
      <c r="F1" s="257"/>
      <c r="G1" s="258"/>
    </row>
    <row r="2" spans="1:123" ht="24" customHeight="1" x14ac:dyDescent="0.2">
      <c r="A2" s="259" t="s">
        <v>601</v>
      </c>
      <c r="B2" s="84" t="str">
        <f>Comitente</f>
        <v>SUBSECRETARIA DE ARQUITECTURA</v>
      </c>
      <c r="C2" s="80"/>
      <c r="D2" s="85"/>
      <c r="E2" s="85"/>
      <c r="F2" s="86"/>
      <c r="G2" s="260"/>
    </row>
    <row r="3" spans="1:123" ht="24" customHeight="1" x14ac:dyDescent="0.2">
      <c r="A3" s="259" t="s">
        <v>602</v>
      </c>
      <c r="B3" s="84">
        <f>Contratista</f>
        <v>0</v>
      </c>
      <c r="C3" s="81"/>
      <c r="D3" s="81"/>
      <c r="E3" s="81"/>
      <c r="F3" s="87"/>
      <c r="G3" s="261"/>
    </row>
    <row r="4" spans="1:123" ht="24" customHeight="1" x14ac:dyDescent="0.2">
      <c r="A4" s="259" t="s">
        <v>23</v>
      </c>
      <c r="B4" s="84" t="str">
        <f>Obra</f>
        <v>ESCUELA CASA DEL NINÑO</v>
      </c>
      <c r="C4" s="81"/>
      <c r="D4" s="81"/>
      <c r="E4" s="81"/>
      <c r="F4" s="87" t="s">
        <v>37</v>
      </c>
      <c r="G4" s="262">
        <f>Fecha_Base</f>
        <v>0</v>
      </c>
    </row>
    <row r="5" spans="1:123" ht="24" customHeight="1" x14ac:dyDescent="0.2">
      <c r="A5" s="263" t="s">
        <v>600</v>
      </c>
      <c r="B5" s="82" t="str">
        <f>Ubicación</f>
        <v>VALLE FERTIL - SAN JUAN</v>
      </c>
      <c r="C5" s="82"/>
      <c r="D5" s="88"/>
      <c r="E5" s="89"/>
      <c r="G5" s="264"/>
    </row>
    <row r="6" spans="1:123" ht="24" customHeight="1" x14ac:dyDescent="0.2">
      <c r="A6" s="263" t="s">
        <v>38</v>
      </c>
      <c r="B6" s="91">
        <f>IFERROR(VALUE(LEFT(B7,FIND(".",B7)-1)),"")</f>
        <v>1</v>
      </c>
      <c r="C6" s="83" t="str">
        <f>IFERROR(VLOOKUP(B6,Tabla_CyP,2,FALSE),"")</f>
        <v xml:space="preserve"> TRABAJOS PREPARATORIOS</v>
      </c>
      <c r="E6" s="89"/>
      <c r="G6" s="264"/>
    </row>
    <row r="7" spans="1:123" ht="24" customHeight="1" x14ac:dyDescent="0.2">
      <c r="A7" s="263" t="s">
        <v>24</v>
      </c>
      <c r="B7" s="92" t="str">
        <f>IFERROR(VLOOKUP(COUNTIF($A$1:A7,"ANALISIS DE PRECIOS"),Tabla_NumeroItem,2,FALSE),"")</f>
        <v>1.1</v>
      </c>
      <c r="C7" s="83" t="str">
        <f>IFERROR(VLOOKUP(B7,Tabla_CyP,2,FALSE),"")</f>
        <v>Preparación y limpieza de los terrenos.</v>
      </c>
      <c r="D7" s="88"/>
      <c r="E7" s="89"/>
      <c r="F7" s="87" t="s">
        <v>25</v>
      </c>
      <c r="G7" s="265" t="str">
        <f>IFERROR(VLOOKUP(B7,Tabla_CyP,4,FALSE),"")</f>
        <v>gl</v>
      </c>
    </row>
    <row r="8" spans="1:123" ht="24" customHeight="1" x14ac:dyDescent="0.2">
      <c r="A8" s="263"/>
      <c r="B8" s="82"/>
      <c r="D8" s="88"/>
      <c r="E8" s="89"/>
      <c r="G8" s="264"/>
    </row>
    <row r="9" spans="1:123" ht="24" customHeight="1" x14ac:dyDescent="0.2">
      <c r="A9" s="366" t="s">
        <v>506</v>
      </c>
      <c r="B9" s="367"/>
      <c r="C9" s="368" t="s">
        <v>0</v>
      </c>
      <c r="D9" s="368" t="s">
        <v>26</v>
      </c>
      <c r="E9" s="370" t="s">
        <v>27</v>
      </c>
      <c r="F9" s="372" t="s">
        <v>28</v>
      </c>
      <c r="G9" s="372" t="s">
        <v>29</v>
      </c>
    </row>
    <row r="10" spans="1:123" s="88" customFormat="1" ht="24" customHeight="1" x14ac:dyDescent="0.2">
      <c r="A10" s="93" t="s">
        <v>507</v>
      </c>
      <c r="B10" s="93" t="s">
        <v>508</v>
      </c>
      <c r="C10" s="369"/>
      <c r="D10" s="369"/>
      <c r="E10" s="371"/>
      <c r="F10" s="373"/>
      <c r="G10" s="37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6"/>
      <c r="B11" s="94"/>
      <c r="C11" s="132" t="s">
        <v>603</v>
      </c>
      <c r="D11" s="95"/>
      <c r="E11" s="96"/>
      <c r="F11" s="97"/>
      <c r="G11" s="267"/>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8">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8">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8">
        <f t="shared" si="4"/>
        <v>0</v>
      </c>
    </row>
    <row r="15" spans="1:123" s="212" customFormat="1" ht="24" customHeight="1" x14ac:dyDescent="0.2">
      <c r="A15" s="207" t="str">
        <f t="shared" si="0"/>
        <v/>
      </c>
      <c r="B15" s="205" t="str">
        <f t="shared" si="3"/>
        <v/>
      </c>
      <c r="C15" s="206"/>
      <c r="D15" s="207" t="str">
        <f t="shared" si="1"/>
        <v/>
      </c>
      <c r="E15" s="208"/>
      <c r="F15" s="209">
        <f t="shared" si="2"/>
        <v>0</v>
      </c>
      <c r="G15" s="268">
        <f t="shared" si="4"/>
        <v>0</v>
      </c>
    </row>
    <row r="16" spans="1:123" s="212" customFormat="1" ht="24" customHeight="1" x14ac:dyDescent="0.2">
      <c r="A16" s="207" t="str">
        <f t="shared" si="0"/>
        <v/>
      </c>
      <c r="B16" s="205" t="str">
        <f t="shared" si="3"/>
        <v/>
      </c>
      <c r="C16" s="206"/>
      <c r="D16" s="207" t="str">
        <f t="shared" si="1"/>
        <v/>
      </c>
      <c r="E16" s="208"/>
      <c r="F16" s="209">
        <f t="shared" si="2"/>
        <v>0</v>
      </c>
      <c r="G16" s="268">
        <f t="shared" si="4"/>
        <v>0</v>
      </c>
    </row>
    <row r="17" spans="1:7" s="212" customFormat="1" ht="24" customHeight="1" x14ac:dyDescent="0.2">
      <c r="A17" s="207" t="str">
        <f t="shared" si="0"/>
        <v/>
      </c>
      <c r="B17" s="205" t="str">
        <f t="shared" si="3"/>
        <v/>
      </c>
      <c r="C17" s="206"/>
      <c r="D17" s="207" t="str">
        <f t="shared" si="1"/>
        <v/>
      </c>
      <c r="E17" s="208"/>
      <c r="F17" s="209">
        <f t="shared" si="2"/>
        <v>0</v>
      </c>
      <c r="G17" s="268">
        <f t="shared" si="4"/>
        <v>0</v>
      </c>
    </row>
    <row r="18" spans="1:7" s="212" customFormat="1" ht="24" customHeight="1" x14ac:dyDescent="0.2">
      <c r="A18" s="207" t="str">
        <f t="shared" si="0"/>
        <v/>
      </c>
      <c r="B18" s="205" t="str">
        <f t="shared" si="3"/>
        <v/>
      </c>
      <c r="C18" s="206"/>
      <c r="D18" s="207" t="str">
        <f t="shared" si="1"/>
        <v/>
      </c>
      <c r="E18" s="208"/>
      <c r="F18" s="209">
        <f t="shared" si="2"/>
        <v>0</v>
      </c>
      <c r="G18" s="268">
        <f t="shared" si="4"/>
        <v>0</v>
      </c>
    </row>
    <row r="19" spans="1:7" s="212" customFormat="1" ht="24" customHeight="1" x14ac:dyDescent="0.2">
      <c r="A19" s="207" t="str">
        <f t="shared" si="0"/>
        <v/>
      </c>
      <c r="B19" s="205" t="str">
        <f t="shared" si="3"/>
        <v/>
      </c>
      <c r="C19" s="206"/>
      <c r="D19" s="207" t="str">
        <f t="shared" si="1"/>
        <v/>
      </c>
      <c r="E19" s="208"/>
      <c r="F19" s="209">
        <f t="shared" si="2"/>
        <v>0</v>
      </c>
      <c r="G19" s="268">
        <f t="shared" si="4"/>
        <v>0</v>
      </c>
    </row>
    <row r="20" spans="1:7" s="212" customFormat="1" ht="24" customHeight="1" x14ac:dyDescent="0.2">
      <c r="A20" s="207" t="str">
        <f t="shared" si="0"/>
        <v/>
      </c>
      <c r="B20" s="205" t="str">
        <f t="shared" si="3"/>
        <v/>
      </c>
      <c r="C20" s="206"/>
      <c r="D20" s="207" t="str">
        <f t="shared" si="1"/>
        <v/>
      </c>
      <c r="E20" s="208"/>
      <c r="F20" s="209">
        <f t="shared" si="2"/>
        <v>0</v>
      </c>
      <c r="G20" s="268">
        <f t="shared" si="4"/>
        <v>0</v>
      </c>
    </row>
    <row r="21" spans="1:7" s="212" customFormat="1" ht="24" customHeight="1" x14ac:dyDescent="0.2">
      <c r="A21" s="207" t="str">
        <f t="shared" si="0"/>
        <v/>
      </c>
      <c r="B21" s="205" t="str">
        <f t="shared" si="3"/>
        <v/>
      </c>
      <c r="C21" s="206"/>
      <c r="D21" s="207" t="str">
        <f t="shared" si="1"/>
        <v/>
      </c>
      <c r="E21" s="208"/>
      <c r="F21" s="209">
        <f t="shared" si="2"/>
        <v>0</v>
      </c>
      <c r="G21" s="268">
        <f t="shared" si="4"/>
        <v>0</v>
      </c>
    </row>
    <row r="22" spans="1:7" s="212" customFormat="1" ht="24" customHeight="1" x14ac:dyDescent="0.2">
      <c r="A22" s="207" t="str">
        <f t="shared" si="0"/>
        <v/>
      </c>
      <c r="B22" s="205" t="str">
        <f t="shared" si="3"/>
        <v/>
      </c>
      <c r="C22" s="206"/>
      <c r="D22" s="207" t="str">
        <f t="shared" si="1"/>
        <v/>
      </c>
      <c r="E22" s="208"/>
      <c r="F22" s="209">
        <f t="shared" si="2"/>
        <v>0</v>
      </c>
      <c r="G22" s="268">
        <f t="shared" si="4"/>
        <v>0</v>
      </c>
    </row>
    <row r="23" spans="1:7" s="212" customFormat="1" ht="24" customHeight="1" x14ac:dyDescent="0.2">
      <c r="A23" s="207" t="str">
        <f t="shared" si="0"/>
        <v/>
      </c>
      <c r="B23" s="205" t="str">
        <f t="shared" si="3"/>
        <v/>
      </c>
      <c r="C23" s="206"/>
      <c r="D23" s="207" t="str">
        <f t="shared" si="1"/>
        <v/>
      </c>
      <c r="E23" s="208"/>
      <c r="F23" s="209">
        <f t="shared" si="2"/>
        <v>0</v>
      </c>
      <c r="G23" s="268">
        <f t="shared" si="4"/>
        <v>0</v>
      </c>
    </row>
    <row r="24" spans="1:7" s="212" customFormat="1" ht="24" customHeight="1" x14ac:dyDescent="0.2">
      <c r="A24" s="207" t="str">
        <f t="shared" si="0"/>
        <v/>
      </c>
      <c r="B24" s="205" t="str">
        <f t="shared" si="3"/>
        <v/>
      </c>
      <c r="C24" s="206"/>
      <c r="D24" s="207" t="str">
        <f t="shared" si="1"/>
        <v/>
      </c>
      <c r="E24" s="208"/>
      <c r="F24" s="209">
        <f t="shared" si="2"/>
        <v>0</v>
      </c>
      <c r="G24" s="268">
        <f t="shared" si="4"/>
        <v>0</v>
      </c>
    </row>
    <row r="25" spans="1:7" s="212" customFormat="1" ht="24" customHeight="1" x14ac:dyDescent="0.2">
      <c r="A25" s="207" t="str">
        <f t="shared" si="0"/>
        <v/>
      </c>
      <c r="B25" s="205" t="str">
        <f t="shared" si="3"/>
        <v/>
      </c>
      <c r="C25" s="206"/>
      <c r="D25" s="207" t="str">
        <f t="shared" si="1"/>
        <v/>
      </c>
      <c r="E25" s="208"/>
      <c r="F25" s="210">
        <f t="shared" si="2"/>
        <v>0</v>
      </c>
      <c r="G25" s="268">
        <f t="shared" si="4"/>
        <v>0</v>
      </c>
    </row>
    <row r="26" spans="1:7" ht="24" customHeight="1" x14ac:dyDescent="0.2">
      <c r="A26" s="269"/>
      <c r="D26" s="88"/>
      <c r="E26" s="89"/>
      <c r="F26" s="255" t="s">
        <v>30</v>
      </c>
      <c r="G26" s="270">
        <f>SUBTOTAL(9,G12:G25)</f>
        <v>0</v>
      </c>
    </row>
    <row r="27" spans="1:7" ht="24" customHeight="1" x14ac:dyDescent="0.2">
      <c r="A27" s="269"/>
      <c r="C27" s="98" t="s">
        <v>604</v>
      </c>
      <c r="D27" s="88"/>
      <c r="E27" s="89"/>
      <c r="G27" s="271"/>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8">
        <f>ROUND(E28*F28,2)</f>
        <v>0</v>
      </c>
    </row>
    <row r="29" spans="1:7" s="212" customFormat="1" ht="24" customHeight="1" x14ac:dyDescent="0.2">
      <c r="A29" s="207" t="str">
        <f t="shared" si="5"/>
        <v/>
      </c>
      <c r="B29" s="205">
        <f t="shared" si="6"/>
        <v>0</v>
      </c>
      <c r="C29" s="206"/>
      <c r="D29" s="207" t="str">
        <f t="shared" si="7"/>
        <v/>
      </c>
      <c r="E29" s="208"/>
      <c r="F29" s="211">
        <f t="shared" si="8"/>
        <v>0</v>
      </c>
      <c r="G29" s="268">
        <f>ROUND(E29*F29,2)</f>
        <v>0</v>
      </c>
    </row>
    <row r="30" spans="1:7" s="212" customFormat="1" ht="24" customHeight="1" x14ac:dyDescent="0.2">
      <c r="A30" s="207" t="str">
        <f t="shared" si="5"/>
        <v/>
      </c>
      <c r="B30" s="205">
        <f t="shared" si="6"/>
        <v>0</v>
      </c>
      <c r="C30" s="206"/>
      <c r="D30" s="207" t="str">
        <f t="shared" si="7"/>
        <v/>
      </c>
      <c r="E30" s="208"/>
      <c r="F30" s="211">
        <f t="shared" si="8"/>
        <v>0</v>
      </c>
      <c r="G30" s="268">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8">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8">
        <f t="shared" si="9"/>
        <v>0</v>
      </c>
    </row>
    <row r="33" spans="1:7" s="212" customFormat="1" ht="24" customHeight="1" x14ac:dyDescent="0.2">
      <c r="A33" s="207" t="str">
        <f t="shared" si="5"/>
        <v/>
      </c>
      <c r="B33" s="205">
        <f t="shared" si="6"/>
        <v>0</v>
      </c>
      <c r="C33" s="206"/>
      <c r="D33" s="207" t="str">
        <f t="shared" si="10"/>
        <v/>
      </c>
      <c r="E33" s="208"/>
      <c r="F33" s="209">
        <f t="shared" si="8"/>
        <v>0</v>
      </c>
      <c r="G33" s="268">
        <f t="shared" si="9"/>
        <v>0</v>
      </c>
    </row>
    <row r="34" spans="1:7" s="212" customFormat="1" ht="24" customHeight="1" x14ac:dyDescent="0.2">
      <c r="A34" s="207" t="str">
        <f t="shared" si="5"/>
        <v/>
      </c>
      <c r="B34" s="205">
        <f t="shared" si="6"/>
        <v>0</v>
      </c>
      <c r="C34" s="206"/>
      <c r="D34" s="207" t="str">
        <f t="shared" si="10"/>
        <v/>
      </c>
      <c r="E34" s="208"/>
      <c r="F34" s="209">
        <f t="shared" si="8"/>
        <v>0</v>
      </c>
      <c r="G34" s="268">
        <f t="shared" si="9"/>
        <v>0</v>
      </c>
    </row>
    <row r="35" spans="1:7" s="212" customFormat="1" ht="24" customHeight="1" x14ac:dyDescent="0.2">
      <c r="A35" s="207" t="str">
        <f t="shared" si="5"/>
        <v/>
      </c>
      <c r="B35" s="205">
        <f t="shared" si="6"/>
        <v>0</v>
      </c>
      <c r="C35" s="206"/>
      <c r="D35" s="207" t="str">
        <f t="shared" si="10"/>
        <v/>
      </c>
      <c r="E35" s="208"/>
      <c r="F35" s="209">
        <f t="shared" si="8"/>
        <v>0</v>
      </c>
      <c r="G35" s="268">
        <f t="shared" si="9"/>
        <v>0</v>
      </c>
    </row>
    <row r="36" spans="1:7" ht="24" customHeight="1" x14ac:dyDescent="0.2">
      <c r="A36" s="269"/>
      <c r="D36" s="88"/>
      <c r="E36" s="89"/>
      <c r="F36" s="255" t="s">
        <v>31</v>
      </c>
      <c r="G36" s="270">
        <f>SUBTOTAL(9,G28:G35)</f>
        <v>0</v>
      </c>
    </row>
    <row r="37" spans="1:7" ht="24" customHeight="1" x14ac:dyDescent="0.2">
      <c r="A37" s="269"/>
      <c r="C37" s="98" t="s">
        <v>605</v>
      </c>
      <c r="D37" s="88"/>
      <c r="E37" s="89"/>
      <c r="G37" s="271"/>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8">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8">
        <f t="shared" si="15"/>
        <v>0</v>
      </c>
    </row>
    <row r="40" spans="1:7" s="212" customFormat="1" ht="24" customHeight="1" x14ac:dyDescent="0.2">
      <c r="A40" s="207" t="str">
        <f t="shared" si="11"/>
        <v/>
      </c>
      <c r="B40" s="205" t="str">
        <f t="shared" si="12"/>
        <v/>
      </c>
      <c r="C40" s="206"/>
      <c r="D40" s="207" t="str">
        <f t="shared" si="13"/>
        <v/>
      </c>
      <c r="E40" s="208"/>
      <c r="F40" s="209">
        <f t="shared" si="14"/>
        <v>0</v>
      </c>
      <c r="G40" s="268">
        <f t="shared" si="15"/>
        <v>0</v>
      </c>
    </row>
    <row r="41" spans="1:7" s="212" customFormat="1" ht="24" customHeight="1" x14ac:dyDescent="0.2">
      <c r="A41" s="207" t="str">
        <f t="shared" si="11"/>
        <v/>
      </c>
      <c r="B41" s="205" t="str">
        <f t="shared" si="12"/>
        <v/>
      </c>
      <c r="C41" s="206"/>
      <c r="D41" s="207" t="str">
        <f t="shared" si="13"/>
        <v/>
      </c>
      <c r="E41" s="208"/>
      <c r="F41" s="209">
        <f t="shared" si="14"/>
        <v>0</v>
      </c>
      <c r="G41" s="268">
        <f t="shared" si="15"/>
        <v>0</v>
      </c>
    </row>
    <row r="42" spans="1:7" s="212" customFormat="1" ht="24" customHeight="1" x14ac:dyDescent="0.2">
      <c r="A42" s="207" t="str">
        <f t="shared" si="11"/>
        <v/>
      </c>
      <c r="B42" s="205" t="str">
        <f t="shared" si="12"/>
        <v/>
      </c>
      <c r="C42" s="206"/>
      <c r="D42" s="207" t="str">
        <f t="shared" si="13"/>
        <v/>
      </c>
      <c r="E42" s="208"/>
      <c r="F42" s="209">
        <f t="shared" si="14"/>
        <v>0</v>
      </c>
      <c r="G42" s="268">
        <f t="shared" si="15"/>
        <v>0</v>
      </c>
    </row>
    <row r="43" spans="1:7" s="212" customFormat="1" ht="24" customHeight="1" x14ac:dyDescent="0.2">
      <c r="A43" s="207" t="str">
        <f t="shared" si="11"/>
        <v/>
      </c>
      <c r="B43" s="205" t="str">
        <f t="shared" si="12"/>
        <v/>
      </c>
      <c r="C43" s="206"/>
      <c r="D43" s="207" t="str">
        <f t="shared" si="13"/>
        <v/>
      </c>
      <c r="E43" s="208"/>
      <c r="F43" s="209">
        <f t="shared" si="14"/>
        <v>0</v>
      </c>
      <c r="G43" s="268">
        <f t="shared" si="15"/>
        <v>0</v>
      </c>
    </row>
    <row r="44" spans="1:7" s="212" customFormat="1" ht="24" customHeight="1" x14ac:dyDescent="0.2">
      <c r="A44" s="207" t="str">
        <f t="shared" si="11"/>
        <v/>
      </c>
      <c r="B44" s="205" t="str">
        <f t="shared" si="12"/>
        <v/>
      </c>
      <c r="C44" s="206"/>
      <c r="D44" s="207" t="str">
        <f t="shared" si="13"/>
        <v/>
      </c>
      <c r="E44" s="208"/>
      <c r="F44" s="209">
        <f t="shared" si="14"/>
        <v>0</v>
      </c>
      <c r="G44" s="268">
        <f t="shared" si="15"/>
        <v>0</v>
      </c>
    </row>
    <row r="45" spans="1:7" s="212" customFormat="1" ht="24" customHeight="1" x14ac:dyDescent="0.2">
      <c r="A45" s="207" t="str">
        <f t="shared" si="11"/>
        <v/>
      </c>
      <c r="B45" s="205" t="str">
        <f t="shared" si="12"/>
        <v/>
      </c>
      <c r="C45" s="206"/>
      <c r="D45" s="207" t="str">
        <f t="shared" si="13"/>
        <v/>
      </c>
      <c r="E45" s="208"/>
      <c r="F45" s="209">
        <f t="shared" si="14"/>
        <v>0</v>
      </c>
      <c r="G45" s="268">
        <f t="shared" si="15"/>
        <v>0</v>
      </c>
    </row>
    <row r="46" spans="1:7" s="212" customFormat="1" ht="24" customHeight="1" x14ac:dyDescent="0.2">
      <c r="A46" s="207" t="str">
        <f t="shared" si="11"/>
        <v/>
      </c>
      <c r="B46" s="205" t="str">
        <f t="shared" si="12"/>
        <v/>
      </c>
      <c r="C46" s="206"/>
      <c r="D46" s="207" t="str">
        <f t="shared" si="13"/>
        <v/>
      </c>
      <c r="E46" s="208"/>
      <c r="F46" s="209">
        <f t="shared" si="14"/>
        <v>0</v>
      </c>
      <c r="G46" s="268">
        <f t="shared" si="15"/>
        <v>0</v>
      </c>
    </row>
    <row r="47" spans="1:7" ht="24" customHeight="1" x14ac:dyDescent="0.2">
      <c r="A47" s="272"/>
      <c r="B47" s="88"/>
      <c r="D47" s="88"/>
      <c r="E47" s="89"/>
      <c r="F47" s="255" t="s">
        <v>32</v>
      </c>
      <c r="G47" s="270">
        <f>SUBTOTAL(9,G38:G46)</f>
        <v>0</v>
      </c>
    </row>
    <row r="48" spans="1:7" ht="24" customHeight="1" x14ac:dyDescent="0.2">
      <c r="A48" s="273"/>
      <c r="B48" s="88"/>
      <c r="D48" s="88"/>
      <c r="E48" s="89"/>
      <c r="G48" s="271"/>
    </row>
    <row r="49" spans="1:123" ht="24" customHeight="1" x14ac:dyDescent="0.2">
      <c r="A49" s="274" t="str">
        <f>B7</f>
        <v>1.1</v>
      </c>
      <c r="B49" s="275" t="str">
        <f>C7</f>
        <v>Preparación y limpieza de los terrenos.</v>
      </c>
      <c r="C49" s="95"/>
      <c r="D49" s="95" t="s">
        <v>33</v>
      </c>
      <c r="E49" s="96"/>
      <c r="F49" s="277" t="s">
        <v>34</v>
      </c>
      <c r="G49" s="276">
        <f>SUBTOTAL(9,G12:G48)</f>
        <v>0</v>
      </c>
    </row>
    <row r="51" spans="1:123" ht="24" customHeight="1" x14ac:dyDescent="0.2">
      <c r="A51" s="256" t="s">
        <v>36</v>
      </c>
      <c r="B51" s="257"/>
      <c r="C51" s="257"/>
      <c r="D51" s="257"/>
      <c r="E51" s="257"/>
      <c r="F51" s="257"/>
      <c r="G51" s="258"/>
    </row>
    <row r="52" spans="1:123" ht="24" customHeight="1" x14ac:dyDescent="0.2">
      <c r="A52" s="259" t="s">
        <v>601</v>
      </c>
      <c r="B52" s="84" t="str">
        <f>Comitente</f>
        <v>SUBSECRETARIA DE ARQUITECTURA</v>
      </c>
      <c r="C52" s="80"/>
      <c r="D52" s="85"/>
      <c r="E52" s="85"/>
      <c r="F52" s="86"/>
      <c r="G52" s="260"/>
    </row>
    <row r="53" spans="1:123" ht="24" customHeight="1" x14ac:dyDescent="0.2">
      <c r="A53" s="259" t="s">
        <v>602</v>
      </c>
      <c r="B53" s="84">
        <f>Contratista</f>
        <v>0</v>
      </c>
      <c r="C53" s="81"/>
      <c r="D53" s="81"/>
      <c r="E53" s="81"/>
      <c r="F53" s="87"/>
      <c r="G53" s="261"/>
    </row>
    <row r="54" spans="1:123" ht="24" customHeight="1" x14ac:dyDescent="0.2">
      <c r="A54" s="259" t="s">
        <v>23</v>
      </c>
      <c r="B54" s="84" t="str">
        <f>Obra</f>
        <v>ESCUELA CASA DEL NINÑO</v>
      </c>
      <c r="C54" s="81"/>
      <c r="D54" s="81"/>
      <c r="E54" s="81"/>
      <c r="F54" s="87" t="s">
        <v>37</v>
      </c>
      <c r="G54" s="262">
        <f>Fecha_Base</f>
        <v>0</v>
      </c>
    </row>
    <row r="55" spans="1:123" ht="24" customHeight="1" x14ac:dyDescent="0.2">
      <c r="A55" s="263" t="s">
        <v>600</v>
      </c>
      <c r="B55" s="82" t="str">
        <f>Ubicación</f>
        <v>VALLE FERTIL - SAN JUAN</v>
      </c>
      <c r="C55" s="82"/>
      <c r="D55" s="88"/>
      <c r="E55" s="89"/>
      <c r="G55" s="264"/>
    </row>
    <row r="56" spans="1:123" ht="24" customHeight="1" x14ac:dyDescent="0.2">
      <c r="A56" s="263" t="s">
        <v>38</v>
      </c>
      <c r="B56" s="91">
        <f>IFERROR(VALUE(LEFT(B57,FIND(".",B57)-1)),"")</f>
        <v>1</v>
      </c>
      <c r="C56" s="83" t="str">
        <f>IFERROR(VLOOKUP(B56,Tabla_CyP,2,FALSE),"")</f>
        <v xml:space="preserve"> TRABAJOS PREPARATORIOS</v>
      </c>
      <c r="E56" s="89"/>
      <c r="G56" s="264"/>
    </row>
    <row r="57" spans="1:123" ht="24" customHeight="1" x14ac:dyDescent="0.2">
      <c r="A57" s="263" t="s">
        <v>24</v>
      </c>
      <c r="B57" s="92" t="str">
        <f>IFERROR(VLOOKUP(COUNTIF($A$1:A57,"ANALISIS DE PRECIOS"),Tabla_NumeroItem,2,FALSE),"")</f>
        <v>1.2</v>
      </c>
      <c r="C57" s="83" t="str">
        <f>IFERROR(VLOOKUP(B57,Tabla_CyP,2,FALSE),"")</f>
        <v>Replanteo y Otros.</v>
      </c>
      <c r="D57" s="88"/>
      <c r="E57" s="89"/>
      <c r="F57" s="87" t="s">
        <v>25</v>
      </c>
      <c r="G57" s="265" t="str">
        <f>IFERROR(VLOOKUP(B57,Tabla_CyP,4,FALSE),"")</f>
        <v>gl</v>
      </c>
    </row>
    <row r="58" spans="1:123" ht="24" customHeight="1" x14ac:dyDescent="0.2">
      <c r="A58" s="263"/>
      <c r="B58" s="82"/>
      <c r="D58" s="88"/>
      <c r="E58" s="89"/>
      <c r="G58" s="264"/>
    </row>
    <row r="59" spans="1:123" ht="24" customHeight="1" x14ac:dyDescent="0.2">
      <c r="A59" s="366" t="s">
        <v>506</v>
      </c>
      <c r="B59" s="367"/>
      <c r="C59" s="368" t="s">
        <v>0</v>
      </c>
      <c r="D59" s="368" t="s">
        <v>26</v>
      </c>
      <c r="E59" s="370" t="s">
        <v>27</v>
      </c>
      <c r="F59" s="372" t="s">
        <v>28</v>
      </c>
      <c r="G59" s="372" t="s">
        <v>29</v>
      </c>
    </row>
    <row r="60" spans="1:123" s="88" customFormat="1" ht="24" customHeight="1" x14ac:dyDescent="0.2">
      <c r="A60" s="93" t="s">
        <v>507</v>
      </c>
      <c r="B60" s="93" t="s">
        <v>508</v>
      </c>
      <c r="C60" s="369"/>
      <c r="D60" s="369"/>
      <c r="E60" s="371"/>
      <c r="F60" s="373"/>
      <c r="G60" s="37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6"/>
      <c r="B61" s="94"/>
      <c r="C61" s="132" t="s">
        <v>603</v>
      </c>
      <c r="D61" s="95"/>
      <c r="E61" s="96"/>
      <c r="F61" s="97"/>
      <c r="G61" s="267"/>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8">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8">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8">
        <f t="shared" si="20"/>
        <v>0</v>
      </c>
    </row>
    <row r="65" spans="1:7" s="212" customFormat="1" ht="24" customHeight="1" x14ac:dyDescent="0.2">
      <c r="A65" s="207" t="str">
        <f t="shared" si="16"/>
        <v/>
      </c>
      <c r="B65" s="205" t="str">
        <f t="shared" si="19"/>
        <v/>
      </c>
      <c r="C65" s="206"/>
      <c r="D65" s="207" t="str">
        <f t="shared" si="17"/>
        <v/>
      </c>
      <c r="E65" s="208"/>
      <c r="F65" s="209">
        <f t="shared" si="18"/>
        <v>0</v>
      </c>
      <c r="G65" s="268">
        <f t="shared" si="20"/>
        <v>0</v>
      </c>
    </row>
    <row r="66" spans="1:7" s="212" customFormat="1" ht="24" customHeight="1" x14ac:dyDescent="0.2">
      <c r="A66" s="207" t="str">
        <f t="shared" si="16"/>
        <v/>
      </c>
      <c r="B66" s="205" t="str">
        <f t="shared" si="19"/>
        <v/>
      </c>
      <c r="C66" s="206"/>
      <c r="D66" s="207" t="str">
        <f t="shared" si="17"/>
        <v/>
      </c>
      <c r="E66" s="208"/>
      <c r="F66" s="209">
        <f t="shared" si="18"/>
        <v>0</v>
      </c>
      <c r="G66" s="268">
        <f t="shared" si="20"/>
        <v>0</v>
      </c>
    </row>
    <row r="67" spans="1:7" s="212" customFormat="1" ht="24" customHeight="1" x14ac:dyDescent="0.2">
      <c r="A67" s="207" t="str">
        <f t="shared" si="16"/>
        <v/>
      </c>
      <c r="B67" s="205" t="str">
        <f t="shared" si="19"/>
        <v/>
      </c>
      <c r="C67" s="206"/>
      <c r="D67" s="207" t="str">
        <f t="shared" si="17"/>
        <v/>
      </c>
      <c r="E67" s="208"/>
      <c r="F67" s="209">
        <f t="shared" si="18"/>
        <v>0</v>
      </c>
      <c r="G67" s="268">
        <f t="shared" si="20"/>
        <v>0</v>
      </c>
    </row>
    <row r="68" spans="1:7" s="212" customFormat="1" ht="24" customHeight="1" x14ac:dyDescent="0.2">
      <c r="A68" s="207" t="str">
        <f t="shared" si="16"/>
        <v/>
      </c>
      <c r="B68" s="205" t="str">
        <f t="shared" si="19"/>
        <v/>
      </c>
      <c r="C68" s="206"/>
      <c r="D68" s="207" t="str">
        <f t="shared" si="17"/>
        <v/>
      </c>
      <c r="E68" s="208"/>
      <c r="F68" s="209">
        <f t="shared" si="18"/>
        <v>0</v>
      </c>
      <c r="G68" s="268">
        <f t="shared" si="20"/>
        <v>0</v>
      </c>
    </row>
    <row r="69" spans="1:7" s="212" customFormat="1" ht="24" customHeight="1" x14ac:dyDescent="0.2">
      <c r="A69" s="207" t="str">
        <f t="shared" si="16"/>
        <v/>
      </c>
      <c r="B69" s="205" t="str">
        <f t="shared" si="19"/>
        <v/>
      </c>
      <c r="C69" s="206"/>
      <c r="D69" s="207" t="str">
        <f t="shared" si="17"/>
        <v/>
      </c>
      <c r="E69" s="208"/>
      <c r="F69" s="209">
        <f t="shared" si="18"/>
        <v>0</v>
      </c>
      <c r="G69" s="268">
        <f t="shared" si="20"/>
        <v>0</v>
      </c>
    </row>
    <row r="70" spans="1:7" s="212" customFormat="1" ht="24" customHeight="1" x14ac:dyDescent="0.2">
      <c r="A70" s="207" t="str">
        <f t="shared" si="16"/>
        <v/>
      </c>
      <c r="B70" s="205" t="str">
        <f t="shared" si="19"/>
        <v/>
      </c>
      <c r="C70" s="206"/>
      <c r="D70" s="207" t="str">
        <f t="shared" si="17"/>
        <v/>
      </c>
      <c r="E70" s="208"/>
      <c r="F70" s="209">
        <f t="shared" si="18"/>
        <v>0</v>
      </c>
      <c r="G70" s="268">
        <f t="shared" si="20"/>
        <v>0</v>
      </c>
    </row>
    <row r="71" spans="1:7" s="212" customFormat="1" ht="24" customHeight="1" x14ac:dyDescent="0.2">
      <c r="A71" s="207" t="str">
        <f t="shared" si="16"/>
        <v/>
      </c>
      <c r="B71" s="205" t="str">
        <f t="shared" si="19"/>
        <v/>
      </c>
      <c r="C71" s="206"/>
      <c r="D71" s="207" t="str">
        <f t="shared" si="17"/>
        <v/>
      </c>
      <c r="E71" s="208"/>
      <c r="F71" s="209">
        <f t="shared" si="18"/>
        <v>0</v>
      </c>
      <c r="G71" s="268">
        <f t="shared" si="20"/>
        <v>0</v>
      </c>
    </row>
    <row r="72" spans="1:7" s="212" customFormat="1" ht="24" customHeight="1" x14ac:dyDescent="0.2">
      <c r="A72" s="207" t="str">
        <f t="shared" si="16"/>
        <v/>
      </c>
      <c r="B72" s="205" t="str">
        <f t="shared" si="19"/>
        <v/>
      </c>
      <c r="C72" s="206"/>
      <c r="D72" s="207" t="str">
        <f t="shared" si="17"/>
        <v/>
      </c>
      <c r="E72" s="208"/>
      <c r="F72" s="209">
        <f t="shared" si="18"/>
        <v>0</v>
      </c>
      <c r="G72" s="268">
        <f t="shared" si="20"/>
        <v>0</v>
      </c>
    </row>
    <row r="73" spans="1:7" s="212" customFormat="1" ht="24" customHeight="1" x14ac:dyDescent="0.2">
      <c r="A73" s="207" t="str">
        <f t="shared" si="16"/>
        <v/>
      </c>
      <c r="B73" s="205" t="str">
        <f t="shared" si="19"/>
        <v/>
      </c>
      <c r="C73" s="206"/>
      <c r="D73" s="207" t="str">
        <f t="shared" si="17"/>
        <v/>
      </c>
      <c r="E73" s="208"/>
      <c r="F73" s="209">
        <f t="shared" si="18"/>
        <v>0</v>
      </c>
      <c r="G73" s="268">
        <f t="shared" si="20"/>
        <v>0</v>
      </c>
    </row>
    <row r="74" spans="1:7" s="212" customFormat="1" ht="24" customHeight="1" x14ac:dyDescent="0.2">
      <c r="A74" s="207" t="str">
        <f t="shared" si="16"/>
        <v/>
      </c>
      <c r="B74" s="205" t="str">
        <f t="shared" si="19"/>
        <v/>
      </c>
      <c r="C74" s="206"/>
      <c r="D74" s="207" t="str">
        <f t="shared" si="17"/>
        <v/>
      </c>
      <c r="E74" s="208"/>
      <c r="F74" s="209">
        <f t="shared" si="18"/>
        <v>0</v>
      </c>
      <c r="G74" s="268">
        <f t="shared" si="20"/>
        <v>0</v>
      </c>
    </row>
    <row r="75" spans="1:7" s="212" customFormat="1" ht="24" customHeight="1" x14ac:dyDescent="0.2">
      <c r="A75" s="207" t="str">
        <f t="shared" si="16"/>
        <v/>
      </c>
      <c r="B75" s="205" t="str">
        <f t="shared" si="19"/>
        <v/>
      </c>
      <c r="C75" s="206"/>
      <c r="D75" s="207" t="str">
        <f t="shared" si="17"/>
        <v/>
      </c>
      <c r="E75" s="208"/>
      <c r="F75" s="210">
        <f t="shared" si="18"/>
        <v>0</v>
      </c>
      <c r="G75" s="268">
        <f t="shared" si="20"/>
        <v>0</v>
      </c>
    </row>
    <row r="76" spans="1:7" ht="24" customHeight="1" x14ac:dyDescent="0.2">
      <c r="A76" s="269"/>
      <c r="D76" s="88"/>
      <c r="E76" s="89"/>
      <c r="F76" s="255" t="s">
        <v>30</v>
      </c>
      <c r="G76" s="270">
        <f>SUBTOTAL(9,G62:G75)</f>
        <v>0</v>
      </c>
    </row>
    <row r="77" spans="1:7" ht="24" customHeight="1" x14ac:dyDescent="0.2">
      <c r="A77" s="269"/>
      <c r="C77" s="98" t="s">
        <v>604</v>
      </c>
      <c r="D77" s="88"/>
      <c r="E77" s="89"/>
      <c r="G77" s="271"/>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8">
        <f>ROUND(E78*F78,2)</f>
        <v>0</v>
      </c>
    </row>
    <row r="79" spans="1:7" s="212" customFormat="1" ht="24" customHeight="1" x14ac:dyDescent="0.2">
      <c r="A79" s="207" t="str">
        <f t="shared" si="21"/>
        <v/>
      </c>
      <c r="B79" s="205">
        <f t="shared" si="22"/>
        <v>0</v>
      </c>
      <c r="C79" s="206"/>
      <c r="D79" s="207" t="str">
        <f t="shared" si="23"/>
        <v/>
      </c>
      <c r="E79" s="208"/>
      <c r="F79" s="211">
        <f t="shared" si="24"/>
        <v>0</v>
      </c>
      <c r="G79" s="268">
        <f>ROUND(E79*F79,2)</f>
        <v>0</v>
      </c>
    </row>
    <row r="80" spans="1:7" s="212" customFormat="1" ht="24" customHeight="1" x14ac:dyDescent="0.2">
      <c r="A80" s="207" t="str">
        <f t="shared" si="21"/>
        <v/>
      </c>
      <c r="B80" s="205">
        <f t="shared" si="22"/>
        <v>0</v>
      </c>
      <c r="C80" s="206"/>
      <c r="D80" s="207" t="str">
        <f t="shared" si="23"/>
        <v/>
      </c>
      <c r="E80" s="208"/>
      <c r="F80" s="211">
        <f t="shared" si="24"/>
        <v>0</v>
      </c>
      <c r="G80" s="268">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8">
        <f t="shared" si="25"/>
        <v>0</v>
      </c>
    </row>
    <row r="82" spans="1:7" s="212" customFormat="1" ht="24" customHeight="1" x14ac:dyDescent="0.2">
      <c r="A82" s="207" t="str">
        <f t="shared" si="21"/>
        <v/>
      </c>
      <c r="B82" s="205">
        <f t="shared" si="22"/>
        <v>0</v>
      </c>
      <c r="C82" s="206"/>
      <c r="D82" s="207" t="str">
        <f t="shared" si="23"/>
        <v/>
      </c>
      <c r="E82" s="208"/>
      <c r="F82" s="209">
        <f t="shared" si="24"/>
        <v>0</v>
      </c>
      <c r="G82" s="268">
        <f t="shared" si="25"/>
        <v>0</v>
      </c>
    </row>
    <row r="83" spans="1:7" s="212" customFormat="1" ht="24" customHeight="1" x14ac:dyDescent="0.2">
      <c r="A83" s="207" t="str">
        <f t="shared" si="21"/>
        <v/>
      </c>
      <c r="B83" s="205">
        <f t="shared" si="22"/>
        <v>0</v>
      </c>
      <c r="C83" s="206"/>
      <c r="D83" s="207" t="str">
        <f t="shared" si="23"/>
        <v/>
      </c>
      <c r="E83" s="208"/>
      <c r="F83" s="209">
        <f t="shared" si="24"/>
        <v>0</v>
      </c>
      <c r="G83" s="268">
        <f t="shared" si="25"/>
        <v>0</v>
      </c>
    </row>
    <row r="84" spans="1:7" s="212" customFormat="1" ht="24" customHeight="1" x14ac:dyDescent="0.2">
      <c r="A84" s="207" t="str">
        <f t="shared" si="21"/>
        <v/>
      </c>
      <c r="B84" s="205">
        <f t="shared" si="22"/>
        <v>0</v>
      </c>
      <c r="C84" s="206"/>
      <c r="D84" s="207" t="str">
        <f t="shared" si="23"/>
        <v/>
      </c>
      <c r="E84" s="208"/>
      <c r="F84" s="209">
        <f t="shared" si="24"/>
        <v>0</v>
      </c>
      <c r="G84" s="268">
        <f t="shared" si="25"/>
        <v>0</v>
      </c>
    </row>
    <row r="85" spans="1:7" s="212" customFormat="1" ht="24" customHeight="1" x14ac:dyDescent="0.2">
      <c r="A85" s="207" t="str">
        <f t="shared" si="21"/>
        <v/>
      </c>
      <c r="B85" s="205">
        <f t="shared" si="22"/>
        <v>0</v>
      </c>
      <c r="C85" s="206"/>
      <c r="D85" s="207" t="str">
        <f t="shared" si="23"/>
        <v/>
      </c>
      <c r="E85" s="208"/>
      <c r="F85" s="209">
        <f t="shared" si="24"/>
        <v>0</v>
      </c>
      <c r="G85" s="268">
        <f t="shared" si="25"/>
        <v>0</v>
      </c>
    </row>
    <row r="86" spans="1:7" ht="24" customHeight="1" x14ac:dyDescent="0.2">
      <c r="A86" s="269"/>
      <c r="D86" s="88"/>
      <c r="E86" s="89"/>
      <c r="F86" s="255" t="s">
        <v>31</v>
      </c>
      <c r="G86" s="270">
        <f>SUBTOTAL(9,G78:G85)</f>
        <v>0</v>
      </c>
    </row>
    <row r="87" spans="1:7" ht="24" customHeight="1" x14ac:dyDescent="0.2">
      <c r="A87" s="269"/>
      <c r="C87" s="98" t="s">
        <v>605</v>
      </c>
      <c r="D87" s="88"/>
      <c r="E87" s="89"/>
      <c r="G87" s="271"/>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8">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8">
        <f t="shared" si="30"/>
        <v>0</v>
      </c>
    </row>
    <row r="90" spans="1:7" s="212" customFormat="1" ht="24" customHeight="1" x14ac:dyDescent="0.2">
      <c r="A90" s="207" t="str">
        <f t="shared" si="26"/>
        <v/>
      </c>
      <c r="B90" s="205" t="str">
        <f t="shared" si="27"/>
        <v/>
      </c>
      <c r="C90" s="206"/>
      <c r="D90" s="207" t="str">
        <f t="shared" si="28"/>
        <v/>
      </c>
      <c r="E90" s="208"/>
      <c r="F90" s="209">
        <f t="shared" si="29"/>
        <v>0</v>
      </c>
      <c r="G90" s="268">
        <f t="shared" si="30"/>
        <v>0</v>
      </c>
    </row>
    <row r="91" spans="1:7" s="212" customFormat="1" ht="24" customHeight="1" x14ac:dyDescent="0.2">
      <c r="A91" s="207" t="str">
        <f t="shared" si="26"/>
        <v/>
      </c>
      <c r="B91" s="205" t="str">
        <f t="shared" si="27"/>
        <v/>
      </c>
      <c r="C91" s="206"/>
      <c r="D91" s="207" t="str">
        <f t="shared" si="28"/>
        <v/>
      </c>
      <c r="E91" s="208"/>
      <c r="F91" s="209">
        <f t="shared" si="29"/>
        <v>0</v>
      </c>
      <c r="G91" s="268">
        <f t="shared" si="30"/>
        <v>0</v>
      </c>
    </row>
    <row r="92" spans="1:7" s="212" customFormat="1" ht="24" customHeight="1" x14ac:dyDescent="0.2">
      <c r="A92" s="207" t="str">
        <f t="shared" si="26"/>
        <v/>
      </c>
      <c r="B92" s="205" t="str">
        <f t="shared" si="27"/>
        <v/>
      </c>
      <c r="C92" s="206"/>
      <c r="D92" s="207" t="str">
        <f t="shared" si="28"/>
        <v/>
      </c>
      <c r="E92" s="208"/>
      <c r="F92" s="209">
        <f t="shared" si="29"/>
        <v>0</v>
      </c>
      <c r="G92" s="268">
        <f t="shared" si="30"/>
        <v>0</v>
      </c>
    </row>
    <row r="93" spans="1:7" s="212" customFormat="1" ht="24" customHeight="1" x14ac:dyDescent="0.2">
      <c r="A93" s="207" t="str">
        <f t="shared" si="26"/>
        <v/>
      </c>
      <c r="B93" s="205" t="str">
        <f t="shared" si="27"/>
        <v/>
      </c>
      <c r="C93" s="206"/>
      <c r="D93" s="207" t="str">
        <f t="shared" si="28"/>
        <v/>
      </c>
      <c r="E93" s="208"/>
      <c r="F93" s="209">
        <f t="shared" si="29"/>
        <v>0</v>
      </c>
      <c r="G93" s="268">
        <f t="shared" si="30"/>
        <v>0</v>
      </c>
    </row>
    <row r="94" spans="1:7" s="212" customFormat="1" ht="24" customHeight="1" x14ac:dyDescent="0.2">
      <c r="A94" s="207" t="str">
        <f t="shared" si="26"/>
        <v/>
      </c>
      <c r="B94" s="205" t="str">
        <f t="shared" si="27"/>
        <v/>
      </c>
      <c r="C94" s="206"/>
      <c r="D94" s="207" t="str">
        <f t="shared" si="28"/>
        <v/>
      </c>
      <c r="E94" s="208"/>
      <c r="F94" s="209">
        <f t="shared" si="29"/>
        <v>0</v>
      </c>
      <c r="G94" s="268">
        <f t="shared" si="30"/>
        <v>0</v>
      </c>
    </row>
    <row r="95" spans="1:7" s="212" customFormat="1" ht="24" customHeight="1" x14ac:dyDescent="0.2">
      <c r="A95" s="207" t="str">
        <f t="shared" si="26"/>
        <v/>
      </c>
      <c r="B95" s="205" t="str">
        <f t="shared" si="27"/>
        <v/>
      </c>
      <c r="C95" s="206"/>
      <c r="D95" s="207" t="str">
        <f t="shared" si="28"/>
        <v/>
      </c>
      <c r="E95" s="208"/>
      <c r="F95" s="209">
        <f t="shared" si="29"/>
        <v>0</v>
      </c>
      <c r="G95" s="268">
        <f t="shared" si="30"/>
        <v>0</v>
      </c>
    </row>
    <row r="96" spans="1:7" s="212" customFormat="1" ht="24" customHeight="1" x14ac:dyDescent="0.2">
      <c r="A96" s="207" t="str">
        <f t="shared" si="26"/>
        <v/>
      </c>
      <c r="B96" s="205" t="str">
        <f t="shared" si="27"/>
        <v/>
      </c>
      <c r="C96" s="206"/>
      <c r="D96" s="207" t="str">
        <f t="shared" si="28"/>
        <v/>
      </c>
      <c r="E96" s="208"/>
      <c r="F96" s="209">
        <f t="shared" si="29"/>
        <v>0</v>
      </c>
      <c r="G96" s="268">
        <f t="shared" si="30"/>
        <v>0</v>
      </c>
    </row>
    <row r="97" spans="1:123" ht="24" customHeight="1" x14ac:dyDescent="0.2">
      <c r="A97" s="272"/>
      <c r="B97" s="88"/>
      <c r="D97" s="88"/>
      <c r="E97" s="89"/>
      <c r="F97" s="255" t="s">
        <v>32</v>
      </c>
      <c r="G97" s="270">
        <f>SUBTOTAL(9,G88:G96)</f>
        <v>0</v>
      </c>
    </row>
    <row r="98" spans="1:123" ht="24" customHeight="1" x14ac:dyDescent="0.2">
      <c r="A98" s="273"/>
      <c r="B98" s="88"/>
      <c r="D98" s="88"/>
      <c r="E98" s="89"/>
      <c r="G98" s="271"/>
    </row>
    <row r="99" spans="1:123" ht="24" customHeight="1" x14ac:dyDescent="0.2">
      <c r="A99" s="274" t="str">
        <f>B57</f>
        <v>1.2</v>
      </c>
      <c r="B99" s="275" t="str">
        <f>C57</f>
        <v>Replanteo y Otros.</v>
      </c>
      <c r="C99" s="95"/>
      <c r="D99" s="95" t="s">
        <v>33</v>
      </c>
      <c r="E99" s="96"/>
      <c r="F99" s="277" t="s">
        <v>34</v>
      </c>
      <c r="G99" s="276">
        <f>SUBTOTAL(9,G62:G98)</f>
        <v>0</v>
      </c>
    </row>
    <row r="101" spans="1:123" ht="24" customHeight="1" x14ac:dyDescent="0.2">
      <c r="A101" s="256" t="s">
        <v>36</v>
      </c>
      <c r="B101" s="257"/>
      <c r="C101" s="257"/>
      <c r="D101" s="257"/>
      <c r="E101" s="257"/>
      <c r="F101" s="257"/>
      <c r="G101" s="258"/>
    </row>
    <row r="102" spans="1:123" ht="24" customHeight="1" x14ac:dyDescent="0.2">
      <c r="A102" s="259" t="s">
        <v>601</v>
      </c>
      <c r="B102" s="84" t="str">
        <f>Comitente</f>
        <v>SUBSECRETARIA DE ARQUITECTURA</v>
      </c>
      <c r="C102" s="80"/>
      <c r="D102" s="85"/>
      <c r="E102" s="85"/>
      <c r="F102" s="86"/>
      <c r="G102" s="260"/>
    </row>
    <row r="103" spans="1:123" ht="24" customHeight="1" x14ac:dyDescent="0.2">
      <c r="A103" s="259" t="s">
        <v>602</v>
      </c>
      <c r="B103" s="84">
        <f>Contratista</f>
        <v>0</v>
      </c>
      <c r="C103" s="81"/>
      <c r="D103" s="81"/>
      <c r="E103" s="81"/>
      <c r="F103" s="87"/>
      <c r="G103" s="261"/>
    </row>
    <row r="104" spans="1:123" ht="24" customHeight="1" x14ac:dyDescent="0.2">
      <c r="A104" s="259" t="s">
        <v>23</v>
      </c>
      <c r="B104" s="84" t="str">
        <f>Obra</f>
        <v>ESCUELA CASA DEL NINÑO</v>
      </c>
      <c r="C104" s="81"/>
      <c r="D104" s="81"/>
      <c r="E104" s="81"/>
      <c r="F104" s="87" t="s">
        <v>37</v>
      </c>
      <c r="G104" s="262">
        <f>Fecha_Base</f>
        <v>0</v>
      </c>
    </row>
    <row r="105" spans="1:123" ht="24" customHeight="1" x14ac:dyDescent="0.2">
      <c r="A105" s="263" t="s">
        <v>600</v>
      </c>
      <c r="B105" s="82" t="str">
        <f>Ubicación</f>
        <v>VALLE FERTIL - SAN JUAN</v>
      </c>
      <c r="C105" s="82"/>
      <c r="D105" s="88"/>
      <c r="E105" s="89"/>
      <c r="G105" s="264"/>
    </row>
    <row r="106" spans="1:123" ht="24" customHeight="1" x14ac:dyDescent="0.2">
      <c r="A106" s="263" t="s">
        <v>38</v>
      </c>
      <c r="B106" s="91">
        <f>IFERROR(VALUE(LEFT(B107,FIND(".",B107)-1)),"")</f>
        <v>1</v>
      </c>
      <c r="C106" s="83" t="str">
        <f>IFERROR(VLOOKUP(B106,Tabla_CyP,2,FALSE),"")</f>
        <v xml:space="preserve"> TRABAJOS PREPARATORIOS</v>
      </c>
      <c r="E106" s="89"/>
      <c r="G106" s="264"/>
    </row>
    <row r="107" spans="1:123" ht="24" customHeight="1" x14ac:dyDescent="0.2">
      <c r="A107" s="263" t="s">
        <v>24</v>
      </c>
      <c r="B107" s="92" t="str">
        <f>IFERROR(VLOOKUP(COUNTIF($A$1:A107,"ANALISIS DE PRECIOS"),Tabla_NumeroItem,2,FALSE),"")</f>
        <v>1.3.4</v>
      </c>
      <c r="C107" s="83" t="str">
        <f>IFERROR(VLOOKUP(B107,Tabla_CyP,2,FALSE),"")</f>
        <v>Comodidades para la inspección.</v>
      </c>
      <c r="D107" s="88"/>
      <c r="E107" s="89"/>
      <c r="F107" s="87" t="s">
        <v>25</v>
      </c>
      <c r="G107" s="265" t="str">
        <f>IFERROR(VLOOKUP(B107,Tabla_CyP,4,FALSE),"")</f>
        <v>gl</v>
      </c>
    </row>
    <row r="108" spans="1:123" ht="24" customHeight="1" x14ac:dyDescent="0.2">
      <c r="A108" s="263"/>
      <c r="B108" s="82"/>
      <c r="D108" s="88"/>
      <c r="E108" s="89"/>
      <c r="G108" s="264"/>
    </row>
    <row r="109" spans="1:123" ht="24" customHeight="1" x14ac:dyDescent="0.2">
      <c r="A109" s="366" t="s">
        <v>506</v>
      </c>
      <c r="B109" s="367"/>
      <c r="C109" s="368" t="s">
        <v>0</v>
      </c>
      <c r="D109" s="368" t="s">
        <v>26</v>
      </c>
      <c r="E109" s="370" t="s">
        <v>27</v>
      </c>
      <c r="F109" s="372" t="s">
        <v>28</v>
      </c>
      <c r="G109" s="372" t="s">
        <v>29</v>
      </c>
    </row>
    <row r="110" spans="1:123" s="88" customFormat="1" ht="24" customHeight="1" x14ac:dyDescent="0.2">
      <c r="A110" s="93" t="s">
        <v>507</v>
      </c>
      <c r="B110" s="93" t="s">
        <v>508</v>
      </c>
      <c r="C110" s="369"/>
      <c r="D110" s="369"/>
      <c r="E110" s="371"/>
      <c r="F110" s="373"/>
      <c r="G110" s="37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6"/>
      <c r="B111" s="94"/>
      <c r="C111" s="132" t="s">
        <v>603</v>
      </c>
      <c r="D111" s="95"/>
      <c r="E111" s="96"/>
      <c r="F111" s="97"/>
      <c r="G111" s="267"/>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8">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8">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8">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8">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8">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8">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8">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8">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8">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8">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8">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8">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8">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8">
        <f t="shared" si="35"/>
        <v>0</v>
      </c>
    </row>
    <row r="126" spans="1:7" ht="24" customHeight="1" x14ac:dyDescent="0.2">
      <c r="A126" s="269"/>
      <c r="D126" s="88"/>
      <c r="E126" s="89"/>
      <c r="F126" s="255" t="s">
        <v>30</v>
      </c>
      <c r="G126" s="270">
        <f>SUBTOTAL(9,G112:G125)</f>
        <v>0</v>
      </c>
    </row>
    <row r="127" spans="1:7" ht="24" customHeight="1" x14ac:dyDescent="0.2">
      <c r="A127" s="269"/>
      <c r="C127" s="98" t="s">
        <v>604</v>
      </c>
      <c r="D127" s="88"/>
      <c r="E127" s="89"/>
      <c r="G127" s="271"/>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8">
        <f>ROUND(E128*F128,2)</f>
        <v>0</v>
      </c>
    </row>
    <row r="129" spans="1:7" s="212" customFormat="1" ht="24" customHeight="1" x14ac:dyDescent="0.2">
      <c r="A129" s="207" t="str">
        <f t="shared" si="36"/>
        <v/>
      </c>
      <c r="B129" s="205">
        <f t="shared" si="37"/>
        <v>0</v>
      </c>
      <c r="C129" s="206"/>
      <c r="D129" s="207" t="str">
        <f t="shared" si="38"/>
        <v/>
      </c>
      <c r="E129" s="208"/>
      <c r="F129" s="211">
        <f t="shared" si="39"/>
        <v>0</v>
      </c>
      <c r="G129" s="268">
        <f>ROUND(E129*F129,2)</f>
        <v>0</v>
      </c>
    </row>
    <row r="130" spans="1:7" s="212" customFormat="1" ht="24" customHeight="1" x14ac:dyDescent="0.2">
      <c r="A130" s="207" t="str">
        <f t="shared" si="36"/>
        <v/>
      </c>
      <c r="B130" s="205">
        <f t="shared" si="37"/>
        <v>0</v>
      </c>
      <c r="C130" s="206"/>
      <c r="D130" s="207" t="str">
        <f t="shared" si="38"/>
        <v/>
      </c>
      <c r="E130" s="208"/>
      <c r="F130" s="211">
        <f t="shared" si="39"/>
        <v>0</v>
      </c>
      <c r="G130" s="268">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8">
        <f t="shared" si="40"/>
        <v>0</v>
      </c>
    </row>
    <row r="132" spans="1:7" s="212" customFormat="1" ht="24" customHeight="1" x14ac:dyDescent="0.2">
      <c r="A132" s="207" t="str">
        <f t="shared" si="36"/>
        <v/>
      </c>
      <c r="B132" s="205">
        <f t="shared" si="37"/>
        <v>0</v>
      </c>
      <c r="C132" s="206"/>
      <c r="D132" s="207" t="str">
        <f t="shared" si="38"/>
        <v/>
      </c>
      <c r="E132" s="208"/>
      <c r="F132" s="209">
        <f t="shared" si="39"/>
        <v>0</v>
      </c>
      <c r="G132" s="268">
        <f t="shared" si="40"/>
        <v>0</v>
      </c>
    </row>
    <row r="133" spans="1:7" s="212" customFormat="1" ht="24" customHeight="1" x14ac:dyDescent="0.2">
      <c r="A133" s="207" t="str">
        <f t="shared" si="36"/>
        <v/>
      </c>
      <c r="B133" s="205">
        <f t="shared" si="37"/>
        <v>0</v>
      </c>
      <c r="C133" s="206"/>
      <c r="D133" s="207" t="str">
        <f t="shared" si="38"/>
        <v/>
      </c>
      <c r="E133" s="208"/>
      <c r="F133" s="209">
        <f t="shared" si="39"/>
        <v>0</v>
      </c>
      <c r="G133" s="268">
        <f t="shared" si="40"/>
        <v>0</v>
      </c>
    </row>
    <row r="134" spans="1:7" s="212" customFormat="1" ht="24" customHeight="1" x14ac:dyDescent="0.2">
      <c r="A134" s="207" t="str">
        <f t="shared" si="36"/>
        <v/>
      </c>
      <c r="B134" s="205">
        <f t="shared" si="37"/>
        <v>0</v>
      </c>
      <c r="C134" s="206"/>
      <c r="D134" s="207" t="str">
        <f t="shared" si="38"/>
        <v/>
      </c>
      <c r="E134" s="208"/>
      <c r="F134" s="209">
        <f t="shared" si="39"/>
        <v>0</v>
      </c>
      <c r="G134" s="268">
        <f t="shared" si="40"/>
        <v>0</v>
      </c>
    </row>
    <row r="135" spans="1:7" s="212" customFormat="1" ht="24" customHeight="1" x14ac:dyDescent="0.2">
      <c r="A135" s="207" t="str">
        <f t="shared" si="36"/>
        <v/>
      </c>
      <c r="B135" s="205">
        <f t="shared" si="37"/>
        <v>0</v>
      </c>
      <c r="C135" s="206"/>
      <c r="D135" s="207" t="str">
        <f t="shared" si="38"/>
        <v/>
      </c>
      <c r="E135" s="208"/>
      <c r="F135" s="209">
        <f t="shared" si="39"/>
        <v>0</v>
      </c>
      <c r="G135" s="268">
        <f t="shared" si="40"/>
        <v>0</v>
      </c>
    </row>
    <row r="136" spans="1:7" ht="24" customHeight="1" x14ac:dyDescent="0.2">
      <c r="A136" s="269"/>
      <c r="D136" s="88"/>
      <c r="E136" s="89"/>
      <c r="F136" s="255" t="s">
        <v>31</v>
      </c>
      <c r="G136" s="270">
        <f>SUBTOTAL(9,G128:G135)</f>
        <v>0</v>
      </c>
    </row>
    <row r="137" spans="1:7" ht="24" customHeight="1" x14ac:dyDescent="0.2">
      <c r="A137" s="269"/>
      <c r="C137" s="98" t="s">
        <v>605</v>
      </c>
      <c r="D137" s="88"/>
      <c r="E137" s="89"/>
      <c r="G137" s="271"/>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8">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8">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8">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8">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8">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8">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8">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8">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8">
        <f t="shared" si="45"/>
        <v>0</v>
      </c>
    </row>
    <row r="147" spans="1:123" ht="24" customHeight="1" x14ac:dyDescent="0.2">
      <c r="A147" s="272"/>
      <c r="B147" s="88"/>
      <c r="D147" s="88"/>
      <c r="E147" s="89"/>
      <c r="F147" s="255" t="s">
        <v>32</v>
      </c>
      <c r="G147" s="270">
        <f>SUBTOTAL(9,G138:G146)</f>
        <v>0</v>
      </c>
    </row>
    <row r="148" spans="1:123" ht="24" customHeight="1" x14ac:dyDescent="0.2">
      <c r="A148" s="273"/>
      <c r="B148" s="88"/>
      <c r="D148" s="88"/>
      <c r="E148" s="89"/>
      <c r="G148" s="271"/>
    </row>
    <row r="149" spans="1:123" ht="24" customHeight="1" x14ac:dyDescent="0.2">
      <c r="A149" s="274" t="str">
        <f>B107</f>
        <v>1.3.4</v>
      </c>
      <c r="B149" s="275" t="str">
        <f>C107</f>
        <v>Comodidades para la inspección.</v>
      </c>
      <c r="C149" s="95"/>
      <c r="D149" s="95" t="s">
        <v>33</v>
      </c>
      <c r="E149" s="96"/>
      <c r="F149" s="277" t="s">
        <v>34</v>
      </c>
      <c r="G149" s="276">
        <f>SUBTOTAL(9,G112:G148)</f>
        <v>0</v>
      </c>
    </row>
    <row r="151" spans="1:123" ht="24" customHeight="1" x14ac:dyDescent="0.2">
      <c r="A151" s="256" t="s">
        <v>36</v>
      </c>
      <c r="B151" s="257"/>
      <c r="C151" s="257"/>
      <c r="D151" s="257"/>
      <c r="E151" s="257"/>
      <c r="F151" s="257"/>
      <c r="G151" s="258"/>
    </row>
    <row r="152" spans="1:123" ht="24" customHeight="1" x14ac:dyDescent="0.2">
      <c r="A152" s="259" t="s">
        <v>601</v>
      </c>
      <c r="B152" s="84" t="str">
        <f>Comitente</f>
        <v>SUBSECRETARIA DE ARQUITECTURA</v>
      </c>
      <c r="C152" s="80"/>
      <c r="D152" s="85"/>
      <c r="E152" s="85"/>
      <c r="F152" s="86"/>
      <c r="G152" s="260"/>
    </row>
    <row r="153" spans="1:123" ht="24" customHeight="1" x14ac:dyDescent="0.2">
      <c r="A153" s="259" t="s">
        <v>602</v>
      </c>
      <c r="B153" s="84">
        <f>Contratista</f>
        <v>0</v>
      </c>
      <c r="C153" s="81"/>
      <c r="D153" s="81"/>
      <c r="E153" s="81"/>
      <c r="F153" s="87"/>
      <c r="G153" s="261"/>
    </row>
    <row r="154" spans="1:123" ht="24" customHeight="1" x14ac:dyDescent="0.2">
      <c r="A154" s="259" t="s">
        <v>23</v>
      </c>
      <c r="B154" s="84" t="str">
        <f>Obra</f>
        <v>ESCUELA CASA DEL NINÑO</v>
      </c>
      <c r="C154" s="81"/>
      <c r="D154" s="81"/>
      <c r="E154" s="81"/>
      <c r="F154" s="87" t="s">
        <v>37</v>
      </c>
      <c r="G154" s="262">
        <f>Fecha_Base</f>
        <v>0</v>
      </c>
    </row>
    <row r="155" spans="1:123" ht="24" customHeight="1" x14ac:dyDescent="0.2">
      <c r="A155" s="263" t="s">
        <v>600</v>
      </c>
      <c r="B155" s="82" t="str">
        <f>Ubicación</f>
        <v>VALLE FERTIL - SAN JUAN</v>
      </c>
      <c r="C155" s="82"/>
      <c r="D155" s="88"/>
      <c r="E155" s="89"/>
      <c r="G155" s="264"/>
    </row>
    <row r="156" spans="1:123" ht="24" customHeight="1" x14ac:dyDescent="0.2">
      <c r="A156" s="263" t="s">
        <v>38</v>
      </c>
      <c r="B156" s="91">
        <f>IFERROR(VALUE(LEFT(B157,FIND(".",B157)-1)),"")</f>
        <v>1</v>
      </c>
      <c r="C156" s="83" t="str">
        <f>IFERROR(VLOOKUP(B156,Tabla_CyP,2,FALSE),"")</f>
        <v xml:space="preserve"> TRABAJOS PREPARATORIOS</v>
      </c>
      <c r="E156" s="89"/>
      <c r="G156" s="264"/>
    </row>
    <row r="157" spans="1:123" ht="24" customHeight="1" x14ac:dyDescent="0.2">
      <c r="A157" s="263" t="s">
        <v>24</v>
      </c>
      <c r="B157" s="92" t="str">
        <f>IFERROR(VLOOKUP(COUNTIF($A$1:A157,"ANALISIS DE PRECIOS"),Tabla_NumeroItem,2,FALSE),"")</f>
        <v>1.4.1</v>
      </c>
      <c r="C157" s="83" t="str">
        <f>IFERROR(VLOOKUP(B157,Tabla_CyP,2,FALSE),"")</f>
        <v>Plan de Manejo Ambiental</v>
      </c>
      <c r="D157" s="88"/>
      <c r="E157" s="89"/>
      <c r="F157" s="87" t="s">
        <v>25</v>
      </c>
      <c r="G157" s="265" t="str">
        <f>IFERROR(VLOOKUP(B157,Tabla_CyP,4,FALSE),"")</f>
        <v>gl</v>
      </c>
    </row>
    <row r="158" spans="1:123" ht="24" customHeight="1" x14ac:dyDescent="0.2">
      <c r="A158" s="263"/>
      <c r="B158" s="82"/>
      <c r="D158" s="88"/>
      <c r="E158" s="89"/>
      <c r="G158" s="264"/>
    </row>
    <row r="159" spans="1:123" ht="24" customHeight="1" x14ac:dyDescent="0.2">
      <c r="A159" s="366" t="s">
        <v>506</v>
      </c>
      <c r="B159" s="367"/>
      <c r="C159" s="368" t="s">
        <v>0</v>
      </c>
      <c r="D159" s="368" t="s">
        <v>26</v>
      </c>
      <c r="E159" s="370" t="s">
        <v>27</v>
      </c>
      <c r="F159" s="372" t="s">
        <v>28</v>
      </c>
      <c r="G159" s="372" t="s">
        <v>29</v>
      </c>
    </row>
    <row r="160" spans="1:123" s="88" customFormat="1" ht="24" customHeight="1" x14ac:dyDescent="0.2">
      <c r="A160" s="93" t="s">
        <v>507</v>
      </c>
      <c r="B160" s="93" t="s">
        <v>508</v>
      </c>
      <c r="C160" s="369"/>
      <c r="D160" s="369"/>
      <c r="E160" s="371"/>
      <c r="F160" s="373"/>
      <c r="G160" s="37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6"/>
      <c r="B161" s="94"/>
      <c r="C161" s="132" t="s">
        <v>603</v>
      </c>
      <c r="D161" s="95"/>
      <c r="E161" s="96"/>
      <c r="F161" s="97"/>
      <c r="G161" s="267"/>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8">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8">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8">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8">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8">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8">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8">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8">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8">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8">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8">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8">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8">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8">
        <f t="shared" si="50"/>
        <v>0</v>
      </c>
    </row>
    <row r="176" spans="1:7" ht="24" customHeight="1" x14ac:dyDescent="0.2">
      <c r="A176" s="269"/>
      <c r="D176" s="88"/>
      <c r="E176" s="89"/>
      <c r="F176" s="255" t="s">
        <v>30</v>
      </c>
      <c r="G176" s="270">
        <f>SUBTOTAL(9,G162:G175)</f>
        <v>0</v>
      </c>
    </row>
    <row r="177" spans="1:7" ht="24" customHeight="1" x14ac:dyDescent="0.2">
      <c r="A177" s="269"/>
      <c r="C177" s="98" t="s">
        <v>604</v>
      </c>
      <c r="D177" s="88"/>
      <c r="E177" s="89"/>
      <c r="G177" s="271"/>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8">
        <f>ROUND(E178*F178,2)</f>
        <v>0</v>
      </c>
    </row>
    <row r="179" spans="1:7" s="212" customFormat="1" ht="24" customHeight="1" x14ac:dyDescent="0.2">
      <c r="A179" s="207" t="str">
        <f t="shared" si="51"/>
        <v/>
      </c>
      <c r="B179" s="205">
        <f t="shared" si="52"/>
        <v>0</v>
      </c>
      <c r="C179" s="206"/>
      <c r="D179" s="207" t="str">
        <f t="shared" si="53"/>
        <v/>
      </c>
      <c r="E179" s="208"/>
      <c r="F179" s="211">
        <f t="shared" si="54"/>
        <v>0</v>
      </c>
      <c r="G179" s="268">
        <f>ROUND(E179*F179,2)</f>
        <v>0</v>
      </c>
    </row>
    <row r="180" spans="1:7" s="212" customFormat="1" ht="24" customHeight="1" x14ac:dyDescent="0.2">
      <c r="A180" s="207" t="str">
        <f t="shared" si="51"/>
        <v/>
      </c>
      <c r="B180" s="205">
        <f t="shared" si="52"/>
        <v>0</v>
      </c>
      <c r="C180" s="206"/>
      <c r="D180" s="207" t="str">
        <f t="shared" si="53"/>
        <v/>
      </c>
      <c r="E180" s="208"/>
      <c r="F180" s="211">
        <f t="shared" si="54"/>
        <v>0</v>
      </c>
      <c r="G180" s="268">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8">
        <f t="shared" si="55"/>
        <v>0</v>
      </c>
    </row>
    <row r="182" spans="1:7" s="212" customFormat="1" ht="24" customHeight="1" x14ac:dyDescent="0.2">
      <c r="A182" s="207" t="str">
        <f t="shared" si="51"/>
        <v/>
      </c>
      <c r="B182" s="205">
        <f t="shared" si="52"/>
        <v>0</v>
      </c>
      <c r="C182" s="206"/>
      <c r="D182" s="207" t="str">
        <f t="shared" si="53"/>
        <v/>
      </c>
      <c r="E182" s="208"/>
      <c r="F182" s="209">
        <f t="shared" si="54"/>
        <v>0</v>
      </c>
      <c r="G182" s="268">
        <f t="shared" si="55"/>
        <v>0</v>
      </c>
    </row>
    <row r="183" spans="1:7" s="212" customFormat="1" ht="24" customHeight="1" x14ac:dyDescent="0.2">
      <c r="A183" s="207" t="str">
        <f t="shared" si="51"/>
        <v/>
      </c>
      <c r="B183" s="205">
        <f t="shared" si="52"/>
        <v>0</v>
      </c>
      <c r="C183" s="206"/>
      <c r="D183" s="207" t="str">
        <f t="shared" si="53"/>
        <v/>
      </c>
      <c r="E183" s="208"/>
      <c r="F183" s="209">
        <f t="shared" si="54"/>
        <v>0</v>
      </c>
      <c r="G183" s="268">
        <f t="shared" si="55"/>
        <v>0</v>
      </c>
    </row>
    <row r="184" spans="1:7" s="212" customFormat="1" ht="24" customHeight="1" x14ac:dyDescent="0.2">
      <c r="A184" s="207" t="str">
        <f t="shared" si="51"/>
        <v/>
      </c>
      <c r="B184" s="205">
        <f t="shared" si="52"/>
        <v>0</v>
      </c>
      <c r="C184" s="206"/>
      <c r="D184" s="207" t="str">
        <f t="shared" si="53"/>
        <v/>
      </c>
      <c r="E184" s="208"/>
      <c r="F184" s="209">
        <f t="shared" si="54"/>
        <v>0</v>
      </c>
      <c r="G184" s="268">
        <f t="shared" si="55"/>
        <v>0</v>
      </c>
    </row>
    <row r="185" spans="1:7" s="212" customFormat="1" ht="24" customHeight="1" x14ac:dyDescent="0.2">
      <c r="A185" s="207" t="str">
        <f t="shared" si="51"/>
        <v/>
      </c>
      <c r="B185" s="205">
        <f t="shared" si="52"/>
        <v>0</v>
      </c>
      <c r="C185" s="206"/>
      <c r="D185" s="207" t="str">
        <f t="shared" si="53"/>
        <v/>
      </c>
      <c r="E185" s="208"/>
      <c r="F185" s="209">
        <f t="shared" si="54"/>
        <v>0</v>
      </c>
      <c r="G185" s="268">
        <f t="shared" si="55"/>
        <v>0</v>
      </c>
    </row>
    <row r="186" spans="1:7" ht="24" customHeight="1" x14ac:dyDescent="0.2">
      <c r="A186" s="269"/>
      <c r="D186" s="88"/>
      <c r="E186" s="89"/>
      <c r="F186" s="255" t="s">
        <v>31</v>
      </c>
      <c r="G186" s="270">
        <f>SUBTOTAL(9,G178:G185)</f>
        <v>0</v>
      </c>
    </row>
    <row r="187" spans="1:7" ht="24" customHeight="1" x14ac:dyDescent="0.2">
      <c r="A187" s="269"/>
      <c r="C187" s="98" t="s">
        <v>605</v>
      </c>
      <c r="D187" s="88"/>
      <c r="E187" s="89"/>
      <c r="G187" s="271"/>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8">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8">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8">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8">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8">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8">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8">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8">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8">
        <f t="shared" si="60"/>
        <v>0</v>
      </c>
    </row>
    <row r="197" spans="1:7" ht="24" customHeight="1" x14ac:dyDescent="0.2">
      <c r="A197" s="272"/>
      <c r="B197" s="88"/>
      <c r="D197" s="88"/>
      <c r="E197" s="89"/>
      <c r="F197" s="255" t="s">
        <v>32</v>
      </c>
      <c r="G197" s="270">
        <f>SUBTOTAL(9,G188:G196)</f>
        <v>0</v>
      </c>
    </row>
    <row r="198" spans="1:7" ht="24" customHeight="1" x14ac:dyDescent="0.2">
      <c r="A198" s="273"/>
      <c r="B198" s="88"/>
      <c r="D198" s="88"/>
      <c r="E198" s="89"/>
      <c r="G198" s="271"/>
    </row>
    <row r="199" spans="1:7" ht="24" customHeight="1" x14ac:dyDescent="0.2">
      <c r="A199" s="274" t="str">
        <f>B157</f>
        <v>1.4.1</v>
      </c>
      <c r="B199" s="275" t="str">
        <f>C157</f>
        <v>Plan de Manejo Ambiental</v>
      </c>
      <c r="C199" s="95"/>
      <c r="D199" s="95" t="s">
        <v>33</v>
      </c>
      <c r="E199" s="96"/>
      <c r="F199" s="277" t="s">
        <v>34</v>
      </c>
      <c r="G199" s="276">
        <f>SUBTOTAL(9,G162:G198)</f>
        <v>0</v>
      </c>
    </row>
    <row r="201" spans="1:7" ht="24" customHeight="1" x14ac:dyDescent="0.2">
      <c r="A201" s="256" t="s">
        <v>36</v>
      </c>
      <c r="B201" s="257"/>
      <c r="C201" s="257"/>
      <c r="D201" s="257"/>
      <c r="E201" s="257"/>
      <c r="F201" s="257"/>
      <c r="G201" s="258"/>
    </row>
    <row r="202" spans="1:7" ht="24" customHeight="1" x14ac:dyDescent="0.2">
      <c r="A202" s="259" t="s">
        <v>601</v>
      </c>
      <c r="B202" s="84" t="str">
        <f>Comitente</f>
        <v>SUBSECRETARIA DE ARQUITECTURA</v>
      </c>
      <c r="C202" s="80"/>
      <c r="D202" s="85"/>
      <c r="E202" s="85"/>
      <c r="F202" s="86"/>
      <c r="G202" s="260"/>
    </row>
    <row r="203" spans="1:7" ht="24" customHeight="1" x14ac:dyDescent="0.2">
      <c r="A203" s="259" t="s">
        <v>602</v>
      </c>
      <c r="B203" s="84">
        <f>Contratista</f>
        <v>0</v>
      </c>
      <c r="C203" s="81"/>
      <c r="D203" s="81"/>
      <c r="E203" s="81"/>
      <c r="F203" s="87"/>
      <c r="G203" s="261"/>
    </row>
    <row r="204" spans="1:7" ht="24" customHeight="1" x14ac:dyDescent="0.2">
      <c r="A204" s="259" t="s">
        <v>23</v>
      </c>
      <c r="B204" s="84" t="str">
        <f>Obra</f>
        <v>ESCUELA CASA DEL NINÑO</v>
      </c>
      <c r="C204" s="81"/>
      <c r="D204" s="81"/>
      <c r="E204" s="81"/>
      <c r="F204" s="87" t="s">
        <v>37</v>
      </c>
      <c r="G204" s="262">
        <f>Fecha_Base</f>
        <v>0</v>
      </c>
    </row>
    <row r="205" spans="1:7" ht="24" customHeight="1" x14ac:dyDescent="0.2">
      <c r="A205" s="263" t="s">
        <v>600</v>
      </c>
      <c r="B205" s="82" t="str">
        <f>Ubicación</f>
        <v>VALLE FERTIL - SAN JUAN</v>
      </c>
      <c r="C205" s="82"/>
      <c r="D205" s="88"/>
      <c r="E205" s="89"/>
      <c r="G205" s="264"/>
    </row>
    <row r="206" spans="1:7" ht="24" customHeight="1" x14ac:dyDescent="0.2">
      <c r="A206" s="263" t="s">
        <v>38</v>
      </c>
      <c r="B206" s="91">
        <f>IFERROR(VALUE(LEFT(B207,FIND(".",B207)-1)),"")</f>
        <v>1</v>
      </c>
      <c r="C206" s="83" t="str">
        <f>IFERROR(VLOOKUP(B206,Tabla_CyP,2,FALSE),"")</f>
        <v xml:space="preserve"> TRABAJOS PREPARATORIOS</v>
      </c>
      <c r="E206" s="89"/>
      <c r="G206" s="264"/>
    </row>
    <row r="207" spans="1:7" ht="24" customHeight="1" x14ac:dyDescent="0.2">
      <c r="A207" s="263" t="s">
        <v>24</v>
      </c>
      <c r="B207" s="92" t="str">
        <f>IFERROR(VLOOKUP(COUNTIF($A$1:A207,"ANALISIS DE PRECIOS"),Tabla_NumeroItem,2,FALSE),"")</f>
        <v>1.4.2</v>
      </c>
      <c r="C207" s="83" t="str">
        <f>IFERROR(VLOOKUP(B207,Tabla_CyP,2,FALSE),"")</f>
        <v>Permiso Ambiental</v>
      </c>
      <c r="D207" s="88"/>
      <c r="E207" s="89"/>
      <c r="F207" s="87" t="s">
        <v>25</v>
      </c>
      <c r="G207" s="265" t="str">
        <f>IFERROR(VLOOKUP(B207,Tabla_CyP,4,FALSE),"")</f>
        <v>mes</v>
      </c>
    </row>
    <row r="208" spans="1:7" ht="24" customHeight="1" x14ac:dyDescent="0.2">
      <c r="A208" s="263"/>
      <c r="B208" s="82"/>
      <c r="D208" s="88"/>
      <c r="E208" s="89"/>
      <c r="G208" s="264"/>
    </row>
    <row r="209" spans="1:123" ht="24" customHeight="1" x14ac:dyDescent="0.2">
      <c r="A209" s="366" t="s">
        <v>506</v>
      </c>
      <c r="B209" s="367"/>
      <c r="C209" s="368" t="s">
        <v>0</v>
      </c>
      <c r="D209" s="368" t="s">
        <v>26</v>
      </c>
      <c r="E209" s="370" t="s">
        <v>27</v>
      </c>
      <c r="F209" s="372" t="s">
        <v>28</v>
      </c>
      <c r="G209" s="372" t="s">
        <v>29</v>
      </c>
    </row>
    <row r="210" spans="1:123" s="88" customFormat="1" ht="24" customHeight="1" x14ac:dyDescent="0.2">
      <c r="A210" s="93" t="s">
        <v>507</v>
      </c>
      <c r="B210" s="93" t="s">
        <v>508</v>
      </c>
      <c r="C210" s="369"/>
      <c r="D210" s="369"/>
      <c r="E210" s="371"/>
      <c r="F210" s="373"/>
      <c r="G210" s="37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6"/>
      <c r="B211" s="94"/>
      <c r="C211" s="132" t="s">
        <v>603</v>
      </c>
      <c r="D211" s="95"/>
      <c r="E211" s="96"/>
      <c r="F211" s="97"/>
      <c r="G211" s="267"/>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8">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8">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8">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8">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8">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8">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8">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8">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8">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8">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8">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8">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8">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8">
        <f t="shared" si="65"/>
        <v>0</v>
      </c>
    </row>
    <row r="226" spans="1:7" ht="24" customHeight="1" x14ac:dyDescent="0.2">
      <c r="A226" s="269"/>
      <c r="D226" s="88"/>
      <c r="E226" s="89"/>
      <c r="F226" s="255" t="s">
        <v>30</v>
      </c>
      <c r="G226" s="270">
        <f>SUBTOTAL(9,G212:G225)</f>
        <v>0</v>
      </c>
    </row>
    <row r="227" spans="1:7" ht="24" customHeight="1" x14ac:dyDescent="0.2">
      <c r="A227" s="269"/>
      <c r="C227" s="98" t="s">
        <v>604</v>
      </c>
      <c r="D227" s="88"/>
      <c r="E227" s="89"/>
      <c r="G227" s="271"/>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8">
        <f>ROUND(E228*F228,2)</f>
        <v>0</v>
      </c>
    </row>
    <row r="229" spans="1:7" s="212" customFormat="1" ht="24" customHeight="1" x14ac:dyDescent="0.2">
      <c r="A229" s="207" t="str">
        <f t="shared" si="66"/>
        <v/>
      </c>
      <c r="B229" s="205">
        <f t="shared" si="67"/>
        <v>0</v>
      </c>
      <c r="C229" s="206"/>
      <c r="D229" s="207" t="str">
        <f t="shared" si="68"/>
        <v/>
      </c>
      <c r="E229" s="208"/>
      <c r="F229" s="211">
        <f t="shared" si="69"/>
        <v>0</v>
      </c>
      <c r="G229" s="268">
        <f>ROUND(E229*F229,2)</f>
        <v>0</v>
      </c>
    </row>
    <row r="230" spans="1:7" s="212" customFormat="1" ht="24" customHeight="1" x14ac:dyDescent="0.2">
      <c r="A230" s="207" t="str">
        <f t="shared" si="66"/>
        <v/>
      </c>
      <c r="B230" s="205">
        <f t="shared" si="67"/>
        <v>0</v>
      </c>
      <c r="C230" s="206"/>
      <c r="D230" s="207" t="str">
        <f t="shared" si="68"/>
        <v/>
      </c>
      <c r="E230" s="208"/>
      <c r="F230" s="211">
        <f t="shared" si="69"/>
        <v>0</v>
      </c>
      <c r="G230" s="268">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8">
        <f t="shared" si="70"/>
        <v>0</v>
      </c>
    </row>
    <row r="232" spans="1:7" s="212" customFormat="1" ht="24" customHeight="1" x14ac:dyDescent="0.2">
      <c r="A232" s="207" t="str">
        <f t="shared" si="66"/>
        <v/>
      </c>
      <c r="B232" s="205">
        <f t="shared" si="67"/>
        <v>0</v>
      </c>
      <c r="C232" s="206"/>
      <c r="D232" s="207" t="str">
        <f t="shared" si="68"/>
        <v/>
      </c>
      <c r="E232" s="208"/>
      <c r="F232" s="209">
        <f t="shared" si="69"/>
        <v>0</v>
      </c>
      <c r="G232" s="268">
        <f t="shared" si="70"/>
        <v>0</v>
      </c>
    </row>
    <row r="233" spans="1:7" s="212" customFormat="1" ht="24" customHeight="1" x14ac:dyDescent="0.2">
      <c r="A233" s="207" t="str">
        <f t="shared" si="66"/>
        <v/>
      </c>
      <c r="B233" s="205">
        <f t="shared" si="67"/>
        <v>0</v>
      </c>
      <c r="C233" s="206"/>
      <c r="D233" s="207" t="str">
        <f t="shared" si="68"/>
        <v/>
      </c>
      <c r="E233" s="208"/>
      <c r="F233" s="209">
        <f t="shared" si="69"/>
        <v>0</v>
      </c>
      <c r="G233" s="268">
        <f t="shared" si="70"/>
        <v>0</v>
      </c>
    </row>
    <row r="234" spans="1:7" s="212" customFormat="1" ht="24" customHeight="1" x14ac:dyDescent="0.2">
      <c r="A234" s="207" t="str">
        <f t="shared" si="66"/>
        <v/>
      </c>
      <c r="B234" s="205">
        <f t="shared" si="67"/>
        <v>0</v>
      </c>
      <c r="C234" s="206"/>
      <c r="D234" s="207" t="str">
        <f t="shared" si="68"/>
        <v/>
      </c>
      <c r="E234" s="208"/>
      <c r="F234" s="209">
        <f t="shared" si="69"/>
        <v>0</v>
      </c>
      <c r="G234" s="268">
        <f t="shared" si="70"/>
        <v>0</v>
      </c>
    </row>
    <row r="235" spans="1:7" s="212" customFormat="1" ht="24" customHeight="1" x14ac:dyDescent="0.2">
      <c r="A235" s="207" t="str">
        <f t="shared" si="66"/>
        <v/>
      </c>
      <c r="B235" s="205">
        <f t="shared" si="67"/>
        <v>0</v>
      </c>
      <c r="C235" s="206"/>
      <c r="D235" s="207" t="str">
        <f t="shared" si="68"/>
        <v/>
      </c>
      <c r="E235" s="208"/>
      <c r="F235" s="209">
        <f t="shared" si="69"/>
        <v>0</v>
      </c>
      <c r="G235" s="268">
        <f t="shared" si="70"/>
        <v>0</v>
      </c>
    </row>
    <row r="236" spans="1:7" ht="24" customHeight="1" x14ac:dyDescent="0.2">
      <c r="A236" s="269"/>
      <c r="D236" s="88"/>
      <c r="E236" s="89"/>
      <c r="F236" s="255" t="s">
        <v>31</v>
      </c>
      <c r="G236" s="270">
        <f>SUBTOTAL(9,G228:G235)</f>
        <v>0</v>
      </c>
    </row>
    <row r="237" spans="1:7" ht="24" customHeight="1" x14ac:dyDescent="0.2">
      <c r="A237" s="269"/>
      <c r="C237" s="98" t="s">
        <v>605</v>
      </c>
      <c r="D237" s="88"/>
      <c r="E237" s="89"/>
      <c r="G237" s="271"/>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8">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8">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8">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8">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8">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8">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8">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8">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8">
        <f t="shared" si="75"/>
        <v>0</v>
      </c>
    </row>
    <row r="247" spans="1:7" ht="24" customHeight="1" x14ac:dyDescent="0.2">
      <c r="A247" s="272"/>
      <c r="B247" s="88"/>
      <c r="D247" s="88"/>
      <c r="E247" s="89"/>
      <c r="F247" s="255" t="s">
        <v>32</v>
      </c>
      <c r="G247" s="270">
        <f>SUBTOTAL(9,G238:G246)</f>
        <v>0</v>
      </c>
    </row>
    <row r="248" spans="1:7" ht="24" customHeight="1" x14ac:dyDescent="0.2">
      <c r="A248" s="273"/>
      <c r="B248" s="88"/>
      <c r="D248" s="88"/>
      <c r="E248" s="89"/>
      <c r="G248" s="271"/>
    </row>
    <row r="249" spans="1:7" ht="24" customHeight="1" x14ac:dyDescent="0.2">
      <c r="A249" s="274" t="str">
        <f>B207</f>
        <v>1.4.2</v>
      </c>
      <c r="B249" s="275" t="str">
        <f>C207</f>
        <v>Permiso Ambiental</v>
      </c>
      <c r="C249" s="95"/>
      <c r="D249" s="95" t="s">
        <v>33</v>
      </c>
      <c r="E249" s="96"/>
      <c r="F249" s="277" t="s">
        <v>34</v>
      </c>
      <c r="G249" s="276">
        <f>SUBTOTAL(9,G212:G248)</f>
        <v>0</v>
      </c>
    </row>
    <row r="251" spans="1:7" ht="24" customHeight="1" x14ac:dyDescent="0.2">
      <c r="A251" s="256" t="s">
        <v>36</v>
      </c>
      <c r="B251" s="257"/>
      <c r="C251" s="257"/>
      <c r="D251" s="257"/>
      <c r="E251" s="257"/>
      <c r="F251" s="257"/>
      <c r="G251" s="258"/>
    </row>
    <row r="252" spans="1:7" ht="24" customHeight="1" x14ac:dyDescent="0.2">
      <c r="A252" s="259" t="s">
        <v>601</v>
      </c>
      <c r="B252" s="84" t="str">
        <f>Comitente</f>
        <v>SUBSECRETARIA DE ARQUITECTURA</v>
      </c>
      <c r="C252" s="80"/>
      <c r="D252" s="85"/>
      <c r="E252" s="85"/>
      <c r="F252" s="86"/>
      <c r="G252" s="260"/>
    </row>
    <row r="253" spans="1:7" ht="24" customHeight="1" x14ac:dyDescent="0.2">
      <c r="A253" s="259" t="s">
        <v>602</v>
      </c>
      <c r="B253" s="84">
        <f>Contratista</f>
        <v>0</v>
      </c>
      <c r="C253" s="81"/>
      <c r="D253" s="81"/>
      <c r="E253" s="81"/>
      <c r="F253" s="87"/>
      <c r="G253" s="261"/>
    </row>
    <row r="254" spans="1:7" ht="24" customHeight="1" x14ac:dyDescent="0.2">
      <c r="A254" s="259" t="s">
        <v>23</v>
      </c>
      <c r="B254" s="84" t="str">
        <f>Obra</f>
        <v>ESCUELA CASA DEL NINÑO</v>
      </c>
      <c r="C254" s="81"/>
      <c r="D254" s="81"/>
      <c r="E254" s="81"/>
      <c r="F254" s="87" t="s">
        <v>37</v>
      </c>
      <c r="G254" s="262">
        <f>Fecha_Base</f>
        <v>0</v>
      </c>
    </row>
    <row r="255" spans="1:7" ht="24" customHeight="1" x14ac:dyDescent="0.2">
      <c r="A255" s="263" t="s">
        <v>600</v>
      </c>
      <c r="B255" s="82" t="str">
        <f>Ubicación</f>
        <v>VALLE FERTIL - SAN JUAN</v>
      </c>
      <c r="C255" s="82"/>
      <c r="D255" s="88"/>
      <c r="E255" s="89"/>
      <c r="G255" s="264"/>
    </row>
    <row r="256" spans="1:7" ht="24" customHeight="1" x14ac:dyDescent="0.2">
      <c r="A256" s="263" t="s">
        <v>38</v>
      </c>
      <c r="B256" s="91">
        <f>IFERROR(VALUE(LEFT(B257,FIND(".",B257)-1)),"")</f>
        <v>1</v>
      </c>
      <c r="C256" s="83" t="str">
        <f>IFERROR(VLOOKUP(B256,Tabla_CyP,2,FALSE),"")</f>
        <v xml:space="preserve"> TRABAJOS PREPARATORIOS</v>
      </c>
      <c r="E256" s="89"/>
      <c r="G256" s="264"/>
    </row>
    <row r="257" spans="1:123" ht="24" customHeight="1" x14ac:dyDescent="0.2">
      <c r="A257" s="263" t="s">
        <v>24</v>
      </c>
      <c r="B257" s="92" t="str">
        <f>IFERROR(VLOOKUP(COUNTIF($A$1:A257,"ANALISIS DE PRECIOS"),Tabla_NumeroItem,2,FALSE),"")</f>
        <v>1.4.3</v>
      </c>
      <c r="C257" s="83" t="str">
        <f>IFERROR(VLOOKUP(B257,Tabla_CyP,2,FALSE),"")</f>
        <v>Seguimiento Pmas</v>
      </c>
      <c r="D257" s="88"/>
      <c r="E257" s="89"/>
      <c r="F257" s="87" t="s">
        <v>25</v>
      </c>
      <c r="G257" s="265" t="str">
        <f>IFERROR(VLOOKUP(B257,Tabla_CyP,4,FALSE),"")</f>
        <v>mes</v>
      </c>
    </row>
    <row r="258" spans="1:123" ht="24" customHeight="1" x14ac:dyDescent="0.2">
      <c r="A258" s="263"/>
      <c r="B258" s="82"/>
      <c r="D258" s="88"/>
      <c r="E258" s="89"/>
      <c r="G258" s="264"/>
    </row>
    <row r="259" spans="1:123" ht="24" customHeight="1" x14ac:dyDescent="0.2">
      <c r="A259" s="366" t="s">
        <v>506</v>
      </c>
      <c r="B259" s="367"/>
      <c r="C259" s="368" t="s">
        <v>0</v>
      </c>
      <c r="D259" s="368" t="s">
        <v>26</v>
      </c>
      <c r="E259" s="370" t="s">
        <v>27</v>
      </c>
      <c r="F259" s="372" t="s">
        <v>28</v>
      </c>
      <c r="G259" s="372" t="s">
        <v>29</v>
      </c>
    </row>
    <row r="260" spans="1:123" s="88" customFormat="1" ht="24" customHeight="1" x14ac:dyDescent="0.2">
      <c r="A260" s="93" t="s">
        <v>507</v>
      </c>
      <c r="B260" s="93" t="s">
        <v>508</v>
      </c>
      <c r="C260" s="369"/>
      <c r="D260" s="369"/>
      <c r="E260" s="371"/>
      <c r="F260" s="373"/>
      <c r="G260" s="37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6"/>
      <c r="B261" s="94"/>
      <c r="C261" s="132" t="s">
        <v>603</v>
      </c>
      <c r="D261" s="95"/>
      <c r="E261" s="96"/>
      <c r="F261" s="97"/>
      <c r="G261" s="267"/>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8">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8">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8">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8">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8">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8">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8">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8">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8">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8">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8">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8">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8">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8">
        <f t="shared" si="80"/>
        <v>0</v>
      </c>
    </row>
    <row r="276" spans="1:7" ht="24" customHeight="1" x14ac:dyDescent="0.2">
      <c r="A276" s="269"/>
      <c r="D276" s="88"/>
      <c r="E276" s="89"/>
      <c r="F276" s="255" t="s">
        <v>30</v>
      </c>
      <c r="G276" s="270">
        <f>SUBTOTAL(9,G262:G275)</f>
        <v>0</v>
      </c>
    </row>
    <row r="277" spans="1:7" ht="24" customHeight="1" x14ac:dyDescent="0.2">
      <c r="A277" s="269"/>
      <c r="C277" s="98" t="s">
        <v>604</v>
      </c>
      <c r="D277" s="88"/>
      <c r="E277" s="89"/>
      <c r="G277" s="271"/>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8">
        <f>ROUND(E278*F278,2)</f>
        <v>0</v>
      </c>
    </row>
    <row r="279" spans="1:7" s="212" customFormat="1" ht="24" customHeight="1" x14ac:dyDescent="0.2">
      <c r="A279" s="207" t="str">
        <f t="shared" si="81"/>
        <v/>
      </c>
      <c r="B279" s="205">
        <f t="shared" si="82"/>
        <v>0</v>
      </c>
      <c r="C279" s="206"/>
      <c r="D279" s="207" t="str">
        <f t="shared" si="83"/>
        <v/>
      </c>
      <c r="E279" s="208"/>
      <c r="F279" s="211">
        <f t="shared" si="84"/>
        <v>0</v>
      </c>
      <c r="G279" s="268">
        <f>ROUND(E279*F279,2)</f>
        <v>0</v>
      </c>
    </row>
    <row r="280" spans="1:7" s="212" customFormat="1" ht="24" customHeight="1" x14ac:dyDescent="0.2">
      <c r="A280" s="207" t="str">
        <f t="shared" si="81"/>
        <v/>
      </c>
      <c r="B280" s="205">
        <f t="shared" si="82"/>
        <v>0</v>
      </c>
      <c r="C280" s="206"/>
      <c r="D280" s="207" t="str">
        <f t="shared" si="83"/>
        <v/>
      </c>
      <c r="E280" s="208"/>
      <c r="F280" s="211">
        <f t="shared" si="84"/>
        <v>0</v>
      </c>
      <c r="G280" s="268">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8">
        <f t="shared" si="85"/>
        <v>0</v>
      </c>
    </row>
    <row r="282" spans="1:7" s="212" customFormat="1" ht="24" customHeight="1" x14ac:dyDescent="0.2">
      <c r="A282" s="207" t="str">
        <f t="shared" si="81"/>
        <v/>
      </c>
      <c r="B282" s="205">
        <f t="shared" si="82"/>
        <v>0</v>
      </c>
      <c r="C282" s="206"/>
      <c r="D282" s="207" t="str">
        <f t="shared" si="83"/>
        <v/>
      </c>
      <c r="E282" s="208"/>
      <c r="F282" s="209">
        <f t="shared" si="84"/>
        <v>0</v>
      </c>
      <c r="G282" s="268">
        <f t="shared" si="85"/>
        <v>0</v>
      </c>
    </row>
    <row r="283" spans="1:7" s="212" customFormat="1" ht="24" customHeight="1" x14ac:dyDescent="0.2">
      <c r="A283" s="207" t="str">
        <f t="shared" si="81"/>
        <v/>
      </c>
      <c r="B283" s="205">
        <f t="shared" si="82"/>
        <v>0</v>
      </c>
      <c r="C283" s="206"/>
      <c r="D283" s="207" t="str">
        <f t="shared" si="83"/>
        <v/>
      </c>
      <c r="E283" s="208"/>
      <c r="F283" s="209">
        <f t="shared" si="84"/>
        <v>0</v>
      </c>
      <c r="G283" s="268">
        <f t="shared" si="85"/>
        <v>0</v>
      </c>
    </row>
    <row r="284" spans="1:7" s="212" customFormat="1" ht="24" customHeight="1" x14ac:dyDescent="0.2">
      <c r="A284" s="207" t="str">
        <f t="shared" si="81"/>
        <v/>
      </c>
      <c r="B284" s="205">
        <f t="shared" si="82"/>
        <v>0</v>
      </c>
      <c r="C284" s="206"/>
      <c r="D284" s="207" t="str">
        <f t="shared" si="83"/>
        <v/>
      </c>
      <c r="E284" s="208"/>
      <c r="F284" s="209">
        <f t="shared" si="84"/>
        <v>0</v>
      </c>
      <c r="G284" s="268">
        <f t="shared" si="85"/>
        <v>0</v>
      </c>
    </row>
    <row r="285" spans="1:7" s="212" customFormat="1" ht="24" customHeight="1" x14ac:dyDescent="0.2">
      <c r="A285" s="207" t="str">
        <f t="shared" si="81"/>
        <v/>
      </c>
      <c r="B285" s="205">
        <f t="shared" si="82"/>
        <v>0</v>
      </c>
      <c r="C285" s="206"/>
      <c r="D285" s="207" t="str">
        <f t="shared" si="83"/>
        <v/>
      </c>
      <c r="E285" s="208"/>
      <c r="F285" s="209">
        <f t="shared" si="84"/>
        <v>0</v>
      </c>
      <c r="G285" s="268">
        <f t="shared" si="85"/>
        <v>0</v>
      </c>
    </row>
    <row r="286" spans="1:7" ht="24" customHeight="1" x14ac:dyDescent="0.2">
      <c r="A286" s="269"/>
      <c r="D286" s="88"/>
      <c r="E286" s="89"/>
      <c r="F286" s="255" t="s">
        <v>31</v>
      </c>
      <c r="G286" s="270">
        <f>SUBTOTAL(9,G278:G285)</f>
        <v>0</v>
      </c>
    </row>
    <row r="287" spans="1:7" ht="24" customHeight="1" x14ac:dyDescent="0.2">
      <c r="A287" s="269"/>
      <c r="C287" s="98" t="s">
        <v>605</v>
      </c>
      <c r="D287" s="88"/>
      <c r="E287" s="89"/>
      <c r="G287" s="271"/>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8">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8">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8">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8">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8">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8">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8">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8">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8">
        <f t="shared" si="90"/>
        <v>0</v>
      </c>
    </row>
    <row r="297" spans="1:7" ht="24" customHeight="1" x14ac:dyDescent="0.2">
      <c r="A297" s="272"/>
      <c r="B297" s="88"/>
      <c r="D297" s="88"/>
      <c r="E297" s="89"/>
      <c r="F297" s="255" t="s">
        <v>32</v>
      </c>
      <c r="G297" s="270">
        <f>SUBTOTAL(9,G288:G296)</f>
        <v>0</v>
      </c>
    </row>
    <row r="298" spans="1:7" ht="24" customHeight="1" x14ac:dyDescent="0.2">
      <c r="A298" s="273"/>
      <c r="B298" s="88"/>
      <c r="D298" s="88"/>
      <c r="E298" s="89"/>
      <c r="G298" s="271"/>
    </row>
    <row r="299" spans="1:7" ht="24" customHeight="1" x14ac:dyDescent="0.2">
      <c r="A299" s="274" t="str">
        <f>B257</f>
        <v>1.4.3</v>
      </c>
      <c r="B299" s="275" t="str">
        <f>C257</f>
        <v>Seguimiento Pmas</v>
      </c>
      <c r="C299" s="95"/>
      <c r="D299" s="95" t="s">
        <v>33</v>
      </c>
      <c r="E299" s="96"/>
      <c r="F299" s="277" t="s">
        <v>34</v>
      </c>
      <c r="G299" s="276">
        <f>SUBTOTAL(9,G262:G298)</f>
        <v>0</v>
      </c>
    </row>
    <row r="301" spans="1:7" ht="24" customHeight="1" x14ac:dyDescent="0.2">
      <c r="A301" s="256" t="s">
        <v>36</v>
      </c>
      <c r="B301" s="257"/>
      <c r="C301" s="257"/>
      <c r="D301" s="257"/>
      <c r="E301" s="257"/>
      <c r="F301" s="257"/>
      <c r="G301" s="258"/>
    </row>
    <row r="302" spans="1:7" ht="24" customHeight="1" x14ac:dyDescent="0.2">
      <c r="A302" s="259" t="s">
        <v>601</v>
      </c>
      <c r="B302" s="84" t="str">
        <f>Comitente</f>
        <v>SUBSECRETARIA DE ARQUITECTURA</v>
      </c>
      <c r="C302" s="80"/>
      <c r="D302" s="85"/>
      <c r="E302" s="85"/>
      <c r="F302" s="86"/>
      <c r="G302" s="260"/>
    </row>
    <row r="303" spans="1:7" ht="24" customHeight="1" x14ac:dyDescent="0.2">
      <c r="A303" s="259" t="s">
        <v>602</v>
      </c>
      <c r="B303" s="84">
        <f>Contratista</f>
        <v>0</v>
      </c>
      <c r="C303" s="81"/>
      <c r="D303" s="81"/>
      <c r="E303" s="81"/>
      <c r="F303" s="87"/>
      <c r="G303" s="261"/>
    </row>
    <row r="304" spans="1:7" ht="24" customHeight="1" x14ac:dyDescent="0.2">
      <c r="A304" s="259" t="s">
        <v>23</v>
      </c>
      <c r="B304" s="84" t="str">
        <f>Obra</f>
        <v>ESCUELA CASA DEL NINÑO</v>
      </c>
      <c r="C304" s="81"/>
      <c r="D304" s="81"/>
      <c r="E304" s="81"/>
      <c r="F304" s="87" t="s">
        <v>37</v>
      </c>
      <c r="G304" s="262">
        <f>Fecha_Base</f>
        <v>0</v>
      </c>
    </row>
    <row r="305" spans="1:123" ht="24" customHeight="1" x14ac:dyDescent="0.2">
      <c r="A305" s="263" t="s">
        <v>600</v>
      </c>
      <c r="B305" s="82" t="str">
        <f>Ubicación</f>
        <v>VALLE FERTIL - SAN JUAN</v>
      </c>
      <c r="C305" s="82"/>
      <c r="D305" s="88"/>
      <c r="E305" s="89"/>
      <c r="G305" s="264"/>
    </row>
    <row r="306" spans="1:123" ht="24" customHeight="1" x14ac:dyDescent="0.2">
      <c r="A306" s="263" t="s">
        <v>38</v>
      </c>
      <c r="B306" s="91">
        <f>IFERROR(VALUE(LEFT(B307,FIND(".",B307)-1)),"")</f>
        <v>2</v>
      </c>
      <c r="C306" s="83" t="str">
        <f>IFERROR(VLOOKUP(B306,Tabla_CyP,2,FALSE),"")</f>
        <v>MOVIMIENTO DE SUELOS</v>
      </c>
      <c r="E306" s="89"/>
      <c r="G306" s="264"/>
    </row>
    <row r="307" spans="1:123" ht="24" customHeight="1" x14ac:dyDescent="0.2">
      <c r="A307" s="263" t="s">
        <v>24</v>
      </c>
      <c r="B307" s="92" t="str">
        <f>IFERROR(VLOOKUP(COUNTIF($A$1:A307,"ANALISIS DE PRECIOS"),Tabla_NumeroItem,2,FALSE),"")</f>
        <v>2.1</v>
      </c>
      <c r="C307" s="83" t="str">
        <f>IFERROR(VLOOKUP(B307,Tabla_CyP,2,FALSE),"")</f>
        <v xml:space="preserve">Terraplenamientos  </v>
      </c>
      <c r="D307" s="88"/>
      <c r="E307" s="89"/>
      <c r="F307" s="87" t="s">
        <v>25</v>
      </c>
      <c r="G307" s="265" t="str">
        <f>IFERROR(VLOOKUP(B307,Tabla_CyP,4,FALSE),"")</f>
        <v>m3</v>
      </c>
    </row>
    <row r="308" spans="1:123" ht="24" customHeight="1" x14ac:dyDescent="0.2">
      <c r="A308" s="263"/>
      <c r="B308" s="82"/>
      <c r="D308" s="88"/>
      <c r="E308" s="89"/>
      <c r="G308" s="264"/>
    </row>
    <row r="309" spans="1:123" ht="24" customHeight="1" x14ac:dyDescent="0.2">
      <c r="A309" s="366" t="s">
        <v>506</v>
      </c>
      <c r="B309" s="367"/>
      <c r="C309" s="368" t="s">
        <v>0</v>
      </c>
      <c r="D309" s="368" t="s">
        <v>26</v>
      </c>
      <c r="E309" s="370" t="s">
        <v>27</v>
      </c>
      <c r="F309" s="372" t="s">
        <v>28</v>
      </c>
      <c r="G309" s="372" t="s">
        <v>29</v>
      </c>
    </row>
    <row r="310" spans="1:123" s="88" customFormat="1" ht="24" customHeight="1" x14ac:dyDescent="0.2">
      <c r="A310" s="93" t="s">
        <v>507</v>
      </c>
      <c r="B310" s="93" t="s">
        <v>508</v>
      </c>
      <c r="C310" s="369"/>
      <c r="D310" s="369"/>
      <c r="E310" s="371"/>
      <c r="F310" s="373"/>
      <c r="G310" s="373"/>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6"/>
      <c r="B311" s="94"/>
      <c r="C311" s="132" t="s">
        <v>603</v>
      </c>
      <c r="D311" s="95"/>
      <c r="E311" s="96"/>
      <c r="F311" s="97"/>
      <c r="G311" s="267"/>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8">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8">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8">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8">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8">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8">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8">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8">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8">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8">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8">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8">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8">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8">
        <f t="shared" si="95"/>
        <v>0</v>
      </c>
    </row>
    <row r="326" spans="1:7" ht="24" customHeight="1" x14ac:dyDescent="0.2">
      <c r="A326" s="269"/>
      <c r="D326" s="88"/>
      <c r="E326" s="89"/>
      <c r="F326" s="255" t="s">
        <v>30</v>
      </c>
      <c r="G326" s="270">
        <f>SUBTOTAL(9,G312:G325)</f>
        <v>0</v>
      </c>
    </row>
    <row r="327" spans="1:7" ht="24" customHeight="1" x14ac:dyDescent="0.2">
      <c r="A327" s="269"/>
      <c r="C327" s="98" t="s">
        <v>604</v>
      </c>
      <c r="D327" s="88"/>
      <c r="E327" s="89"/>
      <c r="G327" s="271"/>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8">
        <f>ROUND(E328*F328,2)</f>
        <v>0</v>
      </c>
    </row>
    <row r="329" spans="1:7" s="212" customFormat="1" ht="24" customHeight="1" x14ac:dyDescent="0.2">
      <c r="A329" s="207" t="str">
        <f t="shared" si="96"/>
        <v/>
      </c>
      <c r="B329" s="205">
        <f t="shared" si="97"/>
        <v>0</v>
      </c>
      <c r="C329" s="206"/>
      <c r="D329" s="207" t="str">
        <f t="shared" si="98"/>
        <v/>
      </c>
      <c r="E329" s="208"/>
      <c r="F329" s="211">
        <f t="shared" si="99"/>
        <v>0</v>
      </c>
      <c r="G329" s="268">
        <f>ROUND(E329*F329,2)</f>
        <v>0</v>
      </c>
    </row>
    <row r="330" spans="1:7" s="212" customFormat="1" ht="24" customHeight="1" x14ac:dyDescent="0.2">
      <c r="A330" s="207" t="str">
        <f t="shared" si="96"/>
        <v/>
      </c>
      <c r="B330" s="205">
        <f t="shared" si="97"/>
        <v>0</v>
      </c>
      <c r="C330" s="206"/>
      <c r="D330" s="207" t="str">
        <f t="shared" si="98"/>
        <v/>
      </c>
      <c r="E330" s="208"/>
      <c r="F330" s="211">
        <f t="shared" si="99"/>
        <v>0</v>
      </c>
      <c r="G330" s="268">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8">
        <f t="shared" si="100"/>
        <v>0</v>
      </c>
    </row>
    <row r="332" spans="1:7" s="212" customFormat="1" ht="24" customHeight="1" x14ac:dyDescent="0.2">
      <c r="A332" s="207" t="str">
        <f t="shared" si="96"/>
        <v/>
      </c>
      <c r="B332" s="205">
        <f t="shared" si="97"/>
        <v>0</v>
      </c>
      <c r="C332" s="206"/>
      <c r="D332" s="207" t="str">
        <f t="shared" si="98"/>
        <v/>
      </c>
      <c r="E332" s="208"/>
      <c r="F332" s="209">
        <f t="shared" si="99"/>
        <v>0</v>
      </c>
      <c r="G332" s="268">
        <f t="shared" si="100"/>
        <v>0</v>
      </c>
    </row>
    <row r="333" spans="1:7" s="212" customFormat="1" ht="24" customHeight="1" x14ac:dyDescent="0.2">
      <c r="A333" s="207" t="str">
        <f t="shared" si="96"/>
        <v/>
      </c>
      <c r="B333" s="205">
        <f t="shared" si="97"/>
        <v>0</v>
      </c>
      <c r="C333" s="206"/>
      <c r="D333" s="207" t="str">
        <f t="shared" si="98"/>
        <v/>
      </c>
      <c r="E333" s="208"/>
      <c r="F333" s="209">
        <f t="shared" si="99"/>
        <v>0</v>
      </c>
      <c r="G333" s="268">
        <f t="shared" si="100"/>
        <v>0</v>
      </c>
    </row>
    <row r="334" spans="1:7" s="212" customFormat="1" ht="24" customHeight="1" x14ac:dyDescent="0.2">
      <c r="A334" s="207" t="str">
        <f t="shared" si="96"/>
        <v/>
      </c>
      <c r="B334" s="205">
        <f t="shared" si="97"/>
        <v>0</v>
      </c>
      <c r="C334" s="206"/>
      <c r="D334" s="207" t="str">
        <f t="shared" si="98"/>
        <v/>
      </c>
      <c r="E334" s="208"/>
      <c r="F334" s="209">
        <f t="shared" si="99"/>
        <v>0</v>
      </c>
      <c r="G334" s="268">
        <f t="shared" si="100"/>
        <v>0</v>
      </c>
    </row>
    <row r="335" spans="1:7" s="212" customFormat="1" ht="24" customHeight="1" x14ac:dyDescent="0.2">
      <c r="A335" s="207" t="str">
        <f t="shared" si="96"/>
        <v/>
      </c>
      <c r="B335" s="205">
        <f t="shared" si="97"/>
        <v>0</v>
      </c>
      <c r="C335" s="206"/>
      <c r="D335" s="207" t="str">
        <f t="shared" si="98"/>
        <v/>
      </c>
      <c r="E335" s="208"/>
      <c r="F335" s="209">
        <f t="shared" si="99"/>
        <v>0</v>
      </c>
      <c r="G335" s="268">
        <f t="shared" si="100"/>
        <v>0</v>
      </c>
    </row>
    <row r="336" spans="1:7" ht="24" customHeight="1" x14ac:dyDescent="0.2">
      <c r="A336" s="269"/>
      <c r="D336" s="88"/>
      <c r="E336" s="89"/>
      <c r="F336" s="255" t="s">
        <v>31</v>
      </c>
      <c r="G336" s="270">
        <f>SUBTOTAL(9,G328:G335)</f>
        <v>0</v>
      </c>
    </row>
    <row r="337" spans="1:7" ht="24" customHeight="1" x14ac:dyDescent="0.2">
      <c r="A337" s="269"/>
      <c r="C337" s="98" t="s">
        <v>605</v>
      </c>
      <c r="D337" s="88"/>
      <c r="E337" s="89"/>
      <c r="G337" s="271"/>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8">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8">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8">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8">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8">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8">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8">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8">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8">
        <f t="shared" si="105"/>
        <v>0</v>
      </c>
    </row>
    <row r="347" spans="1:7" ht="24" customHeight="1" x14ac:dyDescent="0.2">
      <c r="A347" s="272"/>
      <c r="B347" s="88"/>
      <c r="D347" s="88"/>
      <c r="E347" s="89"/>
      <c r="F347" s="255" t="s">
        <v>32</v>
      </c>
      <c r="G347" s="270">
        <f>SUBTOTAL(9,G338:G346)</f>
        <v>0</v>
      </c>
    </row>
    <row r="348" spans="1:7" ht="24" customHeight="1" x14ac:dyDescent="0.2">
      <c r="A348" s="273"/>
      <c r="B348" s="88"/>
      <c r="D348" s="88"/>
      <c r="E348" s="89"/>
      <c r="G348" s="271"/>
    </row>
    <row r="349" spans="1:7" ht="24" customHeight="1" x14ac:dyDescent="0.2">
      <c r="A349" s="274" t="str">
        <f>B307</f>
        <v>2.1</v>
      </c>
      <c r="B349" s="275" t="str">
        <f>C307</f>
        <v xml:space="preserve">Terraplenamientos  </v>
      </c>
      <c r="C349" s="95"/>
      <c r="D349" s="95" t="s">
        <v>33</v>
      </c>
      <c r="E349" s="96"/>
      <c r="F349" s="277" t="s">
        <v>34</v>
      </c>
      <c r="G349" s="276">
        <f>SUBTOTAL(9,G312:G348)</f>
        <v>0</v>
      </c>
    </row>
    <row r="351" spans="1:7" ht="24" customHeight="1" x14ac:dyDescent="0.2">
      <c r="A351" s="256" t="s">
        <v>36</v>
      </c>
      <c r="B351" s="257"/>
      <c r="C351" s="257"/>
      <c r="D351" s="257"/>
      <c r="E351" s="257"/>
      <c r="F351" s="257"/>
      <c r="G351" s="258"/>
    </row>
    <row r="352" spans="1:7" ht="24" customHeight="1" x14ac:dyDescent="0.2">
      <c r="A352" s="259" t="s">
        <v>601</v>
      </c>
      <c r="B352" s="84" t="str">
        <f>Comitente</f>
        <v>SUBSECRETARIA DE ARQUITECTURA</v>
      </c>
      <c r="C352" s="80"/>
      <c r="D352" s="85"/>
      <c r="E352" s="85"/>
      <c r="F352" s="86"/>
      <c r="G352" s="260"/>
    </row>
    <row r="353" spans="1:123" ht="24" customHeight="1" x14ac:dyDescent="0.2">
      <c r="A353" s="259" t="s">
        <v>602</v>
      </c>
      <c r="B353" s="84">
        <f>Contratista</f>
        <v>0</v>
      </c>
      <c r="C353" s="81"/>
      <c r="D353" s="81"/>
      <c r="E353" s="81"/>
      <c r="F353" s="87"/>
      <c r="G353" s="261"/>
    </row>
    <row r="354" spans="1:123" ht="24" customHeight="1" x14ac:dyDescent="0.2">
      <c r="A354" s="259" t="s">
        <v>23</v>
      </c>
      <c r="B354" s="84" t="str">
        <f>Obra</f>
        <v>ESCUELA CASA DEL NINÑO</v>
      </c>
      <c r="C354" s="81"/>
      <c r="D354" s="81"/>
      <c r="E354" s="81"/>
      <c r="F354" s="87" t="s">
        <v>37</v>
      </c>
      <c r="G354" s="262">
        <f>Fecha_Base</f>
        <v>0</v>
      </c>
    </row>
    <row r="355" spans="1:123" ht="24" customHeight="1" x14ac:dyDescent="0.2">
      <c r="A355" s="263" t="s">
        <v>600</v>
      </c>
      <c r="B355" s="82" t="str">
        <f>Ubicación</f>
        <v>VALLE FERTIL - SAN JUAN</v>
      </c>
      <c r="C355" s="82"/>
      <c r="D355" s="88"/>
      <c r="E355" s="89"/>
      <c r="G355" s="264"/>
    </row>
    <row r="356" spans="1:123" ht="24" customHeight="1" x14ac:dyDescent="0.2">
      <c r="A356" s="263" t="s">
        <v>38</v>
      </c>
      <c r="B356" s="91">
        <f>IFERROR(VALUE(LEFT(B357,FIND(".",B357)-1)),"")</f>
        <v>2</v>
      </c>
      <c r="C356" s="83" t="str">
        <f>IFERROR(VLOOKUP(B356,Tabla_CyP,2,FALSE),"")</f>
        <v>MOVIMIENTO DE SUELOS</v>
      </c>
      <c r="E356" s="89"/>
      <c r="G356" s="264"/>
    </row>
    <row r="357" spans="1:123" ht="24" customHeight="1" x14ac:dyDescent="0.2">
      <c r="A357" s="263" t="s">
        <v>24</v>
      </c>
      <c r="B357" s="92" t="str">
        <f>IFERROR(VLOOKUP(COUNTIF($A$1:A357,"ANALISIS DE PRECIOS"),Tabla_NumeroItem,2,FALSE),"")</f>
        <v>2.2</v>
      </c>
      <c r="C357" s="83" t="str">
        <f>IFERROR(VLOOKUP(B357,Tabla_CyP,2,FALSE),"")</f>
        <v>Excavaciones para fundaciones</v>
      </c>
      <c r="D357" s="88"/>
      <c r="E357" s="89"/>
      <c r="F357" s="87" t="s">
        <v>25</v>
      </c>
      <c r="G357" s="265" t="str">
        <f>IFERROR(VLOOKUP(B357,Tabla_CyP,4,FALSE),"")</f>
        <v>m3</v>
      </c>
    </row>
    <row r="358" spans="1:123" ht="24" customHeight="1" x14ac:dyDescent="0.2">
      <c r="A358" s="263"/>
      <c r="B358" s="82"/>
      <c r="D358" s="88"/>
      <c r="E358" s="89"/>
      <c r="G358" s="264"/>
    </row>
    <row r="359" spans="1:123" ht="24" customHeight="1" x14ac:dyDescent="0.2">
      <c r="A359" s="366" t="s">
        <v>506</v>
      </c>
      <c r="B359" s="367"/>
      <c r="C359" s="368" t="s">
        <v>0</v>
      </c>
      <c r="D359" s="368" t="s">
        <v>26</v>
      </c>
      <c r="E359" s="370" t="s">
        <v>27</v>
      </c>
      <c r="F359" s="372" t="s">
        <v>28</v>
      </c>
      <c r="G359" s="372" t="s">
        <v>29</v>
      </c>
    </row>
    <row r="360" spans="1:123" s="88" customFormat="1" ht="24" customHeight="1" x14ac:dyDescent="0.2">
      <c r="A360" s="93" t="s">
        <v>507</v>
      </c>
      <c r="B360" s="93" t="s">
        <v>508</v>
      </c>
      <c r="C360" s="369"/>
      <c r="D360" s="369"/>
      <c r="E360" s="371"/>
      <c r="F360" s="373"/>
      <c r="G360" s="373"/>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6"/>
      <c r="B361" s="94"/>
      <c r="C361" s="132" t="s">
        <v>603</v>
      </c>
      <c r="D361" s="95"/>
      <c r="E361" s="96"/>
      <c r="F361" s="97"/>
      <c r="G361" s="267"/>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8">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8">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8">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8">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8">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8">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8">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8">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8">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8">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8">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8">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8">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8">
        <f t="shared" si="110"/>
        <v>0</v>
      </c>
    </row>
    <row r="376" spans="1:7" ht="24" customHeight="1" x14ac:dyDescent="0.2">
      <c r="A376" s="269"/>
      <c r="D376" s="88"/>
      <c r="E376" s="89"/>
      <c r="F376" s="255" t="s">
        <v>30</v>
      </c>
      <c r="G376" s="270">
        <f>SUBTOTAL(9,G362:G375)</f>
        <v>0</v>
      </c>
    </row>
    <row r="377" spans="1:7" ht="24" customHeight="1" x14ac:dyDescent="0.2">
      <c r="A377" s="269"/>
      <c r="C377" s="98" t="s">
        <v>604</v>
      </c>
      <c r="D377" s="88"/>
      <c r="E377" s="89"/>
      <c r="G377" s="271"/>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8">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8">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8">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8">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8">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8">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8">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8">
        <f t="shared" si="115"/>
        <v>0</v>
      </c>
    </row>
    <row r="386" spans="1:7" ht="24" customHeight="1" x14ac:dyDescent="0.2">
      <c r="A386" s="269"/>
      <c r="D386" s="88"/>
      <c r="E386" s="89"/>
      <c r="F386" s="255" t="s">
        <v>31</v>
      </c>
      <c r="G386" s="270">
        <f>SUBTOTAL(9,G378:G385)</f>
        <v>0</v>
      </c>
    </row>
    <row r="387" spans="1:7" ht="24" customHeight="1" x14ac:dyDescent="0.2">
      <c r="A387" s="269"/>
      <c r="C387" s="98" t="s">
        <v>605</v>
      </c>
      <c r="D387" s="88"/>
      <c r="E387" s="89"/>
      <c r="G387" s="271"/>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8">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8">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8">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8">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8">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8">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8">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8">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8">
        <f t="shared" si="120"/>
        <v>0</v>
      </c>
    </row>
    <row r="397" spans="1:7" ht="24" customHeight="1" x14ac:dyDescent="0.2">
      <c r="A397" s="272"/>
      <c r="B397" s="88"/>
      <c r="D397" s="88"/>
      <c r="E397" s="89"/>
      <c r="F397" s="255" t="s">
        <v>32</v>
      </c>
      <c r="G397" s="270">
        <f>SUBTOTAL(9,G388:G396)</f>
        <v>0</v>
      </c>
    </row>
    <row r="398" spans="1:7" ht="24" customHeight="1" x14ac:dyDescent="0.2">
      <c r="A398" s="273"/>
      <c r="B398" s="88"/>
      <c r="D398" s="88"/>
      <c r="E398" s="89"/>
      <c r="G398" s="271"/>
    </row>
    <row r="399" spans="1:7" ht="24" customHeight="1" x14ac:dyDescent="0.2">
      <c r="A399" s="274" t="str">
        <f>B357</f>
        <v>2.2</v>
      </c>
      <c r="B399" s="275" t="str">
        <f>C357</f>
        <v>Excavaciones para fundaciones</v>
      </c>
      <c r="C399" s="95"/>
      <c r="D399" s="95" t="s">
        <v>33</v>
      </c>
      <c r="E399" s="96"/>
      <c r="F399" s="277" t="s">
        <v>34</v>
      </c>
      <c r="G399" s="276">
        <f>SUBTOTAL(9,G362:G398)</f>
        <v>0</v>
      </c>
    </row>
    <row r="401" spans="1:123" ht="24" customHeight="1" x14ac:dyDescent="0.2">
      <c r="A401" s="256" t="s">
        <v>36</v>
      </c>
      <c r="B401" s="257"/>
      <c r="C401" s="257"/>
      <c r="D401" s="257"/>
      <c r="E401" s="257"/>
      <c r="F401" s="257"/>
      <c r="G401" s="258"/>
    </row>
    <row r="402" spans="1:123" ht="24" customHeight="1" x14ac:dyDescent="0.2">
      <c r="A402" s="259" t="s">
        <v>601</v>
      </c>
      <c r="B402" s="84" t="str">
        <f>Comitente</f>
        <v>SUBSECRETARIA DE ARQUITECTURA</v>
      </c>
      <c r="C402" s="80"/>
      <c r="D402" s="85"/>
      <c r="E402" s="85"/>
      <c r="F402" s="86"/>
      <c r="G402" s="260"/>
    </row>
    <row r="403" spans="1:123" ht="24" customHeight="1" x14ac:dyDescent="0.2">
      <c r="A403" s="259" t="s">
        <v>602</v>
      </c>
      <c r="B403" s="84">
        <f>Contratista</f>
        <v>0</v>
      </c>
      <c r="C403" s="81"/>
      <c r="D403" s="81"/>
      <c r="E403" s="81"/>
      <c r="F403" s="87"/>
      <c r="G403" s="261"/>
    </row>
    <row r="404" spans="1:123" ht="24" customHeight="1" x14ac:dyDescent="0.2">
      <c r="A404" s="259" t="s">
        <v>23</v>
      </c>
      <c r="B404" s="84" t="str">
        <f>Obra</f>
        <v>ESCUELA CASA DEL NINÑO</v>
      </c>
      <c r="C404" s="81"/>
      <c r="D404" s="81"/>
      <c r="E404" s="81"/>
      <c r="F404" s="87" t="s">
        <v>37</v>
      </c>
      <c r="G404" s="262">
        <f>Fecha_Base</f>
        <v>0</v>
      </c>
    </row>
    <row r="405" spans="1:123" ht="24" customHeight="1" x14ac:dyDescent="0.2">
      <c r="A405" s="263" t="s">
        <v>600</v>
      </c>
      <c r="B405" s="82" t="str">
        <f>Ubicación</f>
        <v>VALLE FERTIL - SAN JUAN</v>
      </c>
      <c r="C405" s="82"/>
      <c r="D405" s="88"/>
      <c r="E405" s="89"/>
      <c r="G405" s="264"/>
    </row>
    <row r="406" spans="1:123" ht="24" customHeight="1" x14ac:dyDescent="0.2">
      <c r="A406" s="263" t="s">
        <v>38</v>
      </c>
      <c r="B406" s="91">
        <f>IFERROR(VALUE(LEFT(B407,FIND(".",B407)-1)),"")</f>
        <v>3</v>
      </c>
      <c r="C406" s="83" t="str">
        <f>IFERROR(VLOOKUP(B406,Tabla_CyP,2,FALSE),"")</f>
        <v>ESTRUCTURA RESISTENTE</v>
      </c>
      <c r="E406" s="89"/>
      <c r="G406" s="264"/>
    </row>
    <row r="407" spans="1:123" ht="24" customHeight="1" x14ac:dyDescent="0.2">
      <c r="A407" s="263" t="s">
        <v>24</v>
      </c>
      <c r="B407" s="92" t="str">
        <f>IFERROR(VLOOKUP(COUNTIF($A$1:A407,"ANALISIS DE PRECIOS"),Tabla_NumeroItem,2,FALSE),"")</f>
        <v>3.1.1</v>
      </c>
      <c r="C407" s="83" t="str">
        <f>IFERROR(VLOOKUP(B407,Tabla_CyP,2,FALSE),"")</f>
        <v>Hormigones de limpieza y no estructurales</v>
      </c>
      <c r="D407" s="88"/>
      <c r="E407" s="89"/>
      <c r="F407" s="87" t="s">
        <v>25</v>
      </c>
      <c r="G407" s="265" t="str">
        <f>IFERROR(VLOOKUP(B407,Tabla_CyP,4,FALSE),"")</f>
        <v>m2</v>
      </c>
    </row>
    <row r="408" spans="1:123" ht="24" customHeight="1" x14ac:dyDescent="0.2">
      <c r="A408" s="263"/>
      <c r="B408" s="82"/>
      <c r="D408" s="88"/>
      <c r="E408" s="89"/>
      <c r="G408" s="264"/>
    </row>
    <row r="409" spans="1:123" ht="24" customHeight="1" x14ac:dyDescent="0.2">
      <c r="A409" s="366" t="s">
        <v>506</v>
      </c>
      <c r="B409" s="367"/>
      <c r="C409" s="368" t="s">
        <v>0</v>
      </c>
      <c r="D409" s="368" t="s">
        <v>26</v>
      </c>
      <c r="E409" s="370" t="s">
        <v>27</v>
      </c>
      <c r="F409" s="372" t="s">
        <v>28</v>
      </c>
      <c r="G409" s="372" t="s">
        <v>29</v>
      </c>
    </row>
    <row r="410" spans="1:123" s="88" customFormat="1" ht="24" customHeight="1" x14ac:dyDescent="0.2">
      <c r="A410" s="93" t="s">
        <v>507</v>
      </c>
      <c r="B410" s="93" t="s">
        <v>508</v>
      </c>
      <c r="C410" s="369"/>
      <c r="D410" s="369"/>
      <c r="E410" s="371"/>
      <c r="F410" s="373"/>
      <c r="G410" s="373"/>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6"/>
      <c r="B411" s="94"/>
      <c r="C411" s="132" t="s">
        <v>603</v>
      </c>
      <c r="D411" s="95"/>
      <c r="E411" s="96"/>
      <c r="F411" s="97"/>
      <c r="G411" s="267"/>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8">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8">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8">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8">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8">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8">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8">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8">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8">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8">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8">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8">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8">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8">
        <f t="shared" si="125"/>
        <v>0</v>
      </c>
    </row>
    <row r="426" spans="1:7" ht="24" customHeight="1" x14ac:dyDescent="0.2">
      <c r="A426" s="269"/>
      <c r="D426" s="88"/>
      <c r="E426" s="89"/>
      <c r="F426" s="255" t="s">
        <v>30</v>
      </c>
      <c r="G426" s="270">
        <f>SUBTOTAL(9,G412:G425)</f>
        <v>0</v>
      </c>
    </row>
    <row r="427" spans="1:7" ht="24" customHeight="1" x14ac:dyDescent="0.2">
      <c r="A427" s="269"/>
      <c r="C427" s="98" t="s">
        <v>604</v>
      </c>
      <c r="D427" s="88"/>
      <c r="E427" s="89"/>
      <c r="G427" s="271"/>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8">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8">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8">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8">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8">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8">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8">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8">
        <f t="shared" si="130"/>
        <v>0</v>
      </c>
    </row>
    <row r="436" spans="1:7" ht="24" customHeight="1" x14ac:dyDescent="0.2">
      <c r="A436" s="269"/>
      <c r="D436" s="88"/>
      <c r="E436" s="89"/>
      <c r="F436" s="255" t="s">
        <v>31</v>
      </c>
      <c r="G436" s="270">
        <f>SUBTOTAL(9,G428:G435)</f>
        <v>0</v>
      </c>
    </row>
    <row r="437" spans="1:7" ht="24" customHeight="1" x14ac:dyDescent="0.2">
      <c r="A437" s="269"/>
      <c r="C437" s="98" t="s">
        <v>605</v>
      </c>
      <c r="D437" s="88"/>
      <c r="E437" s="89"/>
      <c r="G437" s="271"/>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8">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8">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8">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8">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8">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8">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8">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8">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8">
        <f t="shared" si="135"/>
        <v>0</v>
      </c>
    </row>
    <row r="447" spans="1:7" ht="24" customHeight="1" x14ac:dyDescent="0.2">
      <c r="A447" s="272"/>
      <c r="B447" s="88"/>
      <c r="D447" s="88"/>
      <c r="E447" s="89"/>
      <c r="F447" s="255" t="s">
        <v>32</v>
      </c>
      <c r="G447" s="270">
        <f>SUBTOTAL(9,G438:G446)</f>
        <v>0</v>
      </c>
    </row>
    <row r="448" spans="1:7" ht="24" customHeight="1" x14ac:dyDescent="0.2">
      <c r="A448" s="273"/>
      <c r="B448" s="88"/>
      <c r="D448" s="88"/>
      <c r="E448" s="89"/>
      <c r="G448" s="271"/>
    </row>
    <row r="449" spans="1:123" ht="24" customHeight="1" x14ac:dyDescent="0.2">
      <c r="A449" s="274" t="str">
        <f>B407</f>
        <v>3.1.1</v>
      </c>
      <c r="B449" s="275" t="str">
        <f>C407</f>
        <v>Hormigones de limpieza y no estructurales</v>
      </c>
      <c r="C449" s="95"/>
      <c r="D449" s="95" t="s">
        <v>33</v>
      </c>
      <c r="E449" s="96"/>
      <c r="F449" s="277" t="s">
        <v>34</v>
      </c>
      <c r="G449" s="276">
        <f>SUBTOTAL(9,G412:G448)</f>
        <v>0</v>
      </c>
    </row>
    <row r="451" spans="1:123" ht="24" customHeight="1" x14ac:dyDescent="0.2">
      <c r="A451" s="256" t="s">
        <v>36</v>
      </c>
      <c r="B451" s="257"/>
      <c r="C451" s="257"/>
      <c r="D451" s="257"/>
      <c r="E451" s="257"/>
      <c r="F451" s="257"/>
      <c r="G451" s="258"/>
    </row>
    <row r="452" spans="1:123" ht="24" customHeight="1" x14ac:dyDescent="0.2">
      <c r="A452" s="259" t="s">
        <v>601</v>
      </c>
      <c r="B452" s="84" t="str">
        <f>Comitente</f>
        <v>SUBSECRETARIA DE ARQUITECTURA</v>
      </c>
      <c r="C452" s="80"/>
      <c r="D452" s="85"/>
      <c r="E452" s="85"/>
      <c r="F452" s="86"/>
      <c r="G452" s="260"/>
    </row>
    <row r="453" spans="1:123" ht="24" customHeight="1" x14ac:dyDescent="0.2">
      <c r="A453" s="259" t="s">
        <v>602</v>
      </c>
      <c r="B453" s="84">
        <f>Contratista</f>
        <v>0</v>
      </c>
      <c r="C453" s="81"/>
      <c r="D453" s="81"/>
      <c r="E453" s="81"/>
      <c r="F453" s="87"/>
      <c r="G453" s="261"/>
    </row>
    <row r="454" spans="1:123" ht="24" customHeight="1" x14ac:dyDescent="0.2">
      <c r="A454" s="259" t="s">
        <v>23</v>
      </c>
      <c r="B454" s="84" t="str">
        <f>Obra</f>
        <v>ESCUELA CASA DEL NINÑO</v>
      </c>
      <c r="C454" s="81"/>
      <c r="D454" s="81"/>
      <c r="E454" s="81"/>
      <c r="F454" s="87" t="s">
        <v>37</v>
      </c>
      <c r="G454" s="262">
        <f>Fecha_Base</f>
        <v>0</v>
      </c>
    </row>
    <row r="455" spans="1:123" ht="24" customHeight="1" x14ac:dyDescent="0.2">
      <c r="A455" s="263" t="s">
        <v>600</v>
      </c>
      <c r="B455" s="82" t="str">
        <f>Ubicación</f>
        <v>VALLE FERTIL - SAN JUAN</v>
      </c>
      <c r="C455" s="82"/>
      <c r="D455" s="88"/>
      <c r="E455" s="89"/>
      <c r="G455" s="264"/>
    </row>
    <row r="456" spans="1:123" ht="24" customHeight="1" x14ac:dyDescent="0.2">
      <c r="A456" s="263" t="s">
        <v>38</v>
      </c>
      <c r="B456" s="91">
        <f>IFERROR(VALUE(LEFT(B457,FIND(".",B457)-1)),"")</f>
        <v>3</v>
      </c>
      <c r="C456" s="83" t="str">
        <f>IFERROR(VLOOKUP(B456,Tabla_CyP,2,FALSE),"")</f>
        <v>ESTRUCTURA RESISTENTE</v>
      </c>
      <c r="E456" s="89"/>
      <c r="G456" s="264"/>
    </row>
    <row r="457" spans="1:123" ht="24" customHeight="1" x14ac:dyDescent="0.2">
      <c r="A457" s="263" t="s">
        <v>24</v>
      </c>
      <c r="B457" s="92" t="str">
        <f>IFERROR(VLOOKUP(COUNTIF($A$1:A457,"ANALISIS DE PRECIOS"),Tabla_NumeroItem,2,FALSE),"")</f>
        <v>3.1.2</v>
      </c>
      <c r="C457" s="83" t="str">
        <f>IFERROR(VLOOKUP(B457,Tabla_CyP,2,FALSE),"")</f>
        <v>Hormigones para sobrecimientos y cimientos</v>
      </c>
      <c r="D457" s="88"/>
      <c r="E457" s="89"/>
      <c r="F457" s="87" t="s">
        <v>25</v>
      </c>
      <c r="G457" s="265" t="str">
        <f>IFERROR(VLOOKUP(B457,Tabla_CyP,4,FALSE),"")</f>
        <v>m3</v>
      </c>
    </row>
    <row r="458" spans="1:123" ht="24" customHeight="1" x14ac:dyDescent="0.2">
      <c r="A458" s="263"/>
      <c r="B458" s="82"/>
      <c r="D458" s="88"/>
      <c r="E458" s="89"/>
      <c r="G458" s="264"/>
    </row>
    <row r="459" spans="1:123" ht="24" customHeight="1" x14ac:dyDescent="0.2">
      <c r="A459" s="366" t="s">
        <v>506</v>
      </c>
      <c r="B459" s="367"/>
      <c r="C459" s="368" t="s">
        <v>0</v>
      </c>
      <c r="D459" s="368" t="s">
        <v>26</v>
      </c>
      <c r="E459" s="370" t="s">
        <v>27</v>
      </c>
      <c r="F459" s="372" t="s">
        <v>28</v>
      </c>
      <c r="G459" s="372" t="s">
        <v>29</v>
      </c>
    </row>
    <row r="460" spans="1:123" s="88" customFormat="1" ht="24" customHeight="1" x14ac:dyDescent="0.2">
      <c r="A460" s="93" t="s">
        <v>507</v>
      </c>
      <c r="B460" s="93" t="s">
        <v>508</v>
      </c>
      <c r="C460" s="369"/>
      <c r="D460" s="369"/>
      <c r="E460" s="371"/>
      <c r="F460" s="373"/>
      <c r="G460" s="373"/>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6"/>
      <c r="B461" s="94"/>
      <c r="C461" s="132" t="s">
        <v>603</v>
      </c>
      <c r="D461" s="95"/>
      <c r="E461" s="96"/>
      <c r="F461" s="97"/>
      <c r="G461" s="267"/>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8">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8">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8">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8">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8">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8">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8">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8">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8">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8">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8">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8">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8">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8">
        <f t="shared" si="140"/>
        <v>0</v>
      </c>
    </row>
    <row r="476" spans="1:7" ht="24" customHeight="1" x14ac:dyDescent="0.2">
      <c r="A476" s="269"/>
      <c r="D476" s="88"/>
      <c r="E476" s="89"/>
      <c r="F476" s="255" t="s">
        <v>30</v>
      </c>
      <c r="G476" s="270">
        <f>SUBTOTAL(9,G462:G475)</f>
        <v>0</v>
      </c>
    </row>
    <row r="477" spans="1:7" ht="24" customHeight="1" x14ac:dyDescent="0.2">
      <c r="A477" s="269"/>
      <c r="C477" s="98" t="s">
        <v>604</v>
      </c>
      <c r="D477" s="88"/>
      <c r="E477" s="89"/>
      <c r="G477" s="271"/>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8">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8">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8">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8">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8">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8">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8">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8">
        <f t="shared" si="145"/>
        <v>0</v>
      </c>
    </row>
    <row r="486" spans="1:7" ht="24" customHeight="1" x14ac:dyDescent="0.2">
      <c r="A486" s="269"/>
      <c r="D486" s="88"/>
      <c r="E486" s="89"/>
      <c r="F486" s="255" t="s">
        <v>31</v>
      </c>
      <c r="G486" s="270">
        <f>SUBTOTAL(9,G478:G485)</f>
        <v>0</v>
      </c>
    </row>
    <row r="487" spans="1:7" ht="24" customHeight="1" x14ac:dyDescent="0.2">
      <c r="A487" s="269"/>
      <c r="C487" s="98" t="s">
        <v>605</v>
      </c>
      <c r="D487" s="88"/>
      <c r="E487" s="89"/>
      <c r="G487" s="271"/>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8">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8">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8">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8">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8">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8">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8">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8">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8">
        <f t="shared" si="150"/>
        <v>0</v>
      </c>
    </row>
    <row r="497" spans="1:123" ht="24" customHeight="1" x14ac:dyDescent="0.2">
      <c r="A497" s="272"/>
      <c r="B497" s="88"/>
      <c r="D497" s="88"/>
      <c r="E497" s="89"/>
      <c r="F497" s="255" t="s">
        <v>32</v>
      </c>
      <c r="G497" s="270">
        <f>SUBTOTAL(9,G488:G496)</f>
        <v>0</v>
      </c>
    </row>
    <row r="498" spans="1:123" ht="24" customHeight="1" x14ac:dyDescent="0.2">
      <c r="A498" s="273"/>
      <c r="B498" s="88"/>
      <c r="D498" s="88"/>
      <c r="E498" s="89"/>
      <c r="G498" s="271"/>
    </row>
    <row r="499" spans="1:123" ht="24" customHeight="1" x14ac:dyDescent="0.2">
      <c r="A499" s="274" t="str">
        <f>B457</f>
        <v>3.1.2</v>
      </c>
      <c r="B499" s="275" t="str">
        <f>C457</f>
        <v>Hormigones para sobrecimientos y cimientos</v>
      </c>
      <c r="C499" s="95"/>
      <c r="D499" s="95" t="s">
        <v>33</v>
      </c>
      <c r="E499" s="96"/>
      <c r="F499" s="277" t="s">
        <v>34</v>
      </c>
      <c r="G499" s="276">
        <f>SUBTOTAL(9,G462:G498)</f>
        <v>0</v>
      </c>
    </row>
    <row r="501" spans="1:123" ht="24" customHeight="1" x14ac:dyDescent="0.2">
      <c r="A501" s="256" t="s">
        <v>36</v>
      </c>
      <c r="B501" s="257"/>
      <c r="C501" s="257"/>
      <c r="D501" s="257"/>
      <c r="E501" s="257"/>
      <c r="F501" s="257"/>
      <c r="G501" s="258"/>
    </row>
    <row r="502" spans="1:123" ht="24" customHeight="1" x14ac:dyDescent="0.2">
      <c r="A502" s="259" t="s">
        <v>601</v>
      </c>
      <c r="B502" s="84" t="str">
        <f>Comitente</f>
        <v>SUBSECRETARIA DE ARQUITECTURA</v>
      </c>
      <c r="C502" s="80"/>
      <c r="D502" s="85"/>
      <c r="E502" s="85"/>
      <c r="F502" s="86"/>
      <c r="G502" s="260"/>
    </row>
    <row r="503" spans="1:123" ht="24" customHeight="1" x14ac:dyDescent="0.2">
      <c r="A503" s="259" t="s">
        <v>602</v>
      </c>
      <c r="B503" s="84">
        <f>Contratista</f>
        <v>0</v>
      </c>
      <c r="C503" s="81"/>
      <c r="D503" s="81"/>
      <c r="E503" s="81"/>
      <c r="F503" s="87"/>
      <c r="G503" s="261"/>
    </row>
    <row r="504" spans="1:123" ht="24" customHeight="1" x14ac:dyDescent="0.2">
      <c r="A504" s="259" t="s">
        <v>23</v>
      </c>
      <c r="B504" s="84" t="str">
        <f>Obra</f>
        <v>ESCUELA CASA DEL NINÑO</v>
      </c>
      <c r="C504" s="81"/>
      <c r="D504" s="81"/>
      <c r="E504" s="81"/>
      <c r="F504" s="87" t="s">
        <v>37</v>
      </c>
      <c r="G504" s="262">
        <f>Fecha_Base</f>
        <v>0</v>
      </c>
    </row>
    <row r="505" spans="1:123" ht="24" customHeight="1" x14ac:dyDescent="0.2">
      <c r="A505" s="263" t="s">
        <v>600</v>
      </c>
      <c r="B505" s="82" t="str">
        <f>Ubicación</f>
        <v>VALLE FERTIL - SAN JUAN</v>
      </c>
      <c r="C505" s="82"/>
      <c r="D505" s="88"/>
      <c r="E505" s="89"/>
      <c r="G505" s="264"/>
    </row>
    <row r="506" spans="1:123" ht="24" customHeight="1" x14ac:dyDescent="0.2">
      <c r="A506" s="263" t="s">
        <v>38</v>
      </c>
      <c r="B506" s="91">
        <f>IFERROR(VALUE(LEFT(B507,FIND(".",B507)-1)),"")</f>
        <v>3</v>
      </c>
      <c r="C506" s="83" t="str">
        <f>IFERROR(VLOOKUP(B506,Tabla_CyP,2,FALSE),"")</f>
        <v>ESTRUCTURA RESISTENTE</v>
      </c>
      <c r="E506" s="89"/>
      <c r="G506" s="264"/>
    </row>
    <row r="507" spans="1:123" ht="24" customHeight="1" x14ac:dyDescent="0.2">
      <c r="A507" s="263" t="s">
        <v>24</v>
      </c>
      <c r="B507" s="92" t="str">
        <f>IFERROR(VLOOKUP(COUNTIF($A$1:A507,"ANALISIS DE PRECIOS"),Tabla_NumeroItem,2,FALSE),"")</f>
        <v>3.1.3</v>
      </c>
      <c r="C507" s="83" t="str">
        <f>IFERROR(VLOOKUP(B507,Tabla_CyP,2,FALSE),"")</f>
        <v>Hormigones para plateas, zapatas, bases y vigas de fundación</v>
      </c>
      <c r="D507" s="88"/>
      <c r="E507" s="89"/>
      <c r="F507" s="87" t="s">
        <v>25</v>
      </c>
      <c r="G507" s="265" t="str">
        <f>IFERROR(VLOOKUP(B507,Tabla_CyP,4,FALSE),"")</f>
        <v>m3</v>
      </c>
    </row>
    <row r="508" spans="1:123" ht="24" customHeight="1" x14ac:dyDescent="0.2">
      <c r="A508" s="263"/>
      <c r="B508" s="82"/>
      <c r="D508" s="88"/>
      <c r="E508" s="89"/>
      <c r="G508" s="264"/>
    </row>
    <row r="509" spans="1:123" ht="24" customHeight="1" x14ac:dyDescent="0.2">
      <c r="A509" s="366" t="s">
        <v>506</v>
      </c>
      <c r="B509" s="367"/>
      <c r="C509" s="368" t="s">
        <v>0</v>
      </c>
      <c r="D509" s="368" t="s">
        <v>26</v>
      </c>
      <c r="E509" s="370" t="s">
        <v>27</v>
      </c>
      <c r="F509" s="372" t="s">
        <v>28</v>
      </c>
      <c r="G509" s="372" t="s">
        <v>29</v>
      </c>
    </row>
    <row r="510" spans="1:123" s="88" customFormat="1" ht="24" customHeight="1" x14ac:dyDescent="0.2">
      <c r="A510" s="93" t="s">
        <v>507</v>
      </c>
      <c r="B510" s="93" t="s">
        <v>508</v>
      </c>
      <c r="C510" s="369"/>
      <c r="D510" s="369"/>
      <c r="E510" s="371"/>
      <c r="F510" s="373"/>
      <c r="G510" s="373"/>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6"/>
      <c r="B511" s="94"/>
      <c r="C511" s="132" t="s">
        <v>603</v>
      </c>
      <c r="D511" s="95"/>
      <c r="E511" s="96"/>
      <c r="F511" s="97"/>
      <c r="G511" s="267"/>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8">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8">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8">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8">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8">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8">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8">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8">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8">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8">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8">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8">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8">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8">
        <f t="shared" si="155"/>
        <v>0</v>
      </c>
    </row>
    <row r="526" spans="1:7" ht="24" customHeight="1" x14ac:dyDescent="0.2">
      <c r="A526" s="269"/>
      <c r="D526" s="88"/>
      <c r="E526" s="89"/>
      <c r="F526" s="255" t="s">
        <v>30</v>
      </c>
      <c r="G526" s="270">
        <f>SUBTOTAL(9,G512:G525)</f>
        <v>0</v>
      </c>
    </row>
    <row r="527" spans="1:7" ht="24" customHeight="1" x14ac:dyDescent="0.2">
      <c r="A527" s="269"/>
      <c r="C527" s="98" t="s">
        <v>604</v>
      </c>
      <c r="D527" s="88"/>
      <c r="E527" s="89"/>
      <c r="G527" s="271"/>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8">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8">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8">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8">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8">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8">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8">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8">
        <f t="shared" si="160"/>
        <v>0</v>
      </c>
    </row>
    <row r="536" spans="1:7" ht="24" customHeight="1" x14ac:dyDescent="0.2">
      <c r="A536" s="269"/>
      <c r="D536" s="88"/>
      <c r="E536" s="89"/>
      <c r="F536" s="255" t="s">
        <v>31</v>
      </c>
      <c r="G536" s="270">
        <f>SUBTOTAL(9,G528:G535)</f>
        <v>0</v>
      </c>
    </row>
    <row r="537" spans="1:7" ht="24" customHeight="1" x14ac:dyDescent="0.2">
      <c r="A537" s="269"/>
      <c r="C537" s="98" t="s">
        <v>605</v>
      </c>
      <c r="D537" s="88"/>
      <c r="E537" s="89"/>
      <c r="G537" s="271"/>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8">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8">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8">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8">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8">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8">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8">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8">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8">
        <f t="shared" si="165"/>
        <v>0</v>
      </c>
    </row>
    <row r="547" spans="1:123" ht="24" customHeight="1" x14ac:dyDescent="0.2">
      <c r="A547" s="272"/>
      <c r="B547" s="88"/>
      <c r="D547" s="88"/>
      <c r="E547" s="89"/>
      <c r="F547" s="255" t="s">
        <v>32</v>
      </c>
      <c r="G547" s="270">
        <f>SUBTOTAL(9,G538:G546)</f>
        <v>0</v>
      </c>
    </row>
    <row r="548" spans="1:123" ht="24" customHeight="1" x14ac:dyDescent="0.2">
      <c r="A548" s="273"/>
      <c r="B548" s="88"/>
      <c r="D548" s="88"/>
      <c r="E548" s="89"/>
      <c r="G548" s="271"/>
    </row>
    <row r="549" spans="1:123" ht="24" customHeight="1" x14ac:dyDescent="0.2">
      <c r="A549" s="274" t="str">
        <f>B507</f>
        <v>3.1.3</v>
      </c>
      <c r="B549" s="275" t="str">
        <f>C507</f>
        <v>Hormigones para plateas, zapatas, bases y vigas de fundación</v>
      </c>
      <c r="C549" s="95"/>
      <c r="D549" s="95" t="s">
        <v>33</v>
      </c>
      <c r="E549" s="96"/>
      <c r="F549" s="277" t="s">
        <v>34</v>
      </c>
      <c r="G549" s="276">
        <f>SUBTOTAL(9,G512:G548)</f>
        <v>0</v>
      </c>
    </row>
    <row r="551" spans="1:123" ht="24" customHeight="1" x14ac:dyDescent="0.2">
      <c r="A551" s="256" t="s">
        <v>36</v>
      </c>
      <c r="B551" s="257"/>
      <c r="C551" s="257"/>
      <c r="D551" s="257"/>
      <c r="E551" s="257"/>
      <c r="F551" s="257"/>
      <c r="G551" s="258"/>
    </row>
    <row r="552" spans="1:123" ht="24" customHeight="1" x14ac:dyDescent="0.2">
      <c r="A552" s="259" t="s">
        <v>601</v>
      </c>
      <c r="B552" s="84" t="str">
        <f>Comitente</f>
        <v>SUBSECRETARIA DE ARQUITECTURA</v>
      </c>
      <c r="C552" s="80"/>
      <c r="D552" s="85"/>
      <c r="E552" s="85"/>
      <c r="F552" s="86"/>
      <c r="G552" s="260"/>
    </row>
    <row r="553" spans="1:123" ht="24" customHeight="1" x14ac:dyDescent="0.2">
      <c r="A553" s="259" t="s">
        <v>602</v>
      </c>
      <c r="B553" s="84">
        <f>Contratista</f>
        <v>0</v>
      </c>
      <c r="C553" s="81"/>
      <c r="D553" s="81"/>
      <c r="E553" s="81"/>
      <c r="F553" s="87"/>
      <c r="G553" s="261"/>
    </row>
    <row r="554" spans="1:123" ht="24" customHeight="1" x14ac:dyDescent="0.2">
      <c r="A554" s="259" t="s">
        <v>23</v>
      </c>
      <c r="B554" s="84" t="str">
        <f>Obra</f>
        <v>ESCUELA CASA DEL NINÑO</v>
      </c>
      <c r="C554" s="81"/>
      <c r="D554" s="81"/>
      <c r="E554" s="81"/>
      <c r="F554" s="87" t="s">
        <v>37</v>
      </c>
      <c r="G554" s="262">
        <f>Fecha_Base</f>
        <v>0</v>
      </c>
    </row>
    <row r="555" spans="1:123" ht="24" customHeight="1" x14ac:dyDescent="0.2">
      <c r="A555" s="263" t="s">
        <v>600</v>
      </c>
      <c r="B555" s="82" t="str">
        <f>Ubicación</f>
        <v>VALLE FERTIL - SAN JUAN</v>
      </c>
      <c r="C555" s="82"/>
      <c r="D555" s="88"/>
      <c r="E555" s="89"/>
      <c r="G555" s="264"/>
    </row>
    <row r="556" spans="1:123" ht="24" customHeight="1" x14ac:dyDescent="0.2">
      <c r="A556" s="263" t="s">
        <v>38</v>
      </c>
      <c r="B556" s="91">
        <f>IFERROR(VALUE(LEFT(B557,FIND(".",B557)-1)),"")</f>
        <v>3</v>
      </c>
      <c r="C556" s="83" t="str">
        <f>IFERROR(VLOOKUP(B556,Tabla_CyP,2,FALSE),"")</f>
        <v>ESTRUCTURA RESISTENTE</v>
      </c>
      <c r="E556" s="89"/>
      <c r="G556" s="264"/>
    </row>
    <row r="557" spans="1:123" ht="24" customHeight="1" x14ac:dyDescent="0.2">
      <c r="A557" s="263" t="s">
        <v>24</v>
      </c>
      <c r="B557" s="92" t="str">
        <f>IFERROR(VLOOKUP(COUNTIF($A$1:A557,"ANALISIS DE PRECIOS"),Tabla_NumeroItem,2,FALSE),"")</f>
        <v>3.1.4</v>
      </c>
      <c r="C557" s="83" t="str">
        <f>IFERROR(VLOOKUP(B557,Tabla_CyP,2,FALSE),"")</f>
        <v>Hormigones para vigas de arriostramiento</v>
      </c>
      <c r="D557" s="88"/>
      <c r="E557" s="89"/>
      <c r="F557" s="87" t="s">
        <v>25</v>
      </c>
      <c r="G557" s="265" t="str">
        <f>IFERROR(VLOOKUP(B557,Tabla_CyP,4,FALSE),"")</f>
        <v>m3</v>
      </c>
    </row>
    <row r="558" spans="1:123" ht="24" customHeight="1" x14ac:dyDescent="0.2">
      <c r="A558" s="263"/>
      <c r="B558" s="82"/>
      <c r="D558" s="88"/>
      <c r="E558" s="89"/>
      <c r="G558" s="264"/>
    </row>
    <row r="559" spans="1:123" ht="24" customHeight="1" x14ac:dyDescent="0.2">
      <c r="A559" s="366" t="s">
        <v>506</v>
      </c>
      <c r="B559" s="367"/>
      <c r="C559" s="368" t="s">
        <v>0</v>
      </c>
      <c r="D559" s="368" t="s">
        <v>26</v>
      </c>
      <c r="E559" s="370" t="s">
        <v>27</v>
      </c>
      <c r="F559" s="372" t="s">
        <v>28</v>
      </c>
      <c r="G559" s="372" t="s">
        <v>29</v>
      </c>
    </row>
    <row r="560" spans="1:123" s="88" customFormat="1" ht="24" customHeight="1" x14ac:dyDescent="0.2">
      <c r="A560" s="93" t="s">
        <v>507</v>
      </c>
      <c r="B560" s="93" t="s">
        <v>508</v>
      </c>
      <c r="C560" s="369"/>
      <c r="D560" s="369"/>
      <c r="E560" s="371"/>
      <c r="F560" s="373"/>
      <c r="G560" s="373"/>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6"/>
      <c r="B561" s="94"/>
      <c r="C561" s="132" t="s">
        <v>603</v>
      </c>
      <c r="D561" s="95"/>
      <c r="E561" s="96"/>
      <c r="F561" s="97"/>
      <c r="G561" s="267"/>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8">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8">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8">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8">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8">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8">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8">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8">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8">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8">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8">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8">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8">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8">
        <f t="shared" si="170"/>
        <v>0</v>
      </c>
    </row>
    <row r="576" spans="1:7" ht="24" customHeight="1" x14ac:dyDescent="0.2">
      <c r="A576" s="269"/>
      <c r="D576" s="88"/>
      <c r="E576" s="89"/>
      <c r="F576" s="255" t="s">
        <v>30</v>
      </c>
      <c r="G576" s="270">
        <f>SUBTOTAL(9,G562:G575)</f>
        <v>0</v>
      </c>
    </row>
    <row r="577" spans="1:7" ht="24" customHeight="1" x14ac:dyDescent="0.2">
      <c r="A577" s="269"/>
      <c r="C577" s="98" t="s">
        <v>604</v>
      </c>
      <c r="D577" s="88"/>
      <c r="E577" s="89"/>
      <c r="G577" s="271"/>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8">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8">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8">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8">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8">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8">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8">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8">
        <f t="shared" si="175"/>
        <v>0</v>
      </c>
    </row>
    <row r="586" spans="1:7" ht="24" customHeight="1" x14ac:dyDescent="0.2">
      <c r="A586" s="269"/>
      <c r="D586" s="88"/>
      <c r="E586" s="89"/>
      <c r="F586" s="255" t="s">
        <v>31</v>
      </c>
      <c r="G586" s="270">
        <f>SUBTOTAL(9,G578:G585)</f>
        <v>0</v>
      </c>
    </row>
    <row r="587" spans="1:7" ht="24" customHeight="1" x14ac:dyDescent="0.2">
      <c r="A587" s="269"/>
      <c r="C587" s="98" t="s">
        <v>605</v>
      </c>
      <c r="D587" s="88"/>
      <c r="E587" s="89"/>
      <c r="G587" s="271"/>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8">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8">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8">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8">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8">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8">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8">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8">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8">
        <f t="shared" si="180"/>
        <v>0</v>
      </c>
    </row>
    <row r="597" spans="1:7" ht="24" customHeight="1" x14ac:dyDescent="0.2">
      <c r="A597" s="272"/>
      <c r="B597" s="88"/>
      <c r="D597" s="88"/>
      <c r="E597" s="89"/>
      <c r="F597" s="255" t="s">
        <v>32</v>
      </c>
      <c r="G597" s="270">
        <f>SUBTOTAL(9,G588:G596)</f>
        <v>0</v>
      </c>
    </row>
    <row r="598" spans="1:7" ht="24" customHeight="1" x14ac:dyDescent="0.2">
      <c r="A598" s="273"/>
      <c r="B598" s="88"/>
      <c r="D598" s="88"/>
      <c r="E598" s="89"/>
      <c r="G598" s="271"/>
    </row>
    <row r="599" spans="1:7" ht="24" customHeight="1" x14ac:dyDescent="0.2">
      <c r="A599" s="274" t="str">
        <f>B557</f>
        <v>3.1.4</v>
      </c>
      <c r="B599" s="275" t="str">
        <f>C557</f>
        <v>Hormigones para vigas de arriostramiento</v>
      </c>
      <c r="C599" s="95"/>
      <c r="D599" s="95" t="s">
        <v>33</v>
      </c>
      <c r="E599" s="96"/>
      <c r="F599" s="277" t="s">
        <v>34</v>
      </c>
      <c r="G599" s="276">
        <f>SUBTOTAL(9,G562:G598)</f>
        <v>0</v>
      </c>
    </row>
    <row r="601" spans="1:7" ht="24" customHeight="1" x14ac:dyDescent="0.2">
      <c r="A601" s="256" t="s">
        <v>36</v>
      </c>
      <c r="B601" s="257"/>
      <c r="C601" s="257"/>
      <c r="D601" s="257"/>
      <c r="E601" s="257"/>
      <c r="F601" s="257"/>
      <c r="G601" s="258"/>
    </row>
    <row r="602" spans="1:7" ht="24" customHeight="1" x14ac:dyDescent="0.2">
      <c r="A602" s="259" t="s">
        <v>601</v>
      </c>
      <c r="B602" s="84" t="str">
        <f>Comitente</f>
        <v>SUBSECRETARIA DE ARQUITECTURA</v>
      </c>
      <c r="C602" s="80"/>
      <c r="D602" s="85"/>
      <c r="E602" s="85"/>
      <c r="F602" s="86"/>
      <c r="G602" s="260"/>
    </row>
    <row r="603" spans="1:7" ht="24" customHeight="1" x14ac:dyDescent="0.2">
      <c r="A603" s="259" t="s">
        <v>602</v>
      </c>
      <c r="B603" s="84">
        <f>Contratista</f>
        <v>0</v>
      </c>
      <c r="C603" s="81"/>
      <c r="D603" s="81"/>
      <c r="E603" s="81"/>
      <c r="F603" s="87"/>
      <c r="G603" s="261"/>
    </row>
    <row r="604" spans="1:7" ht="24" customHeight="1" x14ac:dyDescent="0.2">
      <c r="A604" s="259" t="s">
        <v>23</v>
      </c>
      <c r="B604" s="84" t="str">
        <f>Obra</f>
        <v>ESCUELA CASA DEL NINÑO</v>
      </c>
      <c r="C604" s="81"/>
      <c r="D604" s="81"/>
      <c r="E604" s="81"/>
      <c r="F604" s="87" t="s">
        <v>37</v>
      </c>
      <c r="G604" s="262">
        <f>Fecha_Base</f>
        <v>0</v>
      </c>
    </row>
    <row r="605" spans="1:7" ht="24" customHeight="1" x14ac:dyDescent="0.2">
      <c r="A605" s="263" t="s">
        <v>600</v>
      </c>
      <c r="B605" s="82" t="str">
        <f>Ubicación</f>
        <v>VALLE FERTIL - SAN JUAN</v>
      </c>
      <c r="C605" s="82"/>
      <c r="D605" s="88"/>
      <c r="E605" s="89"/>
      <c r="G605" s="264"/>
    </row>
    <row r="606" spans="1:7" ht="24" customHeight="1" x14ac:dyDescent="0.2">
      <c r="A606" s="263" t="s">
        <v>38</v>
      </c>
      <c r="B606" s="91">
        <f>IFERROR(VALUE(LEFT(B607,FIND(".",B607)-1)),"")</f>
        <v>3</v>
      </c>
      <c r="C606" s="83" t="str">
        <f>IFERROR(VLOOKUP(B606,Tabla_CyP,2,FALSE),"")</f>
        <v>ESTRUCTURA RESISTENTE</v>
      </c>
      <c r="E606" s="89"/>
      <c r="G606" s="264"/>
    </row>
    <row r="607" spans="1:7" ht="24" customHeight="1" x14ac:dyDescent="0.2">
      <c r="A607" s="263" t="s">
        <v>24</v>
      </c>
      <c r="B607" s="92" t="str">
        <f>IFERROR(VLOOKUP(COUNTIF($A$1:A607,"ANALISIS DE PRECIOS"),Tabla_NumeroItem,2,FALSE),"")</f>
        <v>3.1.5</v>
      </c>
      <c r="C607" s="83" t="str">
        <f>IFERROR(VLOOKUP(B607,Tabla_CyP,2,FALSE),"")</f>
        <v>Hormigones para columnas de carga</v>
      </c>
      <c r="D607" s="88"/>
      <c r="E607" s="89"/>
      <c r="F607" s="87" t="s">
        <v>25</v>
      </c>
      <c r="G607" s="265" t="str">
        <f>IFERROR(VLOOKUP(B607,Tabla_CyP,4,FALSE),"")</f>
        <v>m3</v>
      </c>
    </row>
    <row r="608" spans="1:7" ht="24" customHeight="1" x14ac:dyDescent="0.2">
      <c r="A608" s="263"/>
      <c r="B608" s="82"/>
      <c r="D608" s="88"/>
      <c r="E608" s="89"/>
      <c r="G608" s="264"/>
    </row>
    <row r="609" spans="1:123" ht="24" customHeight="1" x14ac:dyDescent="0.2">
      <c r="A609" s="366" t="s">
        <v>506</v>
      </c>
      <c r="B609" s="367"/>
      <c r="C609" s="368" t="s">
        <v>0</v>
      </c>
      <c r="D609" s="368" t="s">
        <v>26</v>
      </c>
      <c r="E609" s="370" t="s">
        <v>27</v>
      </c>
      <c r="F609" s="372" t="s">
        <v>28</v>
      </c>
      <c r="G609" s="372" t="s">
        <v>29</v>
      </c>
    </row>
    <row r="610" spans="1:123" s="88" customFormat="1" ht="24" customHeight="1" x14ac:dyDescent="0.2">
      <c r="A610" s="93" t="s">
        <v>507</v>
      </c>
      <c r="B610" s="93" t="s">
        <v>508</v>
      </c>
      <c r="C610" s="369"/>
      <c r="D610" s="369"/>
      <c r="E610" s="371"/>
      <c r="F610" s="373"/>
      <c r="G610" s="373"/>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6"/>
      <c r="B611" s="94"/>
      <c r="C611" s="132" t="s">
        <v>603</v>
      </c>
      <c r="D611" s="95"/>
      <c r="E611" s="96"/>
      <c r="F611" s="97"/>
      <c r="G611" s="267"/>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8">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8">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8">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8">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8">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8">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8">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8">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8">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8">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8">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8">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8">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8">
        <f t="shared" si="185"/>
        <v>0</v>
      </c>
    </row>
    <row r="626" spans="1:7" ht="24" customHeight="1" x14ac:dyDescent="0.2">
      <c r="A626" s="269"/>
      <c r="D626" s="88"/>
      <c r="E626" s="89"/>
      <c r="F626" s="255" t="s">
        <v>30</v>
      </c>
      <c r="G626" s="270">
        <f>SUBTOTAL(9,G612:G625)</f>
        <v>0</v>
      </c>
    </row>
    <row r="627" spans="1:7" ht="24" customHeight="1" x14ac:dyDescent="0.2">
      <c r="A627" s="269"/>
      <c r="C627" s="98" t="s">
        <v>604</v>
      </c>
      <c r="D627" s="88"/>
      <c r="E627" s="89"/>
      <c r="G627" s="271"/>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8">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8">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8">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8">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8">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8">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8">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8">
        <f t="shared" si="190"/>
        <v>0</v>
      </c>
    </row>
    <row r="636" spans="1:7" ht="24" customHeight="1" x14ac:dyDescent="0.2">
      <c r="A636" s="269"/>
      <c r="D636" s="88"/>
      <c r="E636" s="89"/>
      <c r="F636" s="255" t="s">
        <v>31</v>
      </c>
      <c r="G636" s="270">
        <f>SUBTOTAL(9,G628:G635)</f>
        <v>0</v>
      </c>
    </row>
    <row r="637" spans="1:7" ht="24" customHeight="1" x14ac:dyDescent="0.2">
      <c r="A637" s="269"/>
      <c r="C637" s="98" t="s">
        <v>605</v>
      </c>
      <c r="D637" s="88"/>
      <c r="E637" s="89"/>
      <c r="G637" s="271"/>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8">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8">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8">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8">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8">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8">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8">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8">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8">
        <f t="shared" si="195"/>
        <v>0</v>
      </c>
    </row>
    <row r="647" spans="1:7" ht="24" customHeight="1" x14ac:dyDescent="0.2">
      <c r="A647" s="272"/>
      <c r="B647" s="88"/>
      <c r="D647" s="88"/>
      <c r="E647" s="89"/>
      <c r="F647" s="255" t="s">
        <v>32</v>
      </c>
      <c r="G647" s="270">
        <f>SUBTOTAL(9,G638:G646)</f>
        <v>0</v>
      </c>
    </row>
    <row r="648" spans="1:7" ht="24" customHeight="1" x14ac:dyDescent="0.2">
      <c r="A648" s="273"/>
      <c r="B648" s="88"/>
      <c r="D648" s="88"/>
      <c r="E648" s="89"/>
      <c r="G648" s="271"/>
    </row>
    <row r="649" spans="1:7" ht="24" customHeight="1" x14ac:dyDescent="0.2">
      <c r="A649" s="274" t="str">
        <f>B607</f>
        <v>3.1.5</v>
      </c>
      <c r="B649" s="275" t="str">
        <f>C607</f>
        <v>Hormigones para columnas de carga</v>
      </c>
      <c r="C649" s="95"/>
      <c r="D649" s="95" t="s">
        <v>33</v>
      </c>
      <c r="E649" s="96"/>
      <c r="F649" s="277" t="s">
        <v>34</v>
      </c>
      <c r="G649" s="276">
        <f>SUBTOTAL(9,G612:G648)</f>
        <v>0</v>
      </c>
    </row>
    <row r="651" spans="1:7" ht="24" customHeight="1" x14ac:dyDescent="0.2">
      <c r="A651" s="256" t="s">
        <v>36</v>
      </c>
      <c r="B651" s="257"/>
      <c r="C651" s="257"/>
      <c r="D651" s="257"/>
      <c r="E651" s="257"/>
      <c r="F651" s="257"/>
      <c r="G651" s="258"/>
    </row>
    <row r="652" spans="1:7" ht="24" customHeight="1" x14ac:dyDescent="0.2">
      <c r="A652" s="259" t="s">
        <v>601</v>
      </c>
      <c r="B652" s="84" t="str">
        <f>Comitente</f>
        <v>SUBSECRETARIA DE ARQUITECTURA</v>
      </c>
      <c r="C652" s="80"/>
      <c r="D652" s="85"/>
      <c r="E652" s="85"/>
      <c r="F652" s="86"/>
      <c r="G652" s="260"/>
    </row>
    <row r="653" spans="1:7" ht="24" customHeight="1" x14ac:dyDescent="0.2">
      <c r="A653" s="259" t="s">
        <v>602</v>
      </c>
      <c r="B653" s="84">
        <f>Contratista</f>
        <v>0</v>
      </c>
      <c r="C653" s="81"/>
      <c r="D653" s="81"/>
      <c r="E653" s="81"/>
      <c r="F653" s="87"/>
      <c r="G653" s="261"/>
    </row>
    <row r="654" spans="1:7" ht="24" customHeight="1" x14ac:dyDescent="0.2">
      <c r="A654" s="259" t="s">
        <v>23</v>
      </c>
      <c r="B654" s="84" t="str">
        <f>Obra</f>
        <v>ESCUELA CASA DEL NINÑO</v>
      </c>
      <c r="C654" s="81"/>
      <c r="D654" s="81"/>
      <c r="E654" s="81"/>
      <c r="F654" s="87" t="s">
        <v>37</v>
      </c>
      <c r="G654" s="262">
        <f>Fecha_Base</f>
        <v>0</v>
      </c>
    </row>
    <row r="655" spans="1:7" ht="24" customHeight="1" x14ac:dyDescent="0.2">
      <c r="A655" s="263" t="s">
        <v>600</v>
      </c>
      <c r="B655" s="82" t="str">
        <f>Ubicación</f>
        <v>VALLE FERTIL - SAN JUAN</v>
      </c>
      <c r="C655" s="82"/>
      <c r="D655" s="88"/>
      <c r="E655" s="89"/>
      <c r="G655" s="264"/>
    </row>
    <row r="656" spans="1:7" ht="24" customHeight="1" x14ac:dyDescent="0.2">
      <c r="A656" s="263" t="s">
        <v>38</v>
      </c>
      <c r="B656" s="91">
        <f>IFERROR(VALUE(LEFT(B657,FIND(".",B657)-1)),"")</f>
        <v>3</v>
      </c>
      <c r="C656" s="83" t="str">
        <f>IFERROR(VLOOKUP(B656,Tabla_CyP,2,FALSE),"")</f>
        <v>ESTRUCTURA RESISTENTE</v>
      </c>
      <c r="E656" s="89"/>
      <c r="G656" s="264"/>
    </row>
    <row r="657" spans="1:123" ht="24" customHeight="1" x14ac:dyDescent="0.2">
      <c r="A657" s="263" t="s">
        <v>24</v>
      </c>
      <c r="B657" s="92" t="str">
        <f>IFERROR(VLOOKUP(COUNTIF($A$1:A657,"ANALISIS DE PRECIOS"),Tabla_NumeroItem,2,FALSE),"")</f>
        <v>3.1.6</v>
      </c>
      <c r="C657" s="83" t="str">
        <f>IFERROR(VLOOKUP(B657,Tabla_CyP,2,FALSE),"")</f>
        <v>Hormigones para columnas de encadenado</v>
      </c>
      <c r="D657" s="88"/>
      <c r="E657" s="89"/>
      <c r="F657" s="87" t="s">
        <v>25</v>
      </c>
      <c r="G657" s="265" t="str">
        <f>IFERROR(VLOOKUP(B657,Tabla_CyP,4,FALSE),"")</f>
        <v>m3</v>
      </c>
    </row>
    <row r="658" spans="1:123" ht="24" customHeight="1" x14ac:dyDescent="0.2">
      <c r="A658" s="263"/>
      <c r="B658" s="82"/>
      <c r="D658" s="88"/>
      <c r="E658" s="89"/>
      <c r="G658" s="264"/>
    </row>
    <row r="659" spans="1:123" ht="24" customHeight="1" x14ac:dyDescent="0.2">
      <c r="A659" s="366" t="s">
        <v>506</v>
      </c>
      <c r="B659" s="367"/>
      <c r="C659" s="368" t="s">
        <v>0</v>
      </c>
      <c r="D659" s="368" t="s">
        <v>26</v>
      </c>
      <c r="E659" s="370" t="s">
        <v>27</v>
      </c>
      <c r="F659" s="372" t="s">
        <v>28</v>
      </c>
      <c r="G659" s="372" t="s">
        <v>29</v>
      </c>
    </row>
    <row r="660" spans="1:123" s="88" customFormat="1" ht="24" customHeight="1" x14ac:dyDescent="0.2">
      <c r="A660" s="93" t="s">
        <v>507</v>
      </c>
      <c r="B660" s="93" t="s">
        <v>508</v>
      </c>
      <c r="C660" s="369"/>
      <c r="D660" s="369"/>
      <c r="E660" s="371"/>
      <c r="F660" s="373"/>
      <c r="G660" s="373"/>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6"/>
      <c r="B661" s="94"/>
      <c r="C661" s="132" t="s">
        <v>603</v>
      </c>
      <c r="D661" s="95"/>
      <c r="E661" s="96"/>
      <c r="F661" s="97"/>
      <c r="G661" s="267"/>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8">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8">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8">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8">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8">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8">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8">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8">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8">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8">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8">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8">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8">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8">
        <f t="shared" si="200"/>
        <v>0</v>
      </c>
    </row>
    <row r="676" spans="1:7" ht="24" customHeight="1" x14ac:dyDescent="0.2">
      <c r="A676" s="269"/>
      <c r="D676" s="88"/>
      <c r="E676" s="89"/>
      <c r="F676" s="255" t="s">
        <v>30</v>
      </c>
      <c r="G676" s="270">
        <f>SUBTOTAL(9,G662:G675)</f>
        <v>0</v>
      </c>
    </row>
    <row r="677" spans="1:7" ht="24" customHeight="1" x14ac:dyDescent="0.2">
      <c r="A677" s="269"/>
      <c r="C677" s="98" t="s">
        <v>604</v>
      </c>
      <c r="D677" s="88"/>
      <c r="E677" s="89"/>
      <c r="G677" s="271"/>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8">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8">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8">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8">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8">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8">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8">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8">
        <f t="shared" si="205"/>
        <v>0</v>
      </c>
    </row>
    <row r="686" spans="1:7" ht="24" customHeight="1" x14ac:dyDescent="0.2">
      <c r="A686" s="269"/>
      <c r="D686" s="88"/>
      <c r="E686" s="89"/>
      <c r="F686" s="255" t="s">
        <v>31</v>
      </c>
      <c r="G686" s="270">
        <f>SUBTOTAL(9,G678:G685)</f>
        <v>0</v>
      </c>
    </row>
    <row r="687" spans="1:7" ht="24" customHeight="1" x14ac:dyDescent="0.2">
      <c r="A687" s="269"/>
      <c r="C687" s="98" t="s">
        <v>605</v>
      </c>
      <c r="D687" s="88"/>
      <c r="E687" s="89"/>
      <c r="G687" s="271"/>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8">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8">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8">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8">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8">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8">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8">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8">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8">
        <f t="shared" si="210"/>
        <v>0</v>
      </c>
    </row>
    <row r="697" spans="1:7" ht="24" customHeight="1" x14ac:dyDescent="0.2">
      <c r="A697" s="272"/>
      <c r="B697" s="88"/>
      <c r="D697" s="88"/>
      <c r="E697" s="89"/>
      <c r="F697" s="255" t="s">
        <v>32</v>
      </c>
      <c r="G697" s="270">
        <f>SUBTOTAL(9,G688:G696)</f>
        <v>0</v>
      </c>
    </row>
    <row r="698" spans="1:7" ht="24" customHeight="1" x14ac:dyDescent="0.2">
      <c r="A698" s="273"/>
      <c r="B698" s="88"/>
      <c r="D698" s="88"/>
      <c r="E698" s="89"/>
      <c r="G698" s="271"/>
    </row>
    <row r="699" spans="1:7" ht="24" customHeight="1" x14ac:dyDescent="0.2">
      <c r="A699" s="274" t="str">
        <f>B657</f>
        <v>3.1.6</v>
      </c>
      <c r="B699" s="275" t="str">
        <f>C657</f>
        <v>Hormigones para columnas de encadenado</v>
      </c>
      <c r="C699" s="95"/>
      <c r="D699" s="95" t="s">
        <v>33</v>
      </c>
      <c r="E699" s="96"/>
      <c r="F699" s="277" t="s">
        <v>34</v>
      </c>
      <c r="G699" s="276">
        <f>SUBTOTAL(9,G662:G698)</f>
        <v>0</v>
      </c>
    </row>
    <row r="701" spans="1:7" ht="24" customHeight="1" x14ac:dyDescent="0.2">
      <c r="A701" s="256" t="s">
        <v>36</v>
      </c>
      <c r="B701" s="257"/>
      <c r="C701" s="257"/>
      <c r="D701" s="257"/>
      <c r="E701" s="257"/>
      <c r="F701" s="257"/>
      <c r="G701" s="258"/>
    </row>
    <row r="702" spans="1:7" ht="24" customHeight="1" x14ac:dyDescent="0.2">
      <c r="A702" s="259" t="s">
        <v>601</v>
      </c>
      <c r="B702" s="84" t="str">
        <f>Comitente</f>
        <v>SUBSECRETARIA DE ARQUITECTURA</v>
      </c>
      <c r="C702" s="80"/>
      <c r="D702" s="85"/>
      <c r="E702" s="85"/>
      <c r="F702" s="86"/>
      <c r="G702" s="260"/>
    </row>
    <row r="703" spans="1:7" ht="24" customHeight="1" x14ac:dyDescent="0.2">
      <c r="A703" s="259" t="s">
        <v>602</v>
      </c>
      <c r="B703" s="84">
        <f>Contratista</f>
        <v>0</v>
      </c>
      <c r="C703" s="81"/>
      <c r="D703" s="81"/>
      <c r="E703" s="81"/>
      <c r="F703" s="87"/>
      <c r="G703" s="261"/>
    </row>
    <row r="704" spans="1:7" ht="24" customHeight="1" x14ac:dyDescent="0.2">
      <c r="A704" s="259" t="s">
        <v>23</v>
      </c>
      <c r="B704" s="84" t="str">
        <f>Obra</f>
        <v>ESCUELA CASA DEL NINÑO</v>
      </c>
      <c r="C704" s="81"/>
      <c r="D704" s="81"/>
      <c r="E704" s="81"/>
      <c r="F704" s="87" t="s">
        <v>37</v>
      </c>
      <c r="G704" s="262">
        <f>Fecha_Base</f>
        <v>0</v>
      </c>
    </row>
    <row r="705" spans="1:123" ht="24" customHeight="1" x14ac:dyDescent="0.2">
      <c r="A705" s="263" t="s">
        <v>600</v>
      </c>
      <c r="B705" s="82" t="str">
        <f>Ubicación</f>
        <v>VALLE FERTIL - SAN JUAN</v>
      </c>
      <c r="C705" s="82"/>
      <c r="D705" s="88"/>
      <c r="E705" s="89"/>
      <c r="G705" s="264"/>
    </row>
    <row r="706" spans="1:123" ht="24" customHeight="1" x14ac:dyDescent="0.2">
      <c r="A706" s="263" t="s">
        <v>38</v>
      </c>
      <c r="B706" s="91">
        <f>IFERROR(VALUE(LEFT(B707,FIND(".",B707)-1)),"")</f>
        <v>3</v>
      </c>
      <c r="C706" s="83" t="str">
        <f>IFERROR(VLOOKUP(B706,Tabla_CyP,2,FALSE),"")</f>
        <v>ESTRUCTURA RESISTENTE</v>
      </c>
      <c r="E706" s="89"/>
      <c r="G706" s="264"/>
    </row>
    <row r="707" spans="1:123" ht="24" customHeight="1" x14ac:dyDescent="0.2">
      <c r="A707" s="263" t="s">
        <v>24</v>
      </c>
      <c r="B707" s="92" t="str">
        <f>IFERROR(VLOOKUP(COUNTIF($A$1:A707,"ANALISIS DE PRECIOS"),Tabla_NumeroItem,2,FALSE),"")</f>
        <v>3.1.7</v>
      </c>
      <c r="C707" s="83" t="str">
        <f>IFERROR(VLOOKUP(B707,Tabla_CyP,2,FALSE),"")</f>
        <v>Hormigones para vigas  de carga</v>
      </c>
      <c r="D707" s="88"/>
      <c r="E707" s="89"/>
      <c r="F707" s="87" t="s">
        <v>25</v>
      </c>
      <c r="G707" s="265" t="str">
        <f>IFERROR(VLOOKUP(B707,Tabla_CyP,4,FALSE),"")</f>
        <v>m3</v>
      </c>
    </row>
    <row r="708" spans="1:123" ht="24" customHeight="1" x14ac:dyDescent="0.2">
      <c r="A708" s="263"/>
      <c r="B708" s="82"/>
      <c r="D708" s="88"/>
      <c r="E708" s="89"/>
      <c r="G708" s="264"/>
    </row>
    <row r="709" spans="1:123" ht="24" customHeight="1" x14ac:dyDescent="0.2">
      <c r="A709" s="366" t="s">
        <v>506</v>
      </c>
      <c r="B709" s="367"/>
      <c r="C709" s="368" t="s">
        <v>0</v>
      </c>
      <c r="D709" s="368" t="s">
        <v>26</v>
      </c>
      <c r="E709" s="370" t="s">
        <v>27</v>
      </c>
      <c r="F709" s="372" t="s">
        <v>28</v>
      </c>
      <c r="G709" s="372" t="s">
        <v>29</v>
      </c>
    </row>
    <row r="710" spans="1:123" s="88" customFormat="1" ht="24" customHeight="1" x14ac:dyDescent="0.2">
      <c r="A710" s="93" t="s">
        <v>507</v>
      </c>
      <c r="B710" s="93" t="s">
        <v>508</v>
      </c>
      <c r="C710" s="369"/>
      <c r="D710" s="369"/>
      <c r="E710" s="371"/>
      <c r="F710" s="373"/>
      <c r="G710" s="373"/>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6"/>
      <c r="B711" s="94"/>
      <c r="C711" s="132" t="s">
        <v>603</v>
      </c>
      <c r="D711" s="95"/>
      <c r="E711" s="96"/>
      <c r="F711" s="97"/>
      <c r="G711" s="267"/>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8">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8">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8">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8">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8">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8">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8">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8">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8">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8">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8">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8">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8">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8">
        <f t="shared" si="215"/>
        <v>0</v>
      </c>
    </row>
    <row r="726" spans="1:7" ht="24" customHeight="1" x14ac:dyDescent="0.2">
      <c r="A726" s="269"/>
      <c r="D726" s="88"/>
      <c r="E726" s="89"/>
      <c r="F726" s="255" t="s">
        <v>30</v>
      </c>
      <c r="G726" s="270">
        <f>SUBTOTAL(9,G712:G725)</f>
        <v>0</v>
      </c>
    </row>
    <row r="727" spans="1:7" ht="24" customHeight="1" x14ac:dyDescent="0.2">
      <c r="A727" s="269"/>
      <c r="C727" s="98" t="s">
        <v>604</v>
      </c>
      <c r="D727" s="88"/>
      <c r="E727" s="89"/>
      <c r="G727" s="271"/>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8">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8">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8">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8">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8">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8">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8">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8">
        <f t="shared" si="220"/>
        <v>0</v>
      </c>
    </row>
    <row r="736" spans="1:7" ht="24" customHeight="1" x14ac:dyDescent="0.2">
      <c r="A736" s="269"/>
      <c r="D736" s="88"/>
      <c r="E736" s="89"/>
      <c r="F736" s="255" t="s">
        <v>31</v>
      </c>
      <c r="G736" s="270">
        <f>SUBTOTAL(9,G728:G735)</f>
        <v>0</v>
      </c>
    </row>
    <row r="737" spans="1:7" ht="24" customHeight="1" x14ac:dyDescent="0.2">
      <c r="A737" s="269"/>
      <c r="C737" s="98" t="s">
        <v>605</v>
      </c>
      <c r="D737" s="88"/>
      <c r="E737" s="89"/>
      <c r="G737" s="271"/>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8">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8">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8">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8">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8">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8">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8">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8">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8">
        <f t="shared" si="225"/>
        <v>0</v>
      </c>
    </row>
    <row r="747" spans="1:7" ht="24" customHeight="1" x14ac:dyDescent="0.2">
      <c r="A747" s="272"/>
      <c r="B747" s="88"/>
      <c r="D747" s="88"/>
      <c r="E747" s="89"/>
      <c r="F747" s="255" t="s">
        <v>32</v>
      </c>
      <c r="G747" s="270">
        <f>SUBTOTAL(9,G738:G746)</f>
        <v>0</v>
      </c>
    </row>
    <row r="748" spans="1:7" ht="24" customHeight="1" x14ac:dyDescent="0.2">
      <c r="A748" s="273"/>
      <c r="B748" s="88"/>
      <c r="D748" s="88"/>
      <c r="E748" s="89"/>
      <c r="G748" s="271"/>
    </row>
    <row r="749" spans="1:7" ht="24" customHeight="1" x14ac:dyDescent="0.2">
      <c r="A749" s="274" t="str">
        <f>B707</f>
        <v>3.1.7</v>
      </c>
      <c r="B749" s="275" t="str">
        <f>C707</f>
        <v>Hormigones para vigas  de carga</v>
      </c>
      <c r="C749" s="95"/>
      <c r="D749" s="95" t="s">
        <v>33</v>
      </c>
      <c r="E749" s="96"/>
      <c r="F749" s="277" t="s">
        <v>34</v>
      </c>
      <c r="G749" s="276">
        <f>SUBTOTAL(9,G712:G748)</f>
        <v>0</v>
      </c>
    </row>
    <row r="751" spans="1:7" ht="24" customHeight="1" x14ac:dyDescent="0.2">
      <c r="A751" s="256" t="s">
        <v>36</v>
      </c>
      <c r="B751" s="257"/>
      <c r="C751" s="257"/>
      <c r="D751" s="257"/>
      <c r="E751" s="257"/>
      <c r="F751" s="257"/>
      <c r="G751" s="258"/>
    </row>
    <row r="752" spans="1:7" ht="24" customHeight="1" x14ac:dyDescent="0.2">
      <c r="A752" s="259" t="s">
        <v>601</v>
      </c>
      <c r="B752" s="84" t="str">
        <f>Comitente</f>
        <v>SUBSECRETARIA DE ARQUITECTURA</v>
      </c>
      <c r="C752" s="80"/>
      <c r="D752" s="85"/>
      <c r="E752" s="85"/>
      <c r="F752" s="86"/>
      <c r="G752" s="260"/>
    </row>
    <row r="753" spans="1:123" ht="24" customHeight="1" x14ac:dyDescent="0.2">
      <c r="A753" s="259" t="s">
        <v>602</v>
      </c>
      <c r="B753" s="84">
        <f>Contratista</f>
        <v>0</v>
      </c>
      <c r="C753" s="81"/>
      <c r="D753" s="81"/>
      <c r="E753" s="81"/>
      <c r="F753" s="87"/>
      <c r="G753" s="261"/>
    </row>
    <row r="754" spans="1:123" ht="24" customHeight="1" x14ac:dyDescent="0.2">
      <c r="A754" s="259" t="s">
        <v>23</v>
      </c>
      <c r="B754" s="84" t="str">
        <f>Obra</f>
        <v>ESCUELA CASA DEL NINÑO</v>
      </c>
      <c r="C754" s="81"/>
      <c r="D754" s="81"/>
      <c r="E754" s="81"/>
      <c r="F754" s="87" t="s">
        <v>37</v>
      </c>
      <c r="G754" s="262">
        <f>Fecha_Base</f>
        <v>0</v>
      </c>
    </row>
    <row r="755" spans="1:123" ht="24" customHeight="1" x14ac:dyDescent="0.2">
      <c r="A755" s="263" t="s">
        <v>600</v>
      </c>
      <c r="B755" s="82" t="str">
        <f>Ubicación</f>
        <v>VALLE FERTIL - SAN JUAN</v>
      </c>
      <c r="C755" s="82"/>
      <c r="D755" s="88"/>
      <c r="E755" s="89"/>
      <c r="G755" s="264"/>
    </row>
    <row r="756" spans="1:123" ht="24" customHeight="1" x14ac:dyDescent="0.2">
      <c r="A756" s="263" t="s">
        <v>38</v>
      </c>
      <c r="B756" s="91">
        <f>IFERROR(VALUE(LEFT(B757,FIND(".",B757)-1)),"")</f>
        <v>3</v>
      </c>
      <c r="C756" s="83" t="str">
        <f>IFERROR(VLOOKUP(B756,Tabla_CyP,2,FALSE),"")</f>
        <v>ESTRUCTURA RESISTENTE</v>
      </c>
      <c r="E756" s="89"/>
      <c r="G756" s="264"/>
    </row>
    <row r="757" spans="1:123" ht="24" customHeight="1" x14ac:dyDescent="0.2">
      <c r="A757" s="263" t="s">
        <v>24</v>
      </c>
      <c r="B757" s="92" t="str">
        <f>IFERROR(VLOOKUP(COUNTIF($A$1:A757,"ANALISIS DE PRECIOS"),Tabla_NumeroItem,2,FALSE),"")</f>
        <v>3.1.8</v>
      </c>
      <c r="C757" s="83" t="str">
        <f>IFERROR(VLOOKUP(B757,Tabla_CyP,2,FALSE),"")</f>
        <v>Hormigones para vigas de encadenado</v>
      </c>
      <c r="D757" s="88"/>
      <c r="E757" s="89"/>
      <c r="F757" s="87" t="s">
        <v>25</v>
      </c>
      <c r="G757" s="265" t="str">
        <f>IFERROR(VLOOKUP(B757,Tabla_CyP,4,FALSE),"")</f>
        <v>m3</v>
      </c>
    </row>
    <row r="758" spans="1:123" ht="24" customHeight="1" x14ac:dyDescent="0.2">
      <c r="A758" s="263"/>
      <c r="B758" s="82"/>
      <c r="D758" s="88"/>
      <c r="E758" s="89"/>
      <c r="G758" s="264"/>
    </row>
    <row r="759" spans="1:123" ht="24" customHeight="1" x14ac:dyDescent="0.2">
      <c r="A759" s="366" t="s">
        <v>506</v>
      </c>
      <c r="B759" s="367"/>
      <c r="C759" s="368" t="s">
        <v>0</v>
      </c>
      <c r="D759" s="368" t="s">
        <v>26</v>
      </c>
      <c r="E759" s="370" t="s">
        <v>27</v>
      </c>
      <c r="F759" s="372" t="s">
        <v>28</v>
      </c>
      <c r="G759" s="372" t="s">
        <v>29</v>
      </c>
    </row>
    <row r="760" spans="1:123" s="88" customFormat="1" ht="24" customHeight="1" x14ac:dyDescent="0.2">
      <c r="A760" s="93" t="s">
        <v>507</v>
      </c>
      <c r="B760" s="93" t="s">
        <v>508</v>
      </c>
      <c r="C760" s="369"/>
      <c r="D760" s="369"/>
      <c r="E760" s="371"/>
      <c r="F760" s="373"/>
      <c r="G760" s="373"/>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6"/>
      <c r="B761" s="94"/>
      <c r="C761" s="132" t="s">
        <v>603</v>
      </c>
      <c r="D761" s="95"/>
      <c r="E761" s="96"/>
      <c r="F761" s="97"/>
      <c r="G761" s="267"/>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8">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8">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8">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8">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8">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8">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8">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8">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8">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8">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8">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8">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8">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8">
        <f t="shared" si="230"/>
        <v>0</v>
      </c>
    </row>
    <row r="776" spans="1:7" ht="24" customHeight="1" x14ac:dyDescent="0.2">
      <c r="A776" s="269"/>
      <c r="D776" s="88"/>
      <c r="E776" s="89"/>
      <c r="F776" s="255" t="s">
        <v>30</v>
      </c>
      <c r="G776" s="270">
        <f>SUBTOTAL(9,G762:G775)</f>
        <v>0</v>
      </c>
    </row>
    <row r="777" spans="1:7" ht="24" customHeight="1" x14ac:dyDescent="0.2">
      <c r="A777" s="269"/>
      <c r="C777" s="98" t="s">
        <v>604</v>
      </c>
      <c r="D777" s="88"/>
      <c r="E777" s="89"/>
      <c r="G777" s="271"/>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8">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8">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8">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8">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8">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8">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8">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8">
        <f t="shared" si="235"/>
        <v>0</v>
      </c>
    </row>
    <row r="786" spans="1:7" ht="24" customHeight="1" x14ac:dyDescent="0.2">
      <c r="A786" s="269"/>
      <c r="D786" s="88"/>
      <c r="E786" s="89"/>
      <c r="F786" s="255" t="s">
        <v>31</v>
      </c>
      <c r="G786" s="270">
        <f>SUBTOTAL(9,G778:G785)</f>
        <v>0</v>
      </c>
    </row>
    <row r="787" spans="1:7" ht="24" customHeight="1" x14ac:dyDescent="0.2">
      <c r="A787" s="269"/>
      <c r="C787" s="98" t="s">
        <v>605</v>
      </c>
      <c r="D787" s="88"/>
      <c r="E787" s="89"/>
      <c r="G787" s="271"/>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8">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8">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8">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8">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8">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8">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8">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8">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8">
        <f t="shared" si="240"/>
        <v>0</v>
      </c>
    </row>
    <row r="797" spans="1:7" ht="24" customHeight="1" x14ac:dyDescent="0.2">
      <c r="A797" s="272"/>
      <c r="B797" s="88"/>
      <c r="D797" s="88"/>
      <c r="E797" s="89"/>
      <c r="F797" s="255" t="s">
        <v>32</v>
      </c>
      <c r="G797" s="270">
        <f>SUBTOTAL(9,G788:G796)</f>
        <v>0</v>
      </c>
    </row>
    <row r="798" spans="1:7" ht="24" customHeight="1" x14ac:dyDescent="0.2">
      <c r="A798" s="273"/>
      <c r="B798" s="88"/>
      <c r="D798" s="88"/>
      <c r="E798" s="89"/>
      <c r="G798" s="271"/>
    </row>
    <row r="799" spans="1:7" ht="24" customHeight="1" x14ac:dyDescent="0.2">
      <c r="A799" s="274" t="str">
        <f>B757</f>
        <v>3.1.8</v>
      </c>
      <c r="B799" s="275" t="str">
        <f>C757</f>
        <v>Hormigones para vigas de encadenado</v>
      </c>
      <c r="C799" s="95"/>
      <c r="D799" s="95" t="s">
        <v>33</v>
      </c>
      <c r="E799" s="96"/>
      <c r="F799" s="277" t="s">
        <v>34</v>
      </c>
      <c r="G799" s="276">
        <f>SUBTOTAL(9,G762:G798)</f>
        <v>0</v>
      </c>
    </row>
    <row r="801" spans="1:123" ht="24" customHeight="1" x14ac:dyDescent="0.2">
      <c r="A801" s="256" t="s">
        <v>36</v>
      </c>
      <c r="B801" s="257"/>
      <c r="C801" s="257"/>
      <c r="D801" s="257"/>
      <c r="E801" s="257"/>
      <c r="F801" s="257"/>
      <c r="G801" s="258"/>
    </row>
    <row r="802" spans="1:123" ht="24" customHeight="1" x14ac:dyDescent="0.2">
      <c r="A802" s="259" t="s">
        <v>601</v>
      </c>
      <c r="B802" s="84" t="str">
        <f>Comitente</f>
        <v>SUBSECRETARIA DE ARQUITECTURA</v>
      </c>
      <c r="C802" s="80"/>
      <c r="D802" s="85"/>
      <c r="E802" s="85"/>
      <c r="F802" s="86"/>
      <c r="G802" s="260"/>
    </row>
    <row r="803" spans="1:123" ht="24" customHeight="1" x14ac:dyDescent="0.2">
      <c r="A803" s="259" t="s">
        <v>602</v>
      </c>
      <c r="B803" s="84">
        <f>Contratista</f>
        <v>0</v>
      </c>
      <c r="C803" s="81"/>
      <c r="D803" s="81"/>
      <c r="E803" s="81"/>
      <c r="F803" s="87"/>
      <c r="G803" s="261"/>
    </row>
    <row r="804" spans="1:123" ht="24" customHeight="1" x14ac:dyDescent="0.2">
      <c r="A804" s="259" t="s">
        <v>23</v>
      </c>
      <c r="B804" s="84" t="str">
        <f>Obra</f>
        <v>ESCUELA CASA DEL NINÑO</v>
      </c>
      <c r="C804" s="81"/>
      <c r="D804" s="81"/>
      <c r="E804" s="81"/>
      <c r="F804" s="87" t="s">
        <v>37</v>
      </c>
      <c r="G804" s="262">
        <f>Fecha_Base</f>
        <v>0</v>
      </c>
    </row>
    <row r="805" spans="1:123" ht="24" customHeight="1" x14ac:dyDescent="0.2">
      <c r="A805" s="263" t="s">
        <v>600</v>
      </c>
      <c r="B805" s="82" t="str">
        <f>Ubicación</f>
        <v>VALLE FERTIL - SAN JUAN</v>
      </c>
      <c r="C805" s="82"/>
      <c r="D805" s="88"/>
      <c r="E805" s="89"/>
      <c r="G805" s="264"/>
    </row>
    <row r="806" spans="1:123" ht="24" customHeight="1" x14ac:dyDescent="0.2">
      <c r="A806" s="263" t="s">
        <v>38</v>
      </c>
      <c r="B806" s="91">
        <f>IFERROR(VALUE(LEFT(B807,FIND(".",B807)-1)),"")</f>
        <v>3</v>
      </c>
      <c r="C806" s="83" t="str">
        <f>IFERROR(VLOOKUP(B806,Tabla_CyP,2,FALSE),"")</f>
        <v>ESTRUCTURA RESISTENTE</v>
      </c>
      <c r="E806" s="89"/>
      <c r="G806" s="264"/>
    </row>
    <row r="807" spans="1:123" ht="24" customHeight="1" x14ac:dyDescent="0.2">
      <c r="A807" s="263" t="s">
        <v>24</v>
      </c>
      <c r="B807" s="92" t="str">
        <f>IFERROR(VLOOKUP(COUNTIF($A$1:A807,"ANALISIS DE PRECIOS"),Tabla_NumeroItem,2,FALSE),"")</f>
        <v>3.1.9</v>
      </c>
      <c r="C807" s="83" t="str">
        <f>IFERROR(VLOOKUP(B807,Tabla_CyP,2,FALSE),"")</f>
        <v>Hormigones para losas</v>
      </c>
      <c r="D807" s="88"/>
      <c r="E807" s="89"/>
      <c r="F807" s="87" t="s">
        <v>25</v>
      </c>
      <c r="G807" s="265" t="str">
        <f>IFERROR(VLOOKUP(B807,Tabla_CyP,4,FALSE),"")</f>
        <v>m3</v>
      </c>
    </row>
    <row r="808" spans="1:123" ht="24" customHeight="1" x14ac:dyDescent="0.2">
      <c r="A808" s="263"/>
      <c r="B808" s="82"/>
      <c r="D808" s="88"/>
      <c r="E808" s="89"/>
      <c r="G808" s="264"/>
    </row>
    <row r="809" spans="1:123" ht="24" customHeight="1" x14ac:dyDescent="0.2">
      <c r="A809" s="366" t="s">
        <v>506</v>
      </c>
      <c r="B809" s="367"/>
      <c r="C809" s="368" t="s">
        <v>0</v>
      </c>
      <c r="D809" s="368" t="s">
        <v>26</v>
      </c>
      <c r="E809" s="370" t="s">
        <v>27</v>
      </c>
      <c r="F809" s="372" t="s">
        <v>28</v>
      </c>
      <c r="G809" s="372" t="s">
        <v>29</v>
      </c>
    </row>
    <row r="810" spans="1:123" s="88" customFormat="1" ht="24" customHeight="1" x14ac:dyDescent="0.2">
      <c r="A810" s="93" t="s">
        <v>507</v>
      </c>
      <c r="B810" s="93" t="s">
        <v>508</v>
      </c>
      <c r="C810" s="369"/>
      <c r="D810" s="369"/>
      <c r="E810" s="371"/>
      <c r="F810" s="373"/>
      <c r="G810" s="37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6"/>
      <c r="B811" s="94"/>
      <c r="C811" s="132" t="s">
        <v>603</v>
      </c>
      <c r="D811" s="95"/>
      <c r="E811" s="96"/>
      <c r="F811" s="97"/>
      <c r="G811" s="267"/>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8">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8">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8">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8">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8">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8">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8">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8">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8">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8">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8">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8">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8">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8">
        <f t="shared" si="245"/>
        <v>0</v>
      </c>
    </row>
    <row r="826" spans="1:7" ht="24" customHeight="1" x14ac:dyDescent="0.2">
      <c r="A826" s="269"/>
      <c r="D826" s="88"/>
      <c r="E826" s="89"/>
      <c r="F826" s="255" t="s">
        <v>30</v>
      </c>
      <c r="G826" s="270">
        <f>SUBTOTAL(9,G812:G825)</f>
        <v>0</v>
      </c>
    </row>
    <row r="827" spans="1:7" ht="24" customHeight="1" x14ac:dyDescent="0.2">
      <c r="A827" s="269"/>
      <c r="C827" s="98" t="s">
        <v>604</v>
      </c>
      <c r="D827" s="88"/>
      <c r="E827" s="89"/>
      <c r="G827" s="271"/>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8">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8">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8">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8">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8">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8">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8">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8">
        <f t="shared" si="250"/>
        <v>0</v>
      </c>
    </row>
    <row r="836" spans="1:7" ht="24" customHeight="1" x14ac:dyDescent="0.2">
      <c r="A836" s="269"/>
      <c r="D836" s="88"/>
      <c r="E836" s="89"/>
      <c r="F836" s="255" t="s">
        <v>31</v>
      </c>
      <c r="G836" s="270">
        <f>SUBTOTAL(9,G828:G835)</f>
        <v>0</v>
      </c>
    </row>
    <row r="837" spans="1:7" ht="24" customHeight="1" x14ac:dyDescent="0.2">
      <c r="A837" s="269"/>
      <c r="C837" s="98" t="s">
        <v>605</v>
      </c>
      <c r="D837" s="88"/>
      <c r="E837" s="89"/>
      <c r="G837" s="271"/>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8">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8">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8">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8">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8">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8">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8">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8">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8">
        <f t="shared" si="255"/>
        <v>0</v>
      </c>
    </row>
    <row r="847" spans="1:7" ht="24" customHeight="1" x14ac:dyDescent="0.2">
      <c r="A847" s="272"/>
      <c r="B847" s="88"/>
      <c r="D847" s="88"/>
      <c r="E847" s="89"/>
      <c r="F847" s="255" t="s">
        <v>32</v>
      </c>
      <c r="G847" s="270">
        <f>SUBTOTAL(9,G838:G846)</f>
        <v>0</v>
      </c>
    </row>
    <row r="848" spans="1:7" ht="24" customHeight="1" x14ac:dyDescent="0.2">
      <c r="A848" s="273"/>
      <c r="B848" s="88"/>
      <c r="D848" s="88"/>
      <c r="E848" s="89"/>
      <c r="G848" s="271"/>
    </row>
    <row r="849" spans="1:123" ht="24" customHeight="1" x14ac:dyDescent="0.2">
      <c r="A849" s="274" t="str">
        <f>B807</f>
        <v>3.1.9</v>
      </c>
      <c r="B849" s="275" t="str">
        <f>C807</f>
        <v>Hormigones para losas</v>
      </c>
      <c r="C849" s="95"/>
      <c r="D849" s="95" t="s">
        <v>33</v>
      </c>
      <c r="E849" s="96"/>
      <c r="F849" s="277" t="s">
        <v>34</v>
      </c>
      <c r="G849" s="276">
        <f>SUBTOTAL(9,G812:G848)</f>
        <v>0</v>
      </c>
    </row>
    <row r="851" spans="1:123" ht="24" customHeight="1" x14ac:dyDescent="0.2">
      <c r="A851" s="256" t="s">
        <v>36</v>
      </c>
      <c r="B851" s="257"/>
      <c r="C851" s="257"/>
      <c r="D851" s="257"/>
      <c r="E851" s="257"/>
      <c r="F851" s="257"/>
      <c r="G851" s="258"/>
    </row>
    <row r="852" spans="1:123" ht="24" customHeight="1" x14ac:dyDescent="0.2">
      <c r="A852" s="259" t="s">
        <v>601</v>
      </c>
      <c r="B852" s="84" t="str">
        <f>Comitente</f>
        <v>SUBSECRETARIA DE ARQUITECTURA</v>
      </c>
      <c r="C852" s="80"/>
      <c r="D852" s="85"/>
      <c r="E852" s="85"/>
      <c r="F852" s="86"/>
      <c r="G852" s="260"/>
    </row>
    <row r="853" spans="1:123" ht="24" customHeight="1" x14ac:dyDescent="0.2">
      <c r="A853" s="259" t="s">
        <v>602</v>
      </c>
      <c r="B853" s="84">
        <f>Contratista</f>
        <v>0</v>
      </c>
      <c r="C853" s="81"/>
      <c r="D853" s="81"/>
      <c r="E853" s="81"/>
      <c r="F853" s="87"/>
      <c r="G853" s="261"/>
    </row>
    <row r="854" spans="1:123" ht="24" customHeight="1" x14ac:dyDescent="0.2">
      <c r="A854" s="259" t="s">
        <v>23</v>
      </c>
      <c r="B854" s="84" t="str">
        <f>Obra</f>
        <v>ESCUELA CASA DEL NINÑO</v>
      </c>
      <c r="C854" s="81"/>
      <c r="D854" s="81"/>
      <c r="E854" s="81"/>
      <c r="F854" s="87" t="s">
        <v>37</v>
      </c>
      <c r="G854" s="262">
        <f>Fecha_Base</f>
        <v>0</v>
      </c>
    </row>
    <row r="855" spans="1:123" ht="24" customHeight="1" x14ac:dyDescent="0.2">
      <c r="A855" s="263" t="s">
        <v>600</v>
      </c>
      <c r="B855" s="82" t="str">
        <f>Ubicación</f>
        <v>VALLE FERTIL - SAN JUAN</v>
      </c>
      <c r="C855" s="82"/>
      <c r="D855" s="88"/>
      <c r="E855" s="89"/>
      <c r="G855" s="264"/>
    </row>
    <row r="856" spans="1:123" ht="24" customHeight="1" x14ac:dyDescent="0.2">
      <c r="A856" s="263" t="s">
        <v>38</v>
      </c>
      <c r="B856" s="91">
        <f>IFERROR(VALUE(LEFT(B857,FIND(".",B857)-1)),"")</f>
        <v>3</v>
      </c>
      <c r="C856" s="83" t="str">
        <f>IFERROR(VLOOKUP(B856,Tabla_CyP,2,FALSE),"")</f>
        <v>ESTRUCTURA RESISTENTE</v>
      </c>
      <c r="E856" s="89"/>
      <c r="G856" s="264"/>
    </row>
    <row r="857" spans="1:123" ht="24" customHeight="1" x14ac:dyDescent="0.2">
      <c r="A857" s="263" t="s">
        <v>24</v>
      </c>
      <c r="B857" s="92" t="str">
        <f>IFERROR(VLOOKUP(COUNTIF($A$1:A857,"ANALISIS DE PRECIOS"),Tabla_NumeroItem,2,FALSE),"")</f>
        <v>3.2.1</v>
      </c>
      <c r="C857" s="83" t="str">
        <f>IFERROR(VLOOKUP(B857,Tabla_CyP,2,FALSE),"")</f>
        <v>Columnas, Vigas y correas</v>
      </c>
      <c r="D857" s="88"/>
      <c r="E857" s="89"/>
      <c r="F857" s="87" t="s">
        <v>25</v>
      </c>
      <c r="G857" s="265" t="str">
        <f>IFERROR(VLOOKUP(B857,Tabla_CyP,4,FALSE),"")</f>
        <v>m2</v>
      </c>
    </row>
    <row r="858" spans="1:123" ht="24" customHeight="1" x14ac:dyDescent="0.2">
      <c r="A858" s="263"/>
      <c r="B858" s="82"/>
      <c r="D858" s="88"/>
      <c r="E858" s="89"/>
      <c r="G858" s="264"/>
    </row>
    <row r="859" spans="1:123" ht="24" customHeight="1" x14ac:dyDescent="0.2">
      <c r="A859" s="366" t="s">
        <v>506</v>
      </c>
      <c r="B859" s="367"/>
      <c r="C859" s="368" t="s">
        <v>0</v>
      </c>
      <c r="D859" s="368" t="s">
        <v>26</v>
      </c>
      <c r="E859" s="370" t="s">
        <v>27</v>
      </c>
      <c r="F859" s="372" t="s">
        <v>28</v>
      </c>
      <c r="G859" s="372" t="s">
        <v>29</v>
      </c>
    </row>
    <row r="860" spans="1:123" s="88" customFormat="1" ht="24" customHeight="1" x14ac:dyDescent="0.2">
      <c r="A860" s="93" t="s">
        <v>507</v>
      </c>
      <c r="B860" s="93" t="s">
        <v>508</v>
      </c>
      <c r="C860" s="369"/>
      <c r="D860" s="369"/>
      <c r="E860" s="371"/>
      <c r="F860" s="373"/>
      <c r="G860" s="373"/>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6"/>
      <c r="B861" s="94"/>
      <c r="C861" s="132" t="s">
        <v>603</v>
      </c>
      <c r="D861" s="95"/>
      <c r="E861" s="96"/>
      <c r="F861" s="97"/>
      <c r="G861" s="267"/>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8">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8">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8">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8">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8">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8">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8">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8">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8">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8">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8">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8">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8">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8">
        <f t="shared" si="260"/>
        <v>0</v>
      </c>
    </row>
    <row r="876" spans="1:7" ht="24" customHeight="1" x14ac:dyDescent="0.2">
      <c r="A876" s="269"/>
      <c r="D876" s="88"/>
      <c r="E876" s="89"/>
      <c r="F876" s="255" t="s">
        <v>30</v>
      </c>
      <c r="G876" s="270">
        <f>SUBTOTAL(9,G862:G875)</f>
        <v>0</v>
      </c>
    </row>
    <row r="877" spans="1:7" ht="24" customHeight="1" x14ac:dyDescent="0.2">
      <c r="A877" s="269"/>
      <c r="C877" s="98" t="s">
        <v>604</v>
      </c>
      <c r="D877" s="88"/>
      <c r="E877" s="89"/>
      <c r="G877" s="271"/>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8">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8">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8">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8">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8">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8">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8">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8">
        <f t="shared" si="265"/>
        <v>0</v>
      </c>
    </row>
    <row r="886" spans="1:7" ht="24" customHeight="1" x14ac:dyDescent="0.2">
      <c r="A886" s="269"/>
      <c r="D886" s="88"/>
      <c r="E886" s="89"/>
      <c r="F886" s="255" t="s">
        <v>31</v>
      </c>
      <c r="G886" s="270">
        <f>SUBTOTAL(9,G878:G885)</f>
        <v>0</v>
      </c>
    </row>
    <row r="887" spans="1:7" ht="24" customHeight="1" x14ac:dyDescent="0.2">
      <c r="A887" s="269"/>
      <c r="C887" s="98" t="s">
        <v>605</v>
      </c>
      <c r="D887" s="88"/>
      <c r="E887" s="89"/>
      <c r="G887" s="271"/>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8">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8">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8">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8">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8">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8">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8">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8">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8">
        <f t="shared" si="270"/>
        <v>0</v>
      </c>
    </row>
    <row r="897" spans="1:123" ht="24" customHeight="1" x14ac:dyDescent="0.2">
      <c r="A897" s="272"/>
      <c r="B897" s="88"/>
      <c r="D897" s="88"/>
      <c r="E897" s="89"/>
      <c r="F897" s="255" t="s">
        <v>32</v>
      </c>
      <c r="G897" s="270">
        <f>SUBTOTAL(9,G888:G896)</f>
        <v>0</v>
      </c>
    </row>
    <row r="898" spans="1:123" ht="24" customHeight="1" x14ac:dyDescent="0.2">
      <c r="A898" s="273"/>
      <c r="B898" s="88"/>
      <c r="D898" s="88"/>
      <c r="E898" s="89"/>
      <c r="G898" s="271"/>
    </row>
    <row r="899" spans="1:123" ht="24" customHeight="1" x14ac:dyDescent="0.2">
      <c r="A899" s="274" t="str">
        <f>B857</f>
        <v>3.2.1</v>
      </c>
      <c r="B899" s="275" t="str">
        <f>C857</f>
        <v>Columnas, Vigas y correas</v>
      </c>
      <c r="C899" s="95"/>
      <c r="D899" s="95" t="s">
        <v>33</v>
      </c>
      <c r="E899" s="96"/>
      <c r="F899" s="277" t="s">
        <v>34</v>
      </c>
      <c r="G899" s="276">
        <f>SUBTOTAL(9,G862:G898)</f>
        <v>0</v>
      </c>
    </row>
    <row r="901" spans="1:123" ht="24" customHeight="1" x14ac:dyDescent="0.2">
      <c r="A901" s="256" t="s">
        <v>36</v>
      </c>
      <c r="B901" s="257"/>
      <c r="C901" s="257"/>
      <c r="D901" s="257"/>
      <c r="E901" s="257"/>
      <c r="F901" s="257"/>
      <c r="G901" s="258"/>
    </row>
    <row r="902" spans="1:123" ht="24" customHeight="1" x14ac:dyDescent="0.2">
      <c r="A902" s="259" t="s">
        <v>601</v>
      </c>
      <c r="B902" s="84" t="str">
        <f>Comitente</f>
        <v>SUBSECRETARIA DE ARQUITECTURA</v>
      </c>
      <c r="C902" s="80"/>
      <c r="D902" s="85"/>
      <c r="E902" s="85"/>
      <c r="F902" s="86"/>
      <c r="G902" s="260"/>
    </row>
    <row r="903" spans="1:123" ht="24" customHeight="1" x14ac:dyDescent="0.2">
      <c r="A903" s="259" t="s">
        <v>602</v>
      </c>
      <c r="B903" s="84">
        <f>Contratista</f>
        <v>0</v>
      </c>
      <c r="C903" s="81"/>
      <c r="D903" s="81"/>
      <c r="E903" s="81"/>
      <c r="F903" s="87"/>
      <c r="G903" s="261"/>
    </row>
    <row r="904" spans="1:123" ht="24" customHeight="1" x14ac:dyDescent="0.2">
      <c r="A904" s="259" t="s">
        <v>23</v>
      </c>
      <c r="B904" s="84" t="str">
        <f>Obra</f>
        <v>ESCUELA CASA DEL NINÑO</v>
      </c>
      <c r="C904" s="81"/>
      <c r="D904" s="81"/>
      <c r="E904" s="81"/>
      <c r="F904" s="87" t="s">
        <v>37</v>
      </c>
      <c r="G904" s="262">
        <f>Fecha_Base</f>
        <v>0</v>
      </c>
    </row>
    <row r="905" spans="1:123" ht="24" customHeight="1" x14ac:dyDescent="0.2">
      <c r="A905" s="263" t="s">
        <v>600</v>
      </c>
      <c r="B905" s="82" t="str">
        <f>Ubicación</f>
        <v>VALLE FERTIL - SAN JUAN</v>
      </c>
      <c r="C905" s="82"/>
      <c r="D905" s="88"/>
      <c r="E905" s="89"/>
      <c r="G905" s="264"/>
    </row>
    <row r="906" spans="1:123" ht="24" customHeight="1" x14ac:dyDescent="0.2">
      <c r="A906" s="263" t="s">
        <v>38</v>
      </c>
      <c r="B906" s="91">
        <f>IFERROR(VALUE(LEFT(B907,FIND(".",B907)-1)),"")</f>
        <v>3</v>
      </c>
      <c r="C906" s="83" t="str">
        <f>IFERROR(VLOOKUP(B906,Tabla_CyP,2,FALSE),"")</f>
        <v>ESTRUCTURA RESISTENTE</v>
      </c>
      <c r="E906" s="89"/>
      <c r="G906" s="264"/>
    </row>
    <row r="907" spans="1:123" ht="24" customHeight="1" x14ac:dyDescent="0.2">
      <c r="A907" s="263" t="s">
        <v>24</v>
      </c>
      <c r="B907" s="92" t="str">
        <f>IFERROR(VLOOKUP(COUNTIF($A$1:A907,"ANALISIS DE PRECIOS"),Tabla_NumeroItem,2,FALSE),"")</f>
        <v>3.2.2</v>
      </c>
      <c r="C907" s="83" t="str">
        <f>IFERROR(VLOOKUP(B907,Tabla_CyP,2,FALSE),"")</f>
        <v>Estructura metálica de Torre de Tanque</v>
      </c>
      <c r="D907" s="88"/>
      <c r="E907" s="89"/>
      <c r="F907" s="87" t="s">
        <v>25</v>
      </c>
      <c r="G907" s="265" t="str">
        <f>IFERROR(VLOOKUP(B907,Tabla_CyP,4,FALSE),"")</f>
        <v>gl</v>
      </c>
    </row>
    <row r="908" spans="1:123" ht="24" customHeight="1" x14ac:dyDescent="0.2">
      <c r="A908" s="263"/>
      <c r="B908" s="82"/>
      <c r="D908" s="88"/>
      <c r="E908" s="89"/>
      <c r="G908" s="264"/>
    </row>
    <row r="909" spans="1:123" ht="24" customHeight="1" x14ac:dyDescent="0.2">
      <c r="A909" s="366" t="s">
        <v>506</v>
      </c>
      <c r="B909" s="367"/>
      <c r="C909" s="368" t="s">
        <v>0</v>
      </c>
      <c r="D909" s="368" t="s">
        <v>26</v>
      </c>
      <c r="E909" s="370" t="s">
        <v>27</v>
      </c>
      <c r="F909" s="372" t="s">
        <v>28</v>
      </c>
      <c r="G909" s="372" t="s">
        <v>29</v>
      </c>
    </row>
    <row r="910" spans="1:123" s="88" customFormat="1" ht="24" customHeight="1" x14ac:dyDescent="0.2">
      <c r="A910" s="93" t="s">
        <v>507</v>
      </c>
      <c r="B910" s="93" t="s">
        <v>508</v>
      </c>
      <c r="C910" s="369"/>
      <c r="D910" s="369"/>
      <c r="E910" s="371"/>
      <c r="F910" s="373"/>
      <c r="G910" s="37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6"/>
      <c r="B911" s="94"/>
      <c r="C911" s="132" t="s">
        <v>603</v>
      </c>
      <c r="D911" s="95"/>
      <c r="E911" s="96"/>
      <c r="F911" s="97"/>
      <c r="G911" s="267"/>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8">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8">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8">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8">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8">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8">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8">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8">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8">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8">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8">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8">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8">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8">
        <f t="shared" si="275"/>
        <v>0</v>
      </c>
    </row>
    <row r="926" spans="1:7" ht="24" customHeight="1" x14ac:dyDescent="0.2">
      <c r="A926" s="269"/>
      <c r="D926" s="88"/>
      <c r="E926" s="89"/>
      <c r="F926" s="255" t="s">
        <v>30</v>
      </c>
      <c r="G926" s="270">
        <f>SUBTOTAL(9,G912:G925)</f>
        <v>0</v>
      </c>
    </row>
    <row r="927" spans="1:7" ht="24" customHeight="1" x14ac:dyDescent="0.2">
      <c r="A927" s="269"/>
      <c r="C927" s="98" t="s">
        <v>604</v>
      </c>
      <c r="D927" s="88"/>
      <c r="E927" s="89"/>
      <c r="G927" s="271"/>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8">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8">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8">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8">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8">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8">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8">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8">
        <f t="shared" si="280"/>
        <v>0</v>
      </c>
    </row>
    <row r="936" spans="1:7" ht="24" customHeight="1" x14ac:dyDescent="0.2">
      <c r="A936" s="269"/>
      <c r="D936" s="88"/>
      <c r="E936" s="89"/>
      <c r="F936" s="255" t="s">
        <v>31</v>
      </c>
      <c r="G936" s="270">
        <f>SUBTOTAL(9,G928:G935)</f>
        <v>0</v>
      </c>
    </row>
    <row r="937" spans="1:7" ht="24" customHeight="1" x14ac:dyDescent="0.2">
      <c r="A937" s="269"/>
      <c r="C937" s="98" t="s">
        <v>605</v>
      </c>
      <c r="D937" s="88"/>
      <c r="E937" s="89"/>
      <c r="G937" s="271"/>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8">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8">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8">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8">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8">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8">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8">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8">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8">
        <f t="shared" si="285"/>
        <v>0</v>
      </c>
    </row>
    <row r="947" spans="1:123" ht="24" customHeight="1" x14ac:dyDescent="0.2">
      <c r="A947" s="272"/>
      <c r="B947" s="88"/>
      <c r="D947" s="88"/>
      <c r="E947" s="89"/>
      <c r="F947" s="255" t="s">
        <v>32</v>
      </c>
      <c r="G947" s="270">
        <f>SUBTOTAL(9,G938:G946)</f>
        <v>0</v>
      </c>
    </row>
    <row r="948" spans="1:123" ht="24" customHeight="1" x14ac:dyDescent="0.2">
      <c r="A948" s="273"/>
      <c r="B948" s="88"/>
      <c r="D948" s="88"/>
      <c r="E948" s="89"/>
      <c r="G948" s="271"/>
    </row>
    <row r="949" spans="1:123" ht="24" customHeight="1" x14ac:dyDescent="0.2">
      <c r="A949" s="274" t="str">
        <f>B907</f>
        <v>3.2.2</v>
      </c>
      <c r="B949" s="275" t="str">
        <f>C907</f>
        <v>Estructura metálica de Torre de Tanque</v>
      </c>
      <c r="C949" s="95"/>
      <c r="D949" s="95" t="s">
        <v>33</v>
      </c>
      <c r="E949" s="96"/>
      <c r="F949" s="277" t="s">
        <v>34</v>
      </c>
      <c r="G949" s="276">
        <f>SUBTOTAL(9,G912:G948)</f>
        <v>0</v>
      </c>
    </row>
    <row r="951" spans="1:123" ht="24" customHeight="1" x14ac:dyDescent="0.2">
      <c r="A951" s="256" t="s">
        <v>36</v>
      </c>
      <c r="B951" s="257"/>
      <c r="C951" s="257"/>
      <c r="D951" s="257"/>
      <c r="E951" s="257"/>
      <c r="F951" s="257"/>
      <c r="G951" s="258"/>
    </row>
    <row r="952" spans="1:123" ht="24" customHeight="1" x14ac:dyDescent="0.2">
      <c r="A952" s="259" t="s">
        <v>601</v>
      </c>
      <c r="B952" s="84" t="str">
        <f>Comitente</f>
        <v>SUBSECRETARIA DE ARQUITECTURA</v>
      </c>
      <c r="C952" s="80"/>
      <c r="D952" s="85"/>
      <c r="E952" s="85"/>
      <c r="F952" s="86"/>
      <c r="G952" s="260"/>
    </row>
    <row r="953" spans="1:123" ht="24" customHeight="1" x14ac:dyDescent="0.2">
      <c r="A953" s="259" t="s">
        <v>602</v>
      </c>
      <c r="B953" s="84">
        <f>Contratista</f>
        <v>0</v>
      </c>
      <c r="C953" s="81"/>
      <c r="D953" s="81"/>
      <c r="E953" s="81"/>
      <c r="F953" s="87"/>
      <c r="G953" s="261"/>
    </row>
    <row r="954" spans="1:123" ht="24" customHeight="1" x14ac:dyDescent="0.2">
      <c r="A954" s="259" t="s">
        <v>23</v>
      </c>
      <c r="B954" s="84" t="str">
        <f>Obra</f>
        <v>ESCUELA CASA DEL NINÑO</v>
      </c>
      <c r="C954" s="81"/>
      <c r="D954" s="81"/>
      <c r="E954" s="81"/>
      <c r="F954" s="87" t="s">
        <v>37</v>
      </c>
      <c r="G954" s="262">
        <f>Fecha_Base</f>
        <v>0</v>
      </c>
    </row>
    <row r="955" spans="1:123" ht="24" customHeight="1" x14ac:dyDescent="0.2">
      <c r="A955" s="263" t="s">
        <v>600</v>
      </c>
      <c r="B955" s="82" t="str">
        <f>Ubicación</f>
        <v>VALLE FERTIL - SAN JUAN</v>
      </c>
      <c r="C955" s="82"/>
      <c r="D955" s="88"/>
      <c r="E955" s="89"/>
      <c r="G955" s="264"/>
    </row>
    <row r="956" spans="1:123" ht="24" customHeight="1" x14ac:dyDescent="0.2">
      <c r="A956" s="263" t="s">
        <v>38</v>
      </c>
      <c r="B956" s="91">
        <f>IFERROR(VALUE(LEFT(B957,FIND(".",B957)-1)),"")</f>
        <v>4</v>
      </c>
      <c r="C956" s="83" t="str">
        <f>IFERROR(VLOOKUP(B956,Tabla_CyP,2,FALSE),"")</f>
        <v xml:space="preserve"> ALBAÑILERÍA</v>
      </c>
      <c r="E956" s="89"/>
      <c r="G956" s="264"/>
    </row>
    <row r="957" spans="1:123" ht="24" customHeight="1" x14ac:dyDescent="0.2">
      <c r="A957" s="263" t="s">
        <v>24</v>
      </c>
      <c r="B957" s="92" t="str">
        <f>IFERROR(VLOOKUP(COUNTIF($A$1:A957,"ANALISIS DE PRECIOS"),Tabla_NumeroItem,2,FALSE),"")</f>
        <v>4.1.1</v>
      </c>
      <c r="C957" s="83" t="str">
        <f>IFERROR(VLOOKUP(B957,Tabla_CyP,2,FALSE),"")</f>
        <v>Mamposterías  de 0,30 m</v>
      </c>
      <c r="D957" s="88"/>
      <c r="E957" s="89"/>
      <c r="F957" s="87" t="s">
        <v>25</v>
      </c>
      <c r="G957" s="265" t="str">
        <f>IFERROR(VLOOKUP(B957,Tabla_CyP,4,FALSE),"")</f>
        <v>m2</v>
      </c>
    </row>
    <row r="958" spans="1:123" ht="24" customHeight="1" x14ac:dyDescent="0.2">
      <c r="A958" s="263"/>
      <c r="B958" s="82"/>
      <c r="D958" s="88"/>
      <c r="E958" s="89"/>
      <c r="G958" s="264"/>
    </row>
    <row r="959" spans="1:123" ht="24" customHeight="1" x14ac:dyDescent="0.2">
      <c r="A959" s="366" t="s">
        <v>506</v>
      </c>
      <c r="B959" s="367"/>
      <c r="C959" s="368" t="s">
        <v>0</v>
      </c>
      <c r="D959" s="368" t="s">
        <v>26</v>
      </c>
      <c r="E959" s="370" t="s">
        <v>27</v>
      </c>
      <c r="F959" s="372" t="s">
        <v>28</v>
      </c>
      <c r="G959" s="372" t="s">
        <v>29</v>
      </c>
    </row>
    <row r="960" spans="1:123" s="88" customFormat="1" ht="24" customHeight="1" x14ac:dyDescent="0.2">
      <c r="A960" s="93" t="s">
        <v>507</v>
      </c>
      <c r="B960" s="93" t="s">
        <v>508</v>
      </c>
      <c r="C960" s="369"/>
      <c r="D960" s="369"/>
      <c r="E960" s="371"/>
      <c r="F960" s="373"/>
      <c r="G960" s="373"/>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6"/>
      <c r="B961" s="94"/>
      <c r="C961" s="132" t="s">
        <v>603</v>
      </c>
      <c r="D961" s="95"/>
      <c r="E961" s="96"/>
      <c r="F961" s="97"/>
      <c r="G961" s="267"/>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8">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8">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8">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8">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8">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8">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8">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8">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8">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8">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8">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8">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8">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8">
        <f t="shared" si="290"/>
        <v>0</v>
      </c>
    </row>
    <row r="976" spans="1:7" ht="24" customHeight="1" x14ac:dyDescent="0.2">
      <c r="A976" s="269"/>
      <c r="D976" s="88"/>
      <c r="E976" s="89"/>
      <c r="F976" s="255" t="s">
        <v>30</v>
      </c>
      <c r="G976" s="270">
        <f>SUBTOTAL(9,G962:G975)</f>
        <v>0</v>
      </c>
    </row>
    <row r="977" spans="1:7" ht="24" customHeight="1" x14ac:dyDescent="0.2">
      <c r="A977" s="269"/>
      <c r="C977" s="98" t="s">
        <v>604</v>
      </c>
      <c r="D977" s="88"/>
      <c r="E977" s="89"/>
      <c r="G977" s="271"/>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8">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8">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8">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8">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8">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8">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8">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8">
        <f t="shared" si="295"/>
        <v>0</v>
      </c>
    </row>
    <row r="986" spans="1:7" ht="24" customHeight="1" x14ac:dyDescent="0.2">
      <c r="A986" s="269"/>
      <c r="D986" s="88"/>
      <c r="E986" s="89"/>
      <c r="F986" s="255" t="s">
        <v>31</v>
      </c>
      <c r="G986" s="270">
        <f>SUBTOTAL(9,G978:G985)</f>
        <v>0</v>
      </c>
    </row>
    <row r="987" spans="1:7" ht="24" customHeight="1" x14ac:dyDescent="0.2">
      <c r="A987" s="269"/>
      <c r="C987" s="98" t="s">
        <v>605</v>
      </c>
      <c r="D987" s="88"/>
      <c r="E987" s="89"/>
      <c r="G987" s="271"/>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8">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8">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8">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8">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8">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8">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8">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8">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8">
        <f t="shared" si="300"/>
        <v>0</v>
      </c>
    </row>
    <row r="997" spans="1:7" ht="24" customHeight="1" x14ac:dyDescent="0.2">
      <c r="A997" s="272"/>
      <c r="B997" s="88"/>
      <c r="D997" s="88"/>
      <c r="E997" s="89"/>
      <c r="F997" s="255" t="s">
        <v>32</v>
      </c>
      <c r="G997" s="270">
        <f>SUBTOTAL(9,G988:G996)</f>
        <v>0</v>
      </c>
    </row>
    <row r="998" spans="1:7" ht="24" customHeight="1" x14ac:dyDescent="0.2">
      <c r="A998" s="273"/>
      <c r="B998" s="88"/>
      <c r="D998" s="88"/>
      <c r="E998" s="89"/>
      <c r="G998" s="271"/>
    </row>
    <row r="999" spans="1:7" ht="24" customHeight="1" x14ac:dyDescent="0.2">
      <c r="A999" s="274" t="str">
        <f>B957</f>
        <v>4.1.1</v>
      </c>
      <c r="B999" s="275" t="str">
        <f>C957</f>
        <v>Mamposterías  de 0,30 m</v>
      </c>
      <c r="C999" s="95"/>
      <c r="D999" s="95" t="s">
        <v>33</v>
      </c>
      <c r="E999" s="96"/>
      <c r="F999" s="277" t="s">
        <v>34</v>
      </c>
      <c r="G999" s="276">
        <f>SUBTOTAL(9,G962:G998)</f>
        <v>0</v>
      </c>
    </row>
    <row r="1001" spans="1:7" ht="24" customHeight="1" x14ac:dyDescent="0.2">
      <c r="A1001" s="256" t="s">
        <v>36</v>
      </c>
      <c r="B1001" s="257"/>
      <c r="C1001" s="257"/>
      <c r="D1001" s="257"/>
      <c r="E1001" s="257"/>
      <c r="F1001" s="257"/>
      <c r="G1001" s="258"/>
    </row>
    <row r="1002" spans="1:7" ht="24" customHeight="1" x14ac:dyDescent="0.2">
      <c r="A1002" s="259" t="s">
        <v>601</v>
      </c>
      <c r="B1002" s="84" t="str">
        <f>Comitente</f>
        <v>SUBSECRETARIA DE ARQUITECTURA</v>
      </c>
      <c r="C1002" s="80"/>
      <c r="D1002" s="85"/>
      <c r="E1002" s="85"/>
      <c r="F1002" s="86"/>
      <c r="G1002" s="260"/>
    </row>
    <row r="1003" spans="1:7" ht="24" customHeight="1" x14ac:dyDescent="0.2">
      <c r="A1003" s="259" t="s">
        <v>602</v>
      </c>
      <c r="B1003" s="84">
        <f>Contratista</f>
        <v>0</v>
      </c>
      <c r="C1003" s="81"/>
      <c r="D1003" s="81"/>
      <c r="E1003" s="81"/>
      <c r="F1003" s="87"/>
      <c r="G1003" s="261"/>
    </row>
    <row r="1004" spans="1:7" ht="24" customHeight="1" x14ac:dyDescent="0.2">
      <c r="A1004" s="259" t="s">
        <v>23</v>
      </c>
      <c r="B1004" s="84" t="str">
        <f>Obra</f>
        <v>ESCUELA CASA DEL NINÑO</v>
      </c>
      <c r="C1004" s="81"/>
      <c r="D1004" s="81"/>
      <c r="E1004" s="81"/>
      <c r="F1004" s="87" t="s">
        <v>37</v>
      </c>
      <c r="G1004" s="262">
        <f>Fecha_Base</f>
        <v>0</v>
      </c>
    </row>
    <row r="1005" spans="1:7" ht="24" customHeight="1" x14ac:dyDescent="0.2">
      <c r="A1005" s="263" t="s">
        <v>600</v>
      </c>
      <c r="B1005" s="82" t="str">
        <f>Ubicación</f>
        <v>VALLE FERTIL - SAN JUAN</v>
      </c>
      <c r="C1005" s="82"/>
      <c r="D1005" s="88"/>
      <c r="E1005" s="89"/>
      <c r="G1005" s="264"/>
    </row>
    <row r="1006" spans="1:7" ht="24" customHeight="1" x14ac:dyDescent="0.2">
      <c r="A1006" s="263" t="s">
        <v>38</v>
      </c>
      <c r="B1006" s="91">
        <f>IFERROR(VALUE(LEFT(B1007,FIND(".",B1007)-1)),"")</f>
        <v>4</v>
      </c>
      <c r="C1006" s="83" t="str">
        <f>IFERROR(VLOOKUP(B1006,Tabla_CyP,2,FALSE),"")</f>
        <v xml:space="preserve"> ALBAÑILERÍA</v>
      </c>
      <c r="E1006" s="89"/>
      <c r="G1006" s="264"/>
    </row>
    <row r="1007" spans="1:7" ht="24" customHeight="1" x14ac:dyDescent="0.2">
      <c r="A1007" s="263" t="s">
        <v>24</v>
      </c>
      <c r="B1007" s="92" t="str">
        <f>IFERROR(VLOOKUP(COUNTIF($A$1:A1007,"ANALISIS DE PRECIOS"),Tabla_NumeroItem,2,FALSE),"")</f>
        <v>4.1.2</v>
      </c>
      <c r="C1007" s="83" t="str">
        <f>IFERROR(VLOOKUP(B1007,Tabla_CyP,2,FALSE),"")</f>
        <v>Mamposterías  de ladrillón de 0,20 m</v>
      </c>
      <c r="D1007" s="88"/>
      <c r="E1007" s="89"/>
      <c r="F1007" s="87" t="s">
        <v>25</v>
      </c>
      <c r="G1007" s="265" t="str">
        <f>IFERROR(VLOOKUP(B1007,Tabla_CyP,4,FALSE),"")</f>
        <v>m2</v>
      </c>
    </row>
    <row r="1008" spans="1:7" ht="24" customHeight="1" x14ac:dyDescent="0.2">
      <c r="A1008" s="263"/>
      <c r="B1008" s="82"/>
      <c r="D1008" s="88"/>
      <c r="E1008" s="89"/>
      <c r="G1008" s="264"/>
    </row>
    <row r="1009" spans="1:123" ht="24" customHeight="1" x14ac:dyDescent="0.2">
      <c r="A1009" s="366" t="s">
        <v>506</v>
      </c>
      <c r="B1009" s="367"/>
      <c r="C1009" s="368" t="s">
        <v>0</v>
      </c>
      <c r="D1009" s="368" t="s">
        <v>26</v>
      </c>
      <c r="E1009" s="370" t="s">
        <v>27</v>
      </c>
      <c r="F1009" s="372" t="s">
        <v>28</v>
      </c>
      <c r="G1009" s="372" t="s">
        <v>29</v>
      </c>
    </row>
    <row r="1010" spans="1:123" s="88" customFormat="1" ht="24" customHeight="1" x14ac:dyDescent="0.2">
      <c r="A1010" s="93" t="s">
        <v>507</v>
      </c>
      <c r="B1010" s="93" t="s">
        <v>508</v>
      </c>
      <c r="C1010" s="369"/>
      <c r="D1010" s="369"/>
      <c r="E1010" s="371"/>
      <c r="F1010" s="373"/>
      <c r="G1010" s="373"/>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6"/>
      <c r="B1011" s="94"/>
      <c r="C1011" s="132" t="s">
        <v>603</v>
      </c>
      <c r="D1011" s="95"/>
      <c r="E1011" s="96"/>
      <c r="F1011" s="97"/>
      <c r="G1011" s="267"/>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8">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8">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8">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8">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8">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8">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8">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8">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8">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8">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8">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8">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8">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8">
        <f t="shared" si="305"/>
        <v>0</v>
      </c>
    </row>
    <row r="1026" spans="1:7" ht="24" customHeight="1" x14ac:dyDescent="0.2">
      <c r="A1026" s="269"/>
      <c r="D1026" s="88"/>
      <c r="E1026" s="89"/>
      <c r="F1026" s="255" t="s">
        <v>30</v>
      </c>
      <c r="G1026" s="270">
        <f>SUBTOTAL(9,G1012:G1025)</f>
        <v>0</v>
      </c>
    </row>
    <row r="1027" spans="1:7" ht="24" customHeight="1" x14ac:dyDescent="0.2">
      <c r="A1027" s="269"/>
      <c r="C1027" s="98" t="s">
        <v>604</v>
      </c>
      <c r="D1027" s="88"/>
      <c r="E1027" s="89"/>
      <c r="G1027" s="271"/>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8">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8">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8">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8">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8">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8">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8">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8">
        <f t="shared" si="310"/>
        <v>0</v>
      </c>
    </row>
    <row r="1036" spans="1:7" ht="24" customHeight="1" x14ac:dyDescent="0.2">
      <c r="A1036" s="269"/>
      <c r="D1036" s="88"/>
      <c r="E1036" s="89"/>
      <c r="F1036" s="255" t="s">
        <v>31</v>
      </c>
      <c r="G1036" s="270">
        <f>SUBTOTAL(9,G1028:G1035)</f>
        <v>0</v>
      </c>
    </row>
    <row r="1037" spans="1:7" ht="24" customHeight="1" x14ac:dyDescent="0.2">
      <c r="A1037" s="269"/>
      <c r="C1037" s="98" t="s">
        <v>605</v>
      </c>
      <c r="D1037" s="88"/>
      <c r="E1037" s="89"/>
      <c r="G1037" s="271"/>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8">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8">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8">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8">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8">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8">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8">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8">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8">
        <f t="shared" si="315"/>
        <v>0</v>
      </c>
    </row>
    <row r="1047" spans="1:7" ht="24" customHeight="1" x14ac:dyDescent="0.2">
      <c r="A1047" s="272"/>
      <c r="B1047" s="88"/>
      <c r="D1047" s="88"/>
      <c r="E1047" s="89"/>
      <c r="F1047" s="255" t="s">
        <v>32</v>
      </c>
      <c r="G1047" s="270">
        <f>SUBTOTAL(9,G1038:G1046)</f>
        <v>0</v>
      </c>
    </row>
    <row r="1048" spans="1:7" ht="24" customHeight="1" x14ac:dyDescent="0.2">
      <c r="A1048" s="273"/>
      <c r="B1048" s="88"/>
      <c r="D1048" s="88"/>
      <c r="E1048" s="89"/>
      <c r="G1048" s="271"/>
    </row>
    <row r="1049" spans="1:7" ht="24" customHeight="1" x14ac:dyDescent="0.2">
      <c r="A1049" s="274" t="str">
        <f>B1007</f>
        <v>4.1.2</v>
      </c>
      <c r="B1049" s="275" t="str">
        <f>C1007</f>
        <v>Mamposterías  de ladrillón de 0,20 m</v>
      </c>
      <c r="C1049" s="95"/>
      <c r="D1049" s="95" t="s">
        <v>33</v>
      </c>
      <c r="E1049" s="96"/>
      <c r="F1049" s="277" t="s">
        <v>34</v>
      </c>
      <c r="G1049" s="276">
        <f>SUBTOTAL(9,G1012:G1048)</f>
        <v>0</v>
      </c>
    </row>
    <row r="1051" spans="1:7" ht="24" customHeight="1" x14ac:dyDescent="0.2">
      <c r="A1051" s="256" t="s">
        <v>36</v>
      </c>
      <c r="B1051" s="257"/>
      <c r="C1051" s="257"/>
      <c r="D1051" s="257"/>
      <c r="E1051" s="257"/>
      <c r="F1051" s="257"/>
      <c r="G1051" s="258"/>
    </row>
    <row r="1052" spans="1:7" ht="24" customHeight="1" x14ac:dyDescent="0.2">
      <c r="A1052" s="259" t="s">
        <v>601</v>
      </c>
      <c r="B1052" s="84" t="str">
        <f>Comitente</f>
        <v>SUBSECRETARIA DE ARQUITECTURA</v>
      </c>
      <c r="C1052" s="80"/>
      <c r="D1052" s="85"/>
      <c r="E1052" s="85"/>
      <c r="F1052" s="86"/>
      <c r="G1052" s="260"/>
    </row>
    <row r="1053" spans="1:7" ht="24" customHeight="1" x14ac:dyDescent="0.2">
      <c r="A1053" s="259" t="s">
        <v>602</v>
      </c>
      <c r="B1053" s="84">
        <f>Contratista</f>
        <v>0</v>
      </c>
      <c r="C1053" s="81"/>
      <c r="D1053" s="81"/>
      <c r="E1053" s="81"/>
      <c r="F1053" s="87"/>
      <c r="G1053" s="261"/>
    </row>
    <row r="1054" spans="1:7" ht="24" customHeight="1" x14ac:dyDescent="0.2">
      <c r="A1054" s="259" t="s">
        <v>23</v>
      </c>
      <c r="B1054" s="84" t="str">
        <f>Obra</f>
        <v>ESCUELA CASA DEL NINÑO</v>
      </c>
      <c r="C1054" s="81"/>
      <c r="D1054" s="81"/>
      <c r="E1054" s="81"/>
      <c r="F1054" s="87" t="s">
        <v>37</v>
      </c>
      <c r="G1054" s="262">
        <f>Fecha_Base</f>
        <v>0</v>
      </c>
    </row>
    <row r="1055" spans="1:7" ht="24" customHeight="1" x14ac:dyDescent="0.2">
      <c r="A1055" s="263" t="s">
        <v>600</v>
      </c>
      <c r="B1055" s="82" t="str">
        <f>Ubicación</f>
        <v>VALLE FERTIL - SAN JUAN</v>
      </c>
      <c r="C1055" s="82"/>
      <c r="D1055" s="88"/>
      <c r="E1055" s="89"/>
      <c r="G1055" s="264"/>
    </row>
    <row r="1056" spans="1:7" ht="24" customHeight="1" x14ac:dyDescent="0.2">
      <c r="A1056" s="263" t="s">
        <v>38</v>
      </c>
      <c r="B1056" s="91">
        <f>IFERROR(VALUE(LEFT(B1057,FIND(".",B1057)-1)),"")</f>
        <v>4</v>
      </c>
      <c r="C1056" s="83" t="str">
        <f>IFERROR(VLOOKUP(B1056,Tabla_CyP,2,FALSE),"")</f>
        <v xml:space="preserve"> ALBAÑILERÍA</v>
      </c>
      <c r="E1056" s="89"/>
      <c r="G1056" s="264"/>
    </row>
    <row r="1057" spans="1:123" ht="24" customHeight="1" x14ac:dyDescent="0.2">
      <c r="A1057" s="263" t="s">
        <v>24</v>
      </c>
      <c r="B1057" s="92" t="str">
        <f>IFERROR(VLOOKUP(COUNTIF($A$1:A1057,"ANALISIS DE PRECIOS"),Tabla_NumeroItem,2,FALSE),"")</f>
        <v>4.1.3</v>
      </c>
      <c r="C1057" s="83" t="str">
        <f>IFERROR(VLOOKUP(B1057,Tabla_CyP,2,FALSE),"")</f>
        <v>Mamposterías  de ladrillón de 0,10 m</v>
      </c>
      <c r="D1057" s="88"/>
      <c r="E1057" s="89"/>
      <c r="F1057" s="87" t="s">
        <v>25</v>
      </c>
      <c r="G1057" s="265" t="str">
        <f>IFERROR(VLOOKUP(B1057,Tabla_CyP,4,FALSE),"")</f>
        <v>m2</v>
      </c>
    </row>
    <row r="1058" spans="1:123" ht="24" customHeight="1" x14ac:dyDescent="0.2">
      <c r="A1058" s="263"/>
      <c r="B1058" s="82"/>
      <c r="D1058" s="88"/>
      <c r="E1058" s="89"/>
      <c r="G1058" s="264"/>
    </row>
    <row r="1059" spans="1:123" ht="24" customHeight="1" x14ac:dyDescent="0.2">
      <c r="A1059" s="366" t="s">
        <v>506</v>
      </c>
      <c r="B1059" s="367"/>
      <c r="C1059" s="368" t="s">
        <v>0</v>
      </c>
      <c r="D1059" s="368" t="s">
        <v>26</v>
      </c>
      <c r="E1059" s="370" t="s">
        <v>27</v>
      </c>
      <c r="F1059" s="372" t="s">
        <v>28</v>
      </c>
      <c r="G1059" s="372" t="s">
        <v>29</v>
      </c>
    </row>
    <row r="1060" spans="1:123" s="88" customFormat="1" ht="24" customHeight="1" x14ac:dyDescent="0.2">
      <c r="A1060" s="93" t="s">
        <v>507</v>
      </c>
      <c r="B1060" s="93" t="s">
        <v>508</v>
      </c>
      <c r="C1060" s="369"/>
      <c r="D1060" s="369"/>
      <c r="E1060" s="371"/>
      <c r="F1060" s="373"/>
      <c r="G1060" s="373"/>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6"/>
      <c r="B1061" s="94"/>
      <c r="C1061" s="132" t="s">
        <v>603</v>
      </c>
      <c r="D1061" s="95"/>
      <c r="E1061" s="96"/>
      <c r="F1061" s="97"/>
      <c r="G1061" s="267"/>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8">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8">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8">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8">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8">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8">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8">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8">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8">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8">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8">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8">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8">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8">
        <f t="shared" si="320"/>
        <v>0</v>
      </c>
    </row>
    <row r="1076" spans="1:7" ht="24" customHeight="1" x14ac:dyDescent="0.2">
      <c r="A1076" s="269"/>
      <c r="D1076" s="88"/>
      <c r="E1076" s="89"/>
      <c r="F1076" s="255" t="s">
        <v>30</v>
      </c>
      <c r="G1076" s="270">
        <f>SUBTOTAL(9,G1062:G1075)</f>
        <v>0</v>
      </c>
    </row>
    <row r="1077" spans="1:7" ht="24" customHeight="1" x14ac:dyDescent="0.2">
      <c r="A1077" s="269"/>
      <c r="C1077" s="98" t="s">
        <v>604</v>
      </c>
      <c r="D1077" s="88"/>
      <c r="E1077" s="89"/>
      <c r="G1077" s="271"/>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8">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8">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8">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8">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8">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8">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8">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8">
        <f t="shared" si="325"/>
        <v>0</v>
      </c>
    </row>
    <row r="1086" spans="1:7" ht="24" customHeight="1" x14ac:dyDescent="0.2">
      <c r="A1086" s="269"/>
      <c r="D1086" s="88"/>
      <c r="E1086" s="89"/>
      <c r="F1086" s="255" t="s">
        <v>31</v>
      </c>
      <c r="G1086" s="270">
        <f>SUBTOTAL(9,G1078:G1085)</f>
        <v>0</v>
      </c>
    </row>
    <row r="1087" spans="1:7" ht="24" customHeight="1" x14ac:dyDescent="0.2">
      <c r="A1087" s="269"/>
      <c r="C1087" s="98" t="s">
        <v>605</v>
      </c>
      <c r="D1087" s="88"/>
      <c r="E1087" s="89"/>
      <c r="G1087" s="271"/>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8">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8">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8">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8">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8">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8">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8">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8">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8">
        <f t="shared" si="330"/>
        <v>0</v>
      </c>
    </row>
    <row r="1097" spans="1:7" ht="24" customHeight="1" x14ac:dyDescent="0.2">
      <c r="A1097" s="272"/>
      <c r="B1097" s="88"/>
      <c r="D1097" s="88"/>
      <c r="E1097" s="89"/>
      <c r="F1097" s="255" t="s">
        <v>32</v>
      </c>
      <c r="G1097" s="270">
        <f>SUBTOTAL(9,G1088:G1096)</f>
        <v>0</v>
      </c>
    </row>
    <row r="1098" spans="1:7" ht="24" customHeight="1" x14ac:dyDescent="0.2">
      <c r="A1098" s="273"/>
      <c r="B1098" s="88"/>
      <c r="D1098" s="88"/>
      <c r="E1098" s="89"/>
      <c r="G1098" s="271"/>
    </row>
    <row r="1099" spans="1:7" ht="24" customHeight="1" x14ac:dyDescent="0.2">
      <c r="A1099" s="274" t="str">
        <f>B1057</f>
        <v>4.1.3</v>
      </c>
      <c r="B1099" s="275" t="str">
        <f>C1057</f>
        <v>Mamposterías  de ladrillón de 0,10 m</v>
      </c>
      <c r="C1099" s="95"/>
      <c r="D1099" s="95" t="s">
        <v>33</v>
      </c>
      <c r="E1099" s="96"/>
      <c r="F1099" s="277" t="s">
        <v>34</v>
      </c>
      <c r="G1099" s="276">
        <f>SUBTOTAL(9,G1062:G1098)</f>
        <v>0</v>
      </c>
    </row>
    <row r="1101" spans="1:7" ht="24" customHeight="1" x14ac:dyDescent="0.2">
      <c r="A1101" s="256" t="s">
        <v>36</v>
      </c>
      <c r="B1101" s="257"/>
      <c r="C1101" s="257"/>
      <c r="D1101" s="257"/>
      <c r="E1101" s="257"/>
      <c r="F1101" s="257"/>
      <c r="G1101" s="258"/>
    </row>
    <row r="1102" spans="1:7" ht="24" customHeight="1" x14ac:dyDescent="0.2">
      <c r="A1102" s="259" t="s">
        <v>601</v>
      </c>
      <c r="B1102" s="84" t="str">
        <f>Comitente</f>
        <v>SUBSECRETARIA DE ARQUITECTURA</v>
      </c>
      <c r="C1102" s="80"/>
      <c r="D1102" s="85"/>
      <c r="E1102" s="85"/>
      <c r="F1102" s="86"/>
      <c r="G1102" s="260"/>
    </row>
    <row r="1103" spans="1:7" ht="24" customHeight="1" x14ac:dyDescent="0.2">
      <c r="A1103" s="259" t="s">
        <v>602</v>
      </c>
      <c r="B1103" s="84">
        <f>Contratista</f>
        <v>0</v>
      </c>
      <c r="C1103" s="81"/>
      <c r="D1103" s="81"/>
      <c r="E1103" s="81"/>
      <c r="F1103" s="87"/>
      <c r="G1103" s="261"/>
    </row>
    <row r="1104" spans="1:7" ht="24" customHeight="1" x14ac:dyDescent="0.2">
      <c r="A1104" s="259" t="s">
        <v>23</v>
      </c>
      <c r="B1104" s="84" t="str">
        <f>Obra</f>
        <v>ESCUELA CASA DEL NINÑO</v>
      </c>
      <c r="C1104" s="81"/>
      <c r="D1104" s="81"/>
      <c r="E1104" s="81"/>
      <c r="F1104" s="87" t="s">
        <v>37</v>
      </c>
      <c r="G1104" s="262">
        <f>Fecha_Base</f>
        <v>0</v>
      </c>
    </row>
    <row r="1105" spans="1:123" ht="24" customHeight="1" x14ac:dyDescent="0.2">
      <c r="A1105" s="263" t="s">
        <v>600</v>
      </c>
      <c r="B1105" s="82" t="str">
        <f>Ubicación</f>
        <v>VALLE FERTIL - SAN JUAN</v>
      </c>
      <c r="C1105" s="82"/>
      <c r="D1105" s="88"/>
      <c r="E1105" s="89"/>
      <c r="G1105" s="264"/>
    </row>
    <row r="1106" spans="1:123" ht="24" customHeight="1" x14ac:dyDescent="0.2">
      <c r="A1106" s="263" t="s">
        <v>38</v>
      </c>
      <c r="B1106" s="91">
        <f>IFERROR(VALUE(LEFT(B1107,FIND(".",B1107)-1)),"")</f>
        <v>4</v>
      </c>
      <c r="C1106" s="83" t="str">
        <f>IFERROR(VLOOKUP(B1106,Tabla_CyP,2,FALSE),"")</f>
        <v xml:space="preserve"> ALBAÑILERÍA</v>
      </c>
      <c r="E1106" s="89"/>
      <c r="G1106" s="264"/>
    </row>
    <row r="1107" spans="1:123" ht="24" customHeight="1" x14ac:dyDescent="0.2">
      <c r="A1107" s="263" t="s">
        <v>24</v>
      </c>
      <c r="B1107" s="92" t="str">
        <f>IFERROR(VLOOKUP(COUNTIF($A$1:A1107,"ANALISIS DE PRECIOS"),Tabla_NumeroItem,2,FALSE),"")</f>
        <v>4.1.5</v>
      </c>
      <c r="C1107" s="83" t="str">
        <f>IFERROR(VLOOKUP(B1107,Tabla_CyP,2,FALSE),"")</f>
        <v xml:space="preserve">Mamposterías a la vista </v>
      </c>
      <c r="D1107" s="88"/>
      <c r="E1107" s="89"/>
      <c r="F1107" s="87" t="s">
        <v>25</v>
      </c>
      <c r="G1107" s="265" t="str">
        <f>IFERROR(VLOOKUP(B1107,Tabla_CyP,4,FALSE),"")</f>
        <v>m2</v>
      </c>
    </row>
    <row r="1108" spans="1:123" ht="24" customHeight="1" x14ac:dyDescent="0.2">
      <c r="A1108" s="263"/>
      <c r="B1108" s="82"/>
      <c r="D1108" s="88"/>
      <c r="E1108" s="89"/>
      <c r="G1108" s="264"/>
    </row>
    <row r="1109" spans="1:123" ht="24" customHeight="1" x14ac:dyDescent="0.2">
      <c r="A1109" s="366" t="s">
        <v>506</v>
      </c>
      <c r="B1109" s="367"/>
      <c r="C1109" s="368" t="s">
        <v>0</v>
      </c>
      <c r="D1109" s="368" t="s">
        <v>26</v>
      </c>
      <c r="E1109" s="370" t="s">
        <v>27</v>
      </c>
      <c r="F1109" s="372" t="s">
        <v>28</v>
      </c>
      <c r="G1109" s="372" t="s">
        <v>29</v>
      </c>
    </row>
    <row r="1110" spans="1:123" s="88" customFormat="1" ht="24" customHeight="1" x14ac:dyDescent="0.2">
      <c r="A1110" s="93" t="s">
        <v>507</v>
      </c>
      <c r="B1110" s="93" t="s">
        <v>508</v>
      </c>
      <c r="C1110" s="369"/>
      <c r="D1110" s="369"/>
      <c r="E1110" s="371"/>
      <c r="F1110" s="373"/>
      <c r="G1110" s="373"/>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6"/>
      <c r="B1111" s="94"/>
      <c r="C1111" s="132" t="s">
        <v>603</v>
      </c>
      <c r="D1111" s="95"/>
      <c r="E1111" s="96"/>
      <c r="F1111" s="97"/>
      <c r="G1111" s="267"/>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8">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8">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8">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8">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8">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8">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8">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8">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8">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8">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8">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8">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8">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8">
        <f t="shared" si="335"/>
        <v>0</v>
      </c>
    </row>
    <row r="1126" spans="1:7" ht="24" customHeight="1" x14ac:dyDescent="0.2">
      <c r="A1126" s="269"/>
      <c r="D1126" s="88"/>
      <c r="E1126" s="89"/>
      <c r="F1126" s="255" t="s">
        <v>30</v>
      </c>
      <c r="G1126" s="270">
        <f>SUBTOTAL(9,G1112:G1125)</f>
        <v>0</v>
      </c>
    </row>
    <row r="1127" spans="1:7" ht="24" customHeight="1" x14ac:dyDescent="0.2">
      <c r="A1127" s="269"/>
      <c r="C1127" s="98" t="s">
        <v>604</v>
      </c>
      <c r="D1127" s="88"/>
      <c r="E1127" s="89"/>
      <c r="G1127" s="271"/>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8">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8">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8">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8">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8">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8">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8">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8">
        <f t="shared" si="340"/>
        <v>0</v>
      </c>
    </row>
    <row r="1136" spans="1:7" ht="24" customHeight="1" x14ac:dyDescent="0.2">
      <c r="A1136" s="269"/>
      <c r="D1136" s="88"/>
      <c r="E1136" s="89"/>
      <c r="F1136" s="255" t="s">
        <v>31</v>
      </c>
      <c r="G1136" s="270">
        <f>SUBTOTAL(9,G1128:G1135)</f>
        <v>0</v>
      </c>
    </row>
    <row r="1137" spans="1:7" ht="24" customHeight="1" x14ac:dyDescent="0.2">
      <c r="A1137" s="269"/>
      <c r="C1137" s="98" t="s">
        <v>605</v>
      </c>
      <c r="D1137" s="88"/>
      <c r="E1137" s="89"/>
      <c r="G1137" s="271"/>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8">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8">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8">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8">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8">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8">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8">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8">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8">
        <f t="shared" si="345"/>
        <v>0</v>
      </c>
    </row>
    <row r="1147" spans="1:7" ht="24" customHeight="1" x14ac:dyDescent="0.2">
      <c r="A1147" s="272"/>
      <c r="B1147" s="88"/>
      <c r="D1147" s="88"/>
      <c r="E1147" s="89"/>
      <c r="F1147" s="255" t="s">
        <v>32</v>
      </c>
      <c r="G1147" s="270">
        <f>SUBTOTAL(9,G1138:G1146)</f>
        <v>0</v>
      </c>
    </row>
    <row r="1148" spans="1:7" ht="24" customHeight="1" x14ac:dyDescent="0.2">
      <c r="A1148" s="273"/>
      <c r="B1148" s="88"/>
      <c r="D1148" s="88"/>
      <c r="E1148" s="89"/>
      <c r="G1148" s="271"/>
    </row>
    <row r="1149" spans="1:7" ht="24" customHeight="1" x14ac:dyDescent="0.2">
      <c r="A1149" s="274" t="str">
        <f>B1107</f>
        <v>4.1.5</v>
      </c>
      <c r="B1149" s="275" t="str">
        <f>C1107</f>
        <v xml:space="preserve">Mamposterías a la vista </v>
      </c>
      <c r="C1149" s="95"/>
      <c r="D1149" s="95" t="s">
        <v>33</v>
      </c>
      <c r="E1149" s="96"/>
      <c r="F1149" s="277" t="s">
        <v>34</v>
      </c>
      <c r="G1149" s="276">
        <f>SUBTOTAL(9,G1112:G1148)</f>
        <v>0</v>
      </c>
    </row>
    <row r="1151" spans="1:7" ht="24" customHeight="1" x14ac:dyDescent="0.2">
      <c r="A1151" s="256" t="s">
        <v>36</v>
      </c>
      <c r="B1151" s="257"/>
      <c r="C1151" s="257"/>
      <c r="D1151" s="257"/>
      <c r="E1151" s="257"/>
      <c r="F1151" s="257"/>
      <c r="G1151" s="258"/>
    </row>
    <row r="1152" spans="1:7" ht="24" customHeight="1" x14ac:dyDescent="0.2">
      <c r="A1152" s="259" t="s">
        <v>601</v>
      </c>
      <c r="B1152" s="84" t="str">
        <f>Comitente</f>
        <v>SUBSECRETARIA DE ARQUITECTURA</v>
      </c>
      <c r="C1152" s="80"/>
      <c r="D1152" s="85"/>
      <c r="E1152" s="85"/>
      <c r="F1152" s="86"/>
      <c r="G1152" s="260"/>
    </row>
    <row r="1153" spans="1:123" ht="24" customHeight="1" x14ac:dyDescent="0.2">
      <c r="A1153" s="259" t="s">
        <v>602</v>
      </c>
      <c r="B1153" s="84">
        <f>Contratista</f>
        <v>0</v>
      </c>
      <c r="C1153" s="81"/>
      <c r="D1153" s="81"/>
      <c r="E1153" s="81"/>
      <c r="F1153" s="87"/>
      <c r="G1153" s="261"/>
    </row>
    <row r="1154" spans="1:123" ht="24" customHeight="1" x14ac:dyDescent="0.2">
      <c r="A1154" s="259" t="s">
        <v>23</v>
      </c>
      <c r="B1154" s="84" t="str">
        <f>Obra</f>
        <v>ESCUELA CASA DEL NINÑO</v>
      </c>
      <c r="C1154" s="81"/>
      <c r="D1154" s="81"/>
      <c r="E1154" s="81"/>
      <c r="F1154" s="87" t="s">
        <v>37</v>
      </c>
      <c r="G1154" s="262">
        <f>Fecha_Base</f>
        <v>0</v>
      </c>
    </row>
    <row r="1155" spans="1:123" ht="24" customHeight="1" x14ac:dyDescent="0.2">
      <c r="A1155" s="263" t="s">
        <v>600</v>
      </c>
      <c r="B1155" s="82" t="str">
        <f>Ubicación</f>
        <v>VALLE FERTIL - SAN JUAN</v>
      </c>
      <c r="C1155" s="82"/>
      <c r="D1155" s="88"/>
      <c r="E1155" s="89"/>
      <c r="G1155" s="264"/>
    </row>
    <row r="1156" spans="1:123" ht="24" customHeight="1" x14ac:dyDescent="0.2">
      <c r="A1156" s="263" t="s">
        <v>38</v>
      </c>
      <c r="B1156" s="91">
        <f>IFERROR(VALUE(LEFT(B1157,FIND(".",B1157)-1)),"")</f>
        <v>4</v>
      </c>
      <c r="C1156" s="83" t="str">
        <f>IFERROR(VLOOKUP(B1156,Tabla_CyP,2,FALSE),"")</f>
        <v xml:space="preserve"> ALBAÑILERÍA</v>
      </c>
      <c r="E1156" s="89"/>
      <c r="G1156" s="264"/>
    </row>
    <row r="1157" spans="1:123" ht="24" customHeight="1" x14ac:dyDescent="0.2">
      <c r="A1157" s="263" t="s">
        <v>24</v>
      </c>
      <c r="B1157" s="92" t="str">
        <f>IFERROR(VLOOKUP(COUNTIF($A$1:A1157,"ANALISIS DE PRECIOS"),Tabla_NumeroItem,2,FALSE),"")</f>
        <v>4.2.2</v>
      </c>
      <c r="C1157" s="83" t="str">
        <f>IFERROR(VLOOKUP(B1157,Tabla_CyP,2,FALSE),"")</f>
        <v>Tabiques de  Hº Aº</v>
      </c>
      <c r="D1157" s="88"/>
      <c r="E1157" s="89"/>
      <c r="F1157" s="87" t="s">
        <v>25</v>
      </c>
      <c r="G1157" s="265" t="str">
        <f>IFERROR(VLOOKUP(B1157,Tabla_CyP,4,FALSE),"")</f>
        <v>m2</v>
      </c>
    </row>
    <row r="1158" spans="1:123" ht="24" customHeight="1" x14ac:dyDescent="0.2">
      <c r="A1158" s="263"/>
      <c r="B1158" s="82"/>
      <c r="D1158" s="88"/>
      <c r="E1158" s="89"/>
      <c r="G1158" s="264"/>
    </row>
    <row r="1159" spans="1:123" ht="24" customHeight="1" x14ac:dyDescent="0.2">
      <c r="A1159" s="366" t="s">
        <v>506</v>
      </c>
      <c r="B1159" s="367"/>
      <c r="C1159" s="368" t="s">
        <v>0</v>
      </c>
      <c r="D1159" s="368" t="s">
        <v>26</v>
      </c>
      <c r="E1159" s="370" t="s">
        <v>27</v>
      </c>
      <c r="F1159" s="372" t="s">
        <v>28</v>
      </c>
      <c r="G1159" s="372" t="s">
        <v>29</v>
      </c>
    </row>
    <row r="1160" spans="1:123" s="88" customFormat="1" ht="24" customHeight="1" x14ac:dyDescent="0.2">
      <c r="A1160" s="93" t="s">
        <v>507</v>
      </c>
      <c r="B1160" s="93" t="s">
        <v>508</v>
      </c>
      <c r="C1160" s="369"/>
      <c r="D1160" s="369"/>
      <c r="E1160" s="371"/>
      <c r="F1160" s="373"/>
      <c r="G1160" s="373"/>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6"/>
      <c r="B1161" s="94"/>
      <c r="C1161" s="132" t="s">
        <v>603</v>
      </c>
      <c r="D1161" s="95"/>
      <c r="E1161" s="96"/>
      <c r="F1161" s="97"/>
      <c r="G1161" s="267"/>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8">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8">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8">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8">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8">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8">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8">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8">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8">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8">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8">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8">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8">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8">
        <f t="shared" si="350"/>
        <v>0</v>
      </c>
    </row>
    <row r="1176" spans="1:7" ht="24" customHeight="1" x14ac:dyDescent="0.2">
      <c r="A1176" s="269"/>
      <c r="D1176" s="88"/>
      <c r="E1176" s="89"/>
      <c r="F1176" s="255" t="s">
        <v>30</v>
      </c>
      <c r="G1176" s="270">
        <f>SUBTOTAL(9,G1162:G1175)</f>
        <v>0</v>
      </c>
    </row>
    <row r="1177" spans="1:7" ht="24" customHeight="1" x14ac:dyDescent="0.2">
      <c r="A1177" s="269"/>
      <c r="C1177" s="98" t="s">
        <v>604</v>
      </c>
      <c r="D1177" s="88"/>
      <c r="E1177" s="89"/>
      <c r="G1177" s="271"/>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8">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8">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8">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8">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8">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8">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8">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8">
        <f t="shared" si="355"/>
        <v>0</v>
      </c>
    </row>
    <row r="1186" spans="1:7" ht="24" customHeight="1" x14ac:dyDescent="0.2">
      <c r="A1186" s="269"/>
      <c r="D1186" s="88"/>
      <c r="E1186" s="89"/>
      <c r="F1186" s="255" t="s">
        <v>31</v>
      </c>
      <c r="G1186" s="270">
        <f>SUBTOTAL(9,G1178:G1185)</f>
        <v>0</v>
      </c>
    </row>
    <row r="1187" spans="1:7" ht="24" customHeight="1" x14ac:dyDescent="0.2">
      <c r="A1187" s="269"/>
      <c r="C1187" s="98" t="s">
        <v>605</v>
      </c>
      <c r="D1187" s="88"/>
      <c r="E1187" s="89"/>
      <c r="G1187" s="271"/>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8">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8">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8">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8">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8">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8">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8">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8">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8">
        <f t="shared" si="360"/>
        <v>0</v>
      </c>
    </row>
    <row r="1197" spans="1:7" ht="24" customHeight="1" x14ac:dyDescent="0.2">
      <c r="A1197" s="272"/>
      <c r="B1197" s="88"/>
      <c r="D1197" s="88"/>
      <c r="E1197" s="89"/>
      <c r="F1197" s="255" t="s">
        <v>32</v>
      </c>
      <c r="G1197" s="270">
        <f>SUBTOTAL(9,G1188:G1196)</f>
        <v>0</v>
      </c>
    </row>
    <row r="1198" spans="1:7" ht="24" customHeight="1" x14ac:dyDescent="0.2">
      <c r="A1198" s="273"/>
      <c r="B1198" s="88"/>
      <c r="D1198" s="88"/>
      <c r="E1198" s="89"/>
      <c r="G1198" s="271"/>
    </row>
    <row r="1199" spans="1:7" ht="24" customHeight="1" x14ac:dyDescent="0.2">
      <c r="A1199" s="274" t="str">
        <f>B1157</f>
        <v>4.2.2</v>
      </c>
      <c r="B1199" s="275" t="str">
        <f>C1157</f>
        <v>Tabiques de  Hº Aº</v>
      </c>
      <c r="C1199" s="95"/>
      <c r="D1199" s="95" t="s">
        <v>33</v>
      </c>
      <c r="E1199" s="96"/>
      <c r="F1199" s="277" t="s">
        <v>34</v>
      </c>
      <c r="G1199" s="276">
        <f>SUBTOTAL(9,G1162:G1198)</f>
        <v>0</v>
      </c>
    </row>
    <row r="1201" spans="1:123" ht="24" customHeight="1" x14ac:dyDescent="0.2">
      <c r="A1201" s="256" t="s">
        <v>36</v>
      </c>
      <c r="B1201" s="257"/>
      <c r="C1201" s="257"/>
      <c r="D1201" s="257"/>
      <c r="E1201" s="257"/>
      <c r="F1201" s="257"/>
      <c r="G1201" s="258"/>
    </row>
    <row r="1202" spans="1:123" ht="24" customHeight="1" x14ac:dyDescent="0.2">
      <c r="A1202" s="259" t="s">
        <v>601</v>
      </c>
      <c r="B1202" s="84" t="str">
        <f>Comitente</f>
        <v>SUBSECRETARIA DE ARQUITECTURA</v>
      </c>
      <c r="C1202" s="80"/>
      <c r="D1202" s="85"/>
      <c r="E1202" s="85"/>
      <c r="F1202" s="86"/>
      <c r="G1202" s="260"/>
    </row>
    <row r="1203" spans="1:123" ht="24" customHeight="1" x14ac:dyDescent="0.2">
      <c r="A1203" s="259" t="s">
        <v>602</v>
      </c>
      <c r="B1203" s="84">
        <f>Contratista</f>
        <v>0</v>
      </c>
      <c r="C1203" s="81"/>
      <c r="D1203" s="81"/>
      <c r="E1203" s="81"/>
      <c r="F1203" s="87"/>
      <c r="G1203" s="261"/>
    </row>
    <row r="1204" spans="1:123" ht="24" customHeight="1" x14ac:dyDescent="0.2">
      <c r="A1204" s="259" t="s">
        <v>23</v>
      </c>
      <c r="B1204" s="84" t="str">
        <f>Obra</f>
        <v>ESCUELA CASA DEL NINÑO</v>
      </c>
      <c r="C1204" s="81"/>
      <c r="D1204" s="81"/>
      <c r="E1204" s="81"/>
      <c r="F1204" s="87" t="s">
        <v>37</v>
      </c>
      <c r="G1204" s="262">
        <f>Fecha_Base</f>
        <v>0</v>
      </c>
    </row>
    <row r="1205" spans="1:123" ht="24" customHeight="1" x14ac:dyDescent="0.2">
      <c r="A1205" s="263" t="s">
        <v>600</v>
      </c>
      <c r="B1205" s="82" t="str">
        <f>Ubicación</f>
        <v>VALLE FERTIL - SAN JUAN</v>
      </c>
      <c r="C1205" s="82"/>
      <c r="D1205" s="88"/>
      <c r="E1205" s="89"/>
      <c r="G1205" s="264"/>
    </row>
    <row r="1206" spans="1:123" ht="24" customHeight="1" x14ac:dyDescent="0.2">
      <c r="A1206" s="263" t="s">
        <v>38</v>
      </c>
      <c r="B1206" s="91">
        <f>IFERROR(VALUE(LEFT(B1207,FIND(".",B1207)-1)),"")</f>
        <v>4</v>
      </c>
      <c r="C1206" s="83" t="str">
        <f>IFERROR(VLOOKUP(B1206,Tabla_CyP,2,FALSE),"")</f>
        <v xml:space="preserve"> ALBAÑILERÍA</v>
      </c>
      <c r="E1206" s="89"/>
      <c r="G1206" s="264"/>
    </row>
    <row r="1207" spans="1:123" ht="24" customHeight="1" x14ac:dyDescent="0.2">
      <c r="A1207" s="263" t="s">
        <v>24</v>
      </c>
      <c r="B1207" s="92" t="str">
        <f>IFERROR(VLOOKUP(COUNTIF($A$1:A1207,"ANALISIS DE PRECIOS"),Tabla_NumeroItem,2,FALSE),"")</f>
        <v>4.4.1</v>
      </c>
      <c r="C1207" s="83" t="str">
        <f>IFERROR(VLOOKUP(B1207,Tabla_CyP,2,FALSE),"")</f>
        <v>Capa Aisladora Horizontal y Vertical</v>
      </c>
      <c r="D1207" s="88"/>
      <c r="E1207" s="89"/>
      <c r="F1207" s="87" t="s">
        <v>25</v>
      </c>
      <c r="G1207" s="265" t="str">
        <f>IFERROR(VLOOKUP(B1207,Tabla_CyP,4,FALSE),"")</f>
        <v>m2</v>
      </c>
    </row>
    <row r="1208" spans="1:123" ht="24" customHeight="1" x14ac:dyDescent="0.2">
      <c r="A1208" s="263"/>
      <c r="B1208" s="82"/>
      <c r="D1208" s="88"/>
      <c r="E1208" s="89"/>
      <c r="G1208" s="264"/>
    </row>
    <row r="1209" spans="1:123" ht="24" customHeight="1" x14ac:dyDescent="0.2">
      <c r="A1209" s="366" t="s">
        <v>506</v>
      </c>
      <c r="B1209" s="367"/>
      <c r="C1209" s="368" t="s">
        <v>0</v>
      </c>
      <c r="D1209" s="368" t="s">
        <v>26</v>
      </c>
      <c r="E1209" s="370" t="s">
        <v>27</v>
      </c>
      <c r="F1209" s="372" t="s">
        <v>28</v>
      </c>
      <c r="G1209" s="372" t="s">
        <v>29</v>
      </c>
    </row>
    <row r="1210" spans="1:123" s="88" customFormat="1" ht="24" customHeight="1" x14ac:dyDescent="0.2">
      <c r="A1210" s="93" t="s">
        <v>507</v>
      </c>
      <c r="B1210" s="93" t="s">
        <v>508</v>
      </c>
      <c r="C1210" s="369"/>
      <c r="D1210" s="369"/>
      <c r="E1210" s="371"/>
      <c r="F1210" s="373"/>
      <c r="G1210" s="373"/>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6"/>
      <c r="B1211" s="94"/>
      <c r="C1211" s="132" t="s">
        <v>603</v>
      </c>
      <c r="D1211" s="95"/>
      <c r="E1211" s="96"/>
      <c r="F1211" s="97"/>
      <c r="G1211" s="267"/>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8">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8">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8">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8">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8">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8">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8">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8">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8">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8">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8">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8">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8">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8">
        <f t="shared" si="365"/>
        <v>0</v>
      </c>
    </row>
    <row r="1226" spans="1:7" ht="24" customHeight="1" x14ac:dyDescent="0.2">
      <c r="A1226" s="269"/>
      <c r="D1226" s="88"/>
      <c r="E1226" s="89"/>
      <c r="F1226" s="255" t="s">
        <v>30</v>
      </c>
      <c r="G1226" s="270">
        <f>SUBTOTAL(9,G1212:G1225)</f>
        <v>0</v>
      </c>
    </row>
    <row r="1227" spans="1:7" ht="24" customHeight="1" x14ac:dyDescent="0.2">
      <c r="A1227" s="269"/>
      <c r="C1227" s="98" t="s">
        <v>604</v>
      </c>
      <c r="D1227" s="88"/>
      <c r="E1227" s="89"/>
      <c r="G1227" s="271"/>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8">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8">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8">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8">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8">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8">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8">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8">
        <f t="shared" si="370"/>
        <v>0</v>
      </c>
    </row>
    <row r="1236" spans="1:7" ht="24" customHeight="1" x14ac:dyDescent="0.2">
      <c r="A1236" s="269"/>
      <c r="D1236" s="88"/>
      <c r="E1236" s="89"/>
      <c r="F1236" s="255" t="s">
        <v>31</v>
      </c>
      <c r="G1236" s="270">
        <f>SUBTOTAL(9,G1228:G1235)</f>
        <v>0</v>
      </c>
    </row>
    <row r="1237" spans="1:7" ht="24" customHeight="1" x14ac:dyDescent="0.2">
      <c r="A1237" s="269"/>
      <c r="C1237" s="98" t="s">
        <v>605</v>
      </c>
      <c r="D1237" s="88"/>
      <c r="E1237" s="89"/>
      <c r="G1237" s="271"/>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8">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8">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8">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8">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8">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8">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8">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8">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8">
        <f t="shared" si="375"/>
        <v>0</v>
      </c>
    </row>
    <row r="1247" spans="1:7" ht="24" customHeight="1" x14ac:dyDescent="0.2">
      <c r="A1247" s="272"/>
      <c r="B1247" s="88"/>
      <c r="D1247" s="88"/>
      <c r="E1247" s="89"/>
      <c r="F1247" s="255" t="s">
        <v>32</v>
      </c>
      <c r="G1247" s="270">
        <f>SUBTOTAL(9,G1238:G1246)</f>
        <v>0</v>
      </c>
    </row>
    <row r="1248" spans="1:7" ht="24" customHeight="1" x14ac:dyDescent="0.2">
      <c r="A1248" s="273"/>
      <c r="B1248" s="88"/>
      <c r="D1248" s="88"/>
      <c r="E1248" s="89"/>
      <c r="G1248" s="271"/>
    </row>
    <row r="1249" spans="1:123" ht="24" customHeight="1" x14ac:dyDescent="0.2">
      <c r="A1249" s="274" t="str">
        <f>B1207</f>
        <v>4.4.1</v>
      </c>
      <c r="B1249" s="275" t="str">
        <f>C1207</f>
        <v>Capa Aisladora Horizontal y Vertical</v>
      </c>
      <c r="C1249" s="95"/>
      <c r="D1249" s="95" t="s">
        <v>33</v>
      </c>
      <c r="E1249" s="96"/>
      <c r="F1249" s="277" t="s">
        <v>34</v>
      </c>
      <c r="G1249" s="276">
        <f>SUBTOTAL(9,G1212:G1248)</f>
        <v>0</v>
      </c>
    </row>
    <row r="1251" spans="1:123" ht="24" customHeight="1" x14ac:dyDescent="0.2">
      <c r="A1251" s="256" t="s">
        <v>36</v>
      </c>
      <c r="B1251" s="257"/>
      <c r="C1251" s="257"/>
      <c r="D1251" s="257"/>
      <c r="E1251" s="257"/>
      <c r="F1251" s="257"/>
      <c r="G1251" s="258"/>
    </row>
    <row r="1252" spans="1:123" ht="24" customHeight="1" x14ac:dyDescent="0.2">
      <c r="A1252" s="259" t="s">
        <v>601</v>
      </c>
      <c r="B1252" s="84" t="str">
        <f>Comitente</f>
        <v>SUBSECRETARIA DE ARQUITECTURA</v>
      </c>
      <c r="C1252" s="80"/>
      <c r="D1252" s="85"/>
      <c r="E1252" s="85"/>
      <c r="F1252" s="86"/>
      <c r="G1252" s="260"/>
    </row>
    <row r="1253" spans="1:123" ht="24" customHeight="1" x14ac:dyDescent="0.2">
      <c r="A1253" s="259" t="s">
        <v>602</v>
      </c>
      <c r="B1253" s="84">
        <f>Contratista</f>
        <v>0</v>
      </c>
      <c r="C1253" s="81"/>
      <c r="D1253" s="81"/>
      <c r="E1253" s="81"/>
      <c r="F1253" s="87"/>
      <c r="G1253" s="261"/>
    </row>
    <row r="1254" spans="1:123" ht="24" customHeight="1" x14ac:dyDescent="0.2">
      <c r="A1254" s="259" t="s">
        <v>23</v>
      </c>
      <c r="B1254" s="84" t="str">
        <f>Obra</f>
        <v>ESCUELA CASA DEL NINÑO</v>
      </c>
      <c r="C1254" s="81"/>
      <c r="D1254" s="81"/>
      <c r="E1254" s="81"/>
      <c r="F1254" s="87" t="s">
        <v>37</v>
      </c>
      <c r="G1254" s="262">
        <f>Fecha_Base</f>
        <v>0</v>
      </c>
    </row>
    <row r="1255" spans="1:123" ht="24" customHeight="1" x14ac:dyDescent="0.2">
      <c r="A1255" s="263" t="s">
        <v>600</v>
      </c>
      <c r="B1255" s="82" t="str">
        <f>Ubicación</f>
        <v>VALLE FERTIL - SAN JUAN</v>
      </c>
      <c r="C1255" s="82"/>
      <c r="D1255" s="88"/>
      <c r="E1255" s="89"/>
      <c r="G1255" s="264"/>
    </row>
    <row r="1256" spans="1:123" ht="24" customHeight="1" x14ac:dyDescent="0.2">
      <c r="A1256" s="263" t="s">
        <v>38</v>
      </c>
      <c r="B1256" s="91">
        <f>IFERROR(VALUE(LEFT(B1257,FIND(".",B1257)-1)),"")</f>
        <v>4</v>
      </c>
      <c r="C1256" s="83" t="str">
        <f>IFERROR(VLOOKUP(B1256,Tabla_CyP,2,FALSE),"")</f>
        <v xml:space="preserve"> ALBAÑILERÍA</v>
      </c>
      <c r="E1256" s="89"/>
      <c r="G1256" s="264"/>
    </row>
    <row r="1257" spans="1:123" ht="24" customHeight="1" x14ac:dyDescent="0.2">
      <c r="A1257" s="263" t="s">
        <v>24</v>
      </c>
      <c r="B1257" s="92" t="str">
        <f>IFERROR(VLOOKUP(COUNTIF($A$1:A1257,"ANALISIS DE PRECIOS"),Tabla_NumeroItem,2,FALSE),"")</f>
        <v>4.4.2</v>
      </c>
      <c r="C1257" s="83" t="str">
        <f>IFERROR(VLOOKUP(B1257,Tabla_CyP,2,FALSE),"")</f>
        <v>Contra el salitre</v>
      </c>
      <c r="D1257" s="88"/>
      <c r="E1257" s="89"/>
      <c r="F1257" s="87" t="s">
        <v>25</v>
      </c>
      <c r="G1257" s="265" t="str">
        <f>IFERROR(VLOOKUP(B1257,Tabla_CyP,4,FALSE),"")</f>
        <v>m2</v>
      </c>
    </row>
    <row r="1258" spans="1:123" ht="24" customHeight="1" x14ac:dyDescent="0.2">
      <c r="A1258" s="263"/>
      <c r="B1258" s="82"/>
      <c r="D1258" s="88"/>
      <c r="E1258" s="89"/>
      <c r="G1258" s="264"/>
    </row>
    <row r="1259" spans="1:123" ht="24" customHeight="1" x14ac:dyDescent="0.2">
      <c r="A1259" s="366" t="s">
        <v>506</v>
      </c>
      <c r="B1259" s="367"/>
      <c r="C1259" s="368" t="s">
        <v>0</v>
      </c>
      <c r="D1259" s="368" t="s">
        <v>26</v>
      </c>
      <c r="E1259" s="370" t="s">
        <v>27</v>
      </c>
      <c r="F1259" s="372" t="s">
        <v>28</v>
      </c>
      <c r="G1259" s="372" t="s">
        <v>29</v>
      </c>
    </row>
    <row r="1260" spans="1:123" s="88" customFormat="1" ht="24" customHeight="1" x14ac:dyDescent="0.2">
      <c r="A1260" s="93" t="s">
        <v>507</v>
      </c>
      <c r="B1260" s="93" t="s">
        <v>508</v>
      </c>
      <c r="C1260" s="369"/>
      <c r="D1260" s="369"/>
      <c r="E1260" s="371"/>
      <c r="F1260" s="373"/>
      <c r="G1260" s="373"/>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6"/>
      <c r="B1261" s="94"/>
      <c r="C1261" s="132" t="s">
        <v>603</v>
      </c>
      <c r="D1261" s="95"/>
      <c r="E1261" s="96"/>
      <c r="F1261" s="97"/>
      <c r="G1261" s="267"/>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8">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8">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8">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8">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8">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8">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8">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8">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8">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8">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8">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8">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8">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8">
        <f t="shared" si="380"/>
        <v>0</v>
      </c>
    </row>
    <row r="1276" spans="1:7" ht="24" customHeight="1" x14ac:dyDescent="0.2">
      <c r="A1276" s="269"/>
      <c r="D1276" s="88"/>
      <c r="E1276" s="89"/>
      <c r="F1276" s="255" t="s">
        <v>30</v>
      </c>
      <c r="G1276" s="270">
        <f>SUBTOTAL(9,G1262:G1275)</f>
        <v>0</v>
      </c>
    </row>
    <row r="1277" spans="1:7" ht="24" customHeight="1" x14ac:dyDescent="0.2">
      <c r="A1277" s="269"/>
      <c r="C1277" s="98" t="s">
        <v>604</v>
      </c>
      <c r="D1277" s="88"/>
      <c r="E1277" s="89"/>
      <c r="G1277" s="271"/>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8">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8">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8">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8">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8">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8">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8">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8">
        <f t="shared" si="385"/>
        <v>0</v>
      </c>
    </row>
    <row r="1286" spans="1:7" ht="24" customHeight="1" x14ac:dyDescent="0.2">
      <c r="A1286" s="269"/>
      <c r="D1286" s="88"/>
      <c r="E1286" s="89"/>
      <c r="F1286" s="255" t="s">
        <v>31</v>
      </c>
      <c r="G1286" s="270">
        <f>SUBTOTAL(9,G1278:G1285)</f>
        <v>0</v>
      </c>
    </row>
    <row r="1287" spans="1:7" ht="24" customHeight="1" x14ac:dyDescent="0.2">
      <c r="A1287" s="269"/>
      <c r="C1287" s="98" t="s">
        <v>605</v>
      </c>
      <c r="D1287" s="88"/>
      <c r="E1287" s="89"/>
      <c r="G1287" s="271"/>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8">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8">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8">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8">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8">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8">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8">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8">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8">
        <f t="shared" si="390"/>
        <v>0</v>
      </c>
    </row>
    <row r="1297" spans="1:123" ht="24" customHeight="1" x14ac:dyDescent="0.2">
      <c r="A1297" s="272"/>
      <c r="B1297" s="88"/>
      <c r="D1297" s="88"/>
      <c r="E1297" s="89"/>
      <c r="F1297" s="255" t="s">
        <v>32</v>
      </c>
      <c r="G1297" s="270">
        <f>SUBTOTAL(9,G1288:G1296)</f>
        <v>0</v>
      </c>
    </row>
    <row r="1298" spans="1:123" ht="24" customHeight="1" x14ac:dyDescent="0.2">
      <c r="A1298" s="273"/>
      <c r="B1298" s="88"/>
      <c r="D1298" s="88"/>
      <c r="E1298" s="89"/>
      <c r="G1298" s="271"/>
    </row>
    <row r="1299" spans="1:123" ht="24" customHeight="1" x14ac:dyDescent="0.2">
      <c r="A1299" s="274" t="str">
        <f>B1257</f>
        <v>4.4.2</v>
      </c>
      <c r="B1299" s="275" t="str">
        <f>C1257</f>
        <v>Contra el salitre</v>
      </c>
      <c r="C1299" s="95"/>
      <c r="D1299" s="95" t="s">
        <v>33</v>
      </c>
      <c r="E1299" s="96"/>
      <c r="F1299" s="277" t="s">
        <v>34</v>
      </c>
      <c r="G1299" s="276">
        <f>SUBTOTAL(9,G1262:G1298)</f>
        <v>0</v>
      </c>
    </row>
    <row r="1301" spans="1:123" ht="24" customHeight="1" x14ac:dyDescent="0.2">
      <c r="A1301" s="256" t="s">
        <v>36</v>
      </c>
      <c r="B1301" s="257"/>
      <c r="C1301" s="257"/>
      <c r="D1301" s="257"/>
      <c r="E1301" s="257"/>
      <c r="F1301" s="257"/>
      <c r="G1301" s="258"/>
    </row>
    <row r="1302" spans="1:123" ht="24" customHeight="1" x14ac:dyDescent="0.2">
      <c r="A1302" s="259" t="s">
        <v>601</v>
      </c>
      <c r="B1302" s="84" t="str">
        <f>Comitente</f>
        <v>SUBSECRETARIA DE ARQUITECTURA</v>
      </c>
      <c r="C1302" s="80"/>
      <c r="D1302" s="85"/>
      <c r="E1302" s="85"/>
      <c r="F1302" s="86"/>
      <c r="G1302" s="260"/>
    </row>
    <row r="1303" spans="1:123" ht="24" customHeight="1" x14ac:dyDescent="0.2">
      <c r="A1303" s="259" t="s">
        <v>602</v>
      </c>
      <c r="B1303" s="84">
        <f>Contratista</f>
        <v>0</v>
      </c>
      <c r="C1303" s="81"/>
      <c r="D1303" s="81"/>
      <c r="E1303" s="81"/>
      <c r="F1303" s="87"/>
      <c r="G1303" s="261"/>
    </row>
    <row r="1304" spans="1:123" ht="24" customHeight="1" x14ac:dyDescent="0.2">
      <c r="A1304" s="259" t="s">
        <v>23</v>
      </c>
      <c r="B1304" s="84" t="str">
        <f>Obra</f>
        <v>ESCUELA CASA DEL NINÑO</v>
      </c>
      <c r="C1304" s="81"/>
      <c r="D1304" s="81"/>
      <c r="E1304" s="81"/>
      <c r="F1304" s="87" t="s">
        <v>37</v>
      </c>
      <c r="G1304" s="262">
        <f>Fecha_Base</f>
        <v>0</v>
      </c>
    </row>
    <row r="1305" spans="1:123" ht="24" customHeight="1" x14ac:dyDescent="0.2">
      <c r="A1305" s="263" t="s">
        <v>600</v>
      </c>
      <c r="B1305" s="82" t="str">
        <f>Ubicación</f>
        <v>VALLE FERTIL - SAN JUAN</v>
      </c>
      <c r="C1305" s="82"/>
      <c r="D1305" s="88"/>
      <c r="E1305" s="89"/>
      <c r="G1305" s="264"/>
    </row>
    <row r="1306" spans="1:123" ht="24" customHeight="1" x14ac:dyDescent="0.2">
      <c r="A1306" s="263" t="s">
        <v>38</v>
      </c>
      <c r="B1306" s="91">
        <f>IFERROR(VALUE(LEFT(B1307,FIND(".",B1307)-1)),"")</f>
        <v>4</v>
      </c>
      <c r="C1306" s="83" t="str">
        <f>IFERROR(VLOOKUP(B1306,Tabla_CyP,2,FALSE),"")</f>
        <v xml:space="preserve"> ALBAÑILERÍA</v>
      </c>
      <c r="E1306" s="89"/>
      <c r="G1306" s="264"/>
    </row>
    <row r="1307" spans="1:123" ht="24" customHeight="1" x14ac:dyDescent="0.2">
      <c r="A1307" s="263" t="s">
        <v>24</v>
      </c>
      <c r="B1307" s="92" t="str">
        <f>IFERROR(VLOOKUP(COUNTIF($A$1:A1307,"ANALISIS DE PRECIOS"),Tabla_NumeroItem,2,FALSE),"")</f>
        <v>4.5.1</v>
      </c>
      <c r="C1307" s="83" t="str">
        <f>IFERROR(VLOOKUP(B1307,Tabla_CyP,2,FALSE),"")</f>
        <v>Jaharro a la cal  interior y exterior</v>
      </c>
      <c r="D1307" s="88"/>
      <c r="E1307" s="89"/>
      <c r="F1307" s="87" t="s">
        <v>25</v>
      </c>
      <c r="G1307" s="265" t="str">
        <f>IFERROR(VLOOKUP(B1307,Tabla_CyP,4,FALSE),"")</f>
        <v>m2</v>
      </c>
    </row>
    <row r="1308" spans="1:123" ht="24" customHeight="1" x14ac:dyDescent="0.2">
      <c r="A1308" s="263"/>
      <c r="B1308" s="82"/>
      <c r="D1308" s="88"/>
      <c r="E1308" s="89"/>
      <c r="G1308" s="264"/>
    </row>
    <row r="1309" spans="1:123" ht="24" customHeight="1" x14ac:dyDescent="0.2">
      <c r="A1309" s="366" t="s">
        <v>506</v>
      </c>
      <c r="B1309" s="367"/>
      <c r="C1309" s="368" t="s">
        <v>0</v>
      </c>
      <c r="D1309" s="368" t="s">
        <v>26</v>
      </c>
      <c r="E1309" s="370" t="s">
        <v>27</v>
      </c>
      <c r="F1309" s="372" t="s">
        <v>28</v>
      </c>
      <c r="G1309" s="372" t="s">
        <v>29</v>
      </c>
    </row>
    <row r="1310" spans="1:123" s="88" customFormat="1" ht="24" customHeight="1" x14ac:dyDescent="0.2">
      <c r="A1310" s="93" t="s">
        <v>507</v>
      </c>
      <c r="B1310" s="93" t="s">
        <v>508</v>
      </c>
      <c r="C1310" s="369"/>
      <c r="D1310" s="369"/>
      <c r="E1310" s="371"/>
      <c r="F1310" s="373"/>
      <c r="G1310" s="373"/>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6"/>
      <c r="B1311" s="94"/>
      <c r="C1311" s="132" t="s">
        <v>603</v>
      </c>
      <c r="D1311" s="95"/>
      <c r="E1311" s="96"/>
      <c r="F1311" s="97"/>
      <c r="G1311" s="267"/>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8">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8">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8">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8">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8">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8">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8">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8">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8">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8">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8">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8">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8">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8">
        <f t="shared" si="395"/>
        <v>0</v>
      </c>
    </row>
    <row r="1326" spans="1:7" ht="24" customHeight="1" x14ac:dyDescent="0.2">
      <c r="A1326" s="269"/>
      <c r="D1326" s="88"/>
      <c r="E1326" s="89"/>
      <c r="F1326" s="255" t="s">
        <v>30</v>
      </c>
      <c r="G1326" s="270">
        <f>SUBTOTAL(9,G1312:G1325)</f>
        <v>0</v>
      </c>
    </row>
    <row r="1327" spans="1:7" ht="24" customHeight="1" x14ac:dyDescent="0.2">
      <c r="A1327" s="269"/>
      <c r="C1327" s="98" t="s">
        <v>604</v>
      </c>
      <c r="D1327" s="88"/>
      <c r="E1327" s="89"/>
      <c r="G1327" s="271"/>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8">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8">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8">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8">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8">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8">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8">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8">
        <f t="shared" si="400"/>
        <v>0</v>
      </c>
    </row>
    <row r="1336" spans="1:7" ht="24" customHeight="1" x14ac:dyDescent="0.2">
      <c r="A1336" s="269"/>
      <c r="D1336" s="88"/>
      <c r="E1336" s="89"/>
      <c r="F1336" s="255" t="s">
        <v>31</v>
      </c>
      <c r="G1336" s="270">
        <f>SUBTOTAL(9,G1328:G1335)</f>
        <v>0</v>
      </c>
    </row>
    <row r="1337" spans="1:7" ht="24" customHeight="1" x14ac:dyDescent="0.2">
      <c r="A1337" s="269"/>
      <c r="C1337" s="98" t="s">
        <v>605</v>
      </c>
      <c r="D1337" s="88"/>
      <c r="E1337" s="89"/>
      <c r="G1337" s="271"/>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8">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8">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8">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8">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8">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8">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8">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8">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8">
        <f t="shared" si="405"/>
        <v>0</v>
      </c>
    </row>
    <row r="1347" spans="1:123" ht="24" customHeight="1" x14ac:dyDescent="0.2">
      <c r="A1347" s="272"/>
      <c r="B1347" s="88"/>
      <c r="D1347" s="88"/>
      <c r="E1347" s="89"/>
      <c r="F1347" s="255" t="s">
        <v>32</v>
      </c>
      <c r="G1347" s="270">
        <f>SUBTOTAL(9,G1338:G1346)</f>
        <v>0</v>
      </c>
    </row>
    <row r="1348" spans="1:123" ht="24" customHeight="1" x14ac:dyDescent="0.2">
      <c r="A1348" s="273"/>
      <c r="B1348" s="88"/>
      <c r="D1348" s="88"/>
      <c r="E1348" s="89"/>
      <c r="G1348" s="271"/>
    </row>
    <row r="1349" spans="1:123" ht="24" customHeight="1" x14ac:dyDescent="0.2">
      <c r="A1349" s="274" t="str">
        <f>B1307</f>
        <v>4.5.1</v>
      </c>
      <c r="B1349" s="275" t="str">
        <f>C1307</f>
        <v>Jaharro a la cal  interior y exterior</v>
      </c>
      <c r="C1349" s="95"/>
      <c r="D1349" s="95" t="s">
        <v>33</v>
      </c>
      <c r="E1349" s="96"/>
      <c r="F1349" s="277" t="s">
        <v>34</v>
      </c>
      <c r="G1349" s="276">
        <f>SUBTOTAL(9,G1312:G1348)</f>
        <v>0</v>
      </c>
    </row>
    <row r="1351" spans="1:123" ht="24" customHeight="1" x14ac:dyDescent="0.2">
      <c r="A1351" s="256" t="s">
        <v>36</v>
      </c>
      <c r="B1351" s="257"/>
      <c r="C1351" s="257"/>
      <c r="D1351" s="257"/>
      <c r="E1351" s="257"/>
      <c r="F1351" s="257"/>
      <c r="G1351" s="258"/>
    </row>
    <row r="1352" spans="1:123" ht="24" customHeight="1" x14ac:dyDescent="0.2">
      <c r="A1352" s="259" t="s">
        <v>601</v>
      </c>
      <c r="B1352" s="84" t="str">
        <f>Comitente</f>
        <v>SUBSECRETARIA DE ARQUITECTURA</v>
      </c>
      <c r="C1352" s="80"/>
      <c r="D1352" s="85"/>
      <c r="E1352" s="85"/>
      <c r="F1352" s="86"/>
      <c r="G1352" s="260"/>
    </row>
    <row r="1353" spans="1:123" ht="24" customHeight="1" x14ac:dyDescent="0.2">
      <c r="A1353" s="259" t="s">
        <v>602</v>
      </c>
      <c r="B1353" s="84">
        <f>Contratista</f>
        <v>0</v>
      </c>
      <c r="C1353" s="81"/>
      <c r="D1353" s="81"/>
      <c r="E1353" s="81"/>
      <c r="F1353" s="87"/>
      <c r="G1353" s="261"/>
    </row>
    <row r="1354" spans="1:123" ht="24" customHeight="1" x14ac:dyDescent="0.2">
      <c r="A1354" s="259" t="s">
        <v>23</v>
      </c>
      <c r="B1354" s="84" t="str">
        <f>Obra</f>
        <v>ESCUELA CASA DEL NINÑO</v>
      </c>
      <c r="C1354" s="81"/>
      <c r="D1354" s="81"/>
      <c r="E1354" s="81"/>
      <c r="F1354" s="87" t="s">
        <v>37</v>
      </c>
      <c r="G1354" s="262">
        <f>Fecha_Base</f>
        <v>0</v>
      </c>
    </row>
    <row r="1355" spans="1:123" ht="24" customHeight="1" x14ac:dyDescent="0.2">
      <c r="A1355" s="263" t="s">
        <v>600</v>
      </c>
      <c r="B1355" s="82" t="str">
        <f>Ubicación</f>
        <v>VALLE FERTIL - SAN JUAN</v>
      </c>
      <c r="C1355" s="82"/>
      <c r="D1355" s="88"/>
      <c r="E1355" s="89"/>
      <c r="G1355" s="264"/>
    </row>
    <row r="1356" spans="1:123" ht="24" customHeight="1" x14ac:dyDescent="0.2">
      <c r="A1356" s="263" t="s">
        <v>38</v>
      </c>
      <c r="B1356" s="91">
        <f>IFERROR(VALUE(LEFT(B1357,FIND(".",B1357)-1)),"")</f>
        <v>4</v>
      </c>
      <c r="C1356" s="83" t="str">
        <f>IFERROR(VLOOKUP(B1356,Tabla_CyP,2,FALSE),"")</f>
        <v xml:space="preserve"> ALBAÑILERÍA</v>
      </c>
      <c r="E1356" s="89"/>
      <c r="G1356" s="264"/>
    </row>
    <row r="1357" spans="1:123" ht="24" customHeight="1" x14ac:dyDescent="0.2">
      <c r="A1357" s="263" t="s">
        <v>24</v>
      </c>
      <c r="B1357" s="92" t="str">
        <f>IFERROR(VLOOKUP(COUNTIF($A$1:A1357,"ANALISIS DE PRECIOS"),Tabla_NumeroItem,2,FALSE),"")</f>
        <v>4.5.2</v>
      </c>
      <c r="C1357" s="83" t="str">
        <f>IFERROR(VLOOKUP(B1357,Tabla_CyP,2,FALSE),"")</f>
        <v>Revoque  impermeable</v>
      </c>
      <c r="D1357" s="88"/>
      <c r="E1357" s="89"/>
      <c r="F1357" s="87" t="s">
        <v>25</v>
      </c>
      <c r="G1357" s="265" t="str">
        <f>IFERROR(VLOOKUP(B1357,Tabla_CyP,4,FALSE),"")</f>
        <v>m2</v>
      </c>
    </row>
    <row r="1358" spans="1:123" ht="24" customHeight="1" x14ac:dyDescent="0.2">
      <c r="A1358" s="263"/>
      <c r="B1358" s="82"/>
      <c r="D1358" s="88"/>
      <c r="E1358" s="89"/>
      <c r="G1358" s="264"/>
    </row>
    <row r="1359" spans="1:123" ht="24" customHeight="1" x14ac:dyDescent="0.2">
      <c r="A1359" s="366" t="s">
        <v>506</v>
      </c>
      <c r="B1359" s="367"/>
      <c r="C1359" s="368" t="s">
        <v>0</v>
      </c>
      <c r="D1359" s="368" t="s">
        <v>26</v>
      </c>
      <c r="E1359" s="370" t="s">
        <v>27</v>
      </c>
      <c r="F1359" s="372" t="s">
        <v>28</v>
      </c>
      <c r="G1359" s="372" t="s">
        <v>29</v>
      </c>
    </row>
    <row r="1360" spans="1:123" s="88" customFormat="1" ht="24" customHeight="1" x14ac:dyDescent="0.2">
      <c r="A1360" s="93" t="s">
        <v>507</v>
      </c>
      <c r="B1360" s="93" t="s">
        <v>508</v>
      </c>
      <c r="C1360" s="369"/>
      <c r="D1360" s="369"/>
      <c r="E1360" s="371"/>
      <c r="F1360" s="373"/>
      <c r="G1360" s="373"/>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6"/>
      <c r="B1361" s="94"/>
      <c r="C1361" s="132" t="s">
        <v>603</v>
      </c>
      <c r="D1361" s="95"/>
      <c r="E1361" s="96"/>
      <c r="F1361" s="97"/>
      <c r="G1361" s="267"/>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8">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8">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8">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8">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8">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8">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8">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8">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8">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8">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8">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8">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8">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8">
        <f t="shared" si="410"/>
        <v>0</v>
      </c>
    </row>
    <row r="1376" spans="1:7" ht="24" customHeight="1" x14ac:dyDescent="0.2">
      <c r="A1376" s="269"/>
      <c r="D1376" s="88"/>
      <c r="E1376" s="89"/>
      <c r="F1376" s="255" t="s">
        <v>30</v>
      </c>
      <c r="G1376" s="270">
        <f>SUBTOTAL(9,G1362:G1375)</f>
        <v>0</v>
      </c>
    </row>
    <row r="1377" spans="1:7" ht="24" customHeight="1" x14ac:dyDescent="0.2">
      <c r="A1377" s="269"/>
      <c r="C1377" s="98" t="s">
        <v>604</v>
      </c>
      <c r="D1377" s="88"/>
      <c r="E1377" s="89"/>
      <c r="G1377" s="271"/>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8">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8">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8">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8">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8">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8">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8">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8">
        <f t="shared" si="415"/>
        <v>0</v>
      </c>
    </row>
    <row r="1386" spans="1:7" ht="24" customHeight="1" x14ac:dyDescent="0.2">
      <c r="A1386" s="269"/>
      <c r="D1386" s="88"/>
      <c r="E1386" s="89"/>
      <c r="F1386" s="255" t="s">
        <v>31</v>
      </c>
      <c r="G1386" s="270">
        <f>SUBTOTAL(9,G1378:G1385)</f>
        <v>0</v>
      </c>
    </row>
    <row r="1387" spans="1:7" ht="24" customHeight="1" x14ac:dyDescent="0.2">
      <c r="A1387" s="269"/>
      <c r="C1387" s="98" t="s">
        <v>605</v>
      </c>
      <c r="D1387" s="88"/>
      <c r="E1387" s="89"/>
      <c r="G1387" s="271"/>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8">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8">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8">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8">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8">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8">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8">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8">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8">
        <f t="shared" si="420"/>
        <v>0</v>
      </c>
    </row>
    <row r="1397" spans="1:7" ht="24" customHeight="1" x14ac:dyDescent="0.2">
      <c r="A1397" s="272"/>
      <c r="B1397" s="88"/>
      <c r="D1397" s="88"/>
      <c r="E1397" s="89"/>
      <c r="F1397" s="255" t="s">
        <v>32</v>
      </c>
      <c r="G1397" s="270">
        <f>SUBTOTAL(9,G1388:G1396)</f>
        <v>0</v>
      </c>
    </row>
    <row r="1398" spans="1:7" ht="24" customHeight="1" x14ac:dyDescent="0.2">
      <c r="A1398" s="273"/>
      <c r="B1398" s="88"/>
      <c r="D1398" s="88"/>
      <c r="E1398" s="89"/>
      <c r="G1398" s="271"/>
    </row>
    <row r="1399" spans="1:7" ht="24" customHeight="1" x14ac:dyDescent="0.2">
      <c r="A1399" s="274" t="str">
        <f>B1357</f>
        <v>4.5.2</v>
      </c>
      <c r="B1399" s="275" t="str">
        <f>C1357</f>
        <v>Revoque  impermeable</v>
      </c>
      <c r="C1399" s="95"/>
      <c r="D1399" s="95" t="s">
        <v>33</v>
      </c>
      <c r="E1399" s="96"/>
      <c r="F1399" s="277" t="s">
        <v>34</v>
      </c>
      <c r="G1399" s="276">
        <f>SUBTOTAL(9,G1362:G1398)</f>
        <v>0</v>
      </c>
    </row>
    <row r="1401" spans="1:7" ht="24" customHeight="1" x14ac:dyDescent="0.2">
      <c r="A1401" s="256" t="s">
        <v>36</v>
      </c>
      <c r="B1401" s="257"/>
      <c r="C1401" s="257"/>
      <c r="D1401" s="257"/>
      <c r="E1401" s="257"/>
      <c r="F1401" s="257"/>
      <c r="G1401" s="258"/>
    </row>
    <row r="1402" spans="1:7" ht="24" customHeight="1" x14ac:dyDescent="0.2">
      <c r="A1402" s="259" t="s">
        <v>601</v>
      </c>
      <c r="B1402" s="84" t="str">
        <f>Comitente</f>
        <v>SUBSECRETARIA DE ARQUITECTURA</v>
      </c>
      <c r="C1402" s="80"/>
      <c r="D1402" s="85"/>
      <c r="E1402" s="85"/>
      <c r="F1402" s="86"/>
      <c r="G1402" s="260"/>
    </row>
    <row r="1403" spans="1:7" ht="24" customHeight="1" x14ac:dyDescent="0.2">
      <c r="A1403" s="259" t="s">
        <v>602</v>
      </c>
      <c r="B1403" s="84">
        <f>Contratista</f>
        <v>0</v>
      </c>
      <c r="C1403" s="81"/>
      <c r="D1403" s="81"/>
      <c r="E1403" s="81"/>
      <c r="F1403" s="87"/>
      <c r="G1403" s="261"/>
    </row>
    <row r="1404" spans="1:7" ht="24" customHeight="1" x14ac:dyDescent="0.2">
      <c r="A1404" s="259" t="s">
        <v>23</v>
      </c>
      <c r="B1404" s="84" t="str">
        <f>Obra</f>
        <v>ESCUELA CASA DEL NINÑO</v>
      </c>
      <c r="C1404" s="81"/>
      <c r="D1404" s="81"/>
      <c r="E1404" s="81"/>
      <c r="F1404" s="87" t="s">
        <v>37</v>
      </c>
      <c r="G1404" s="262">
        <f>Fecha_Base</f>
        <v>0</v>
      </c>
    </row>
    <row r="1405" spans="1:7" ht="24" customHeight="1" x14ac:dyDescent="0.2">
      <c r="A1405" s="263" t="s">
        <v>600</v>
      </c>
      <c r="B1405" s="82" t="str">
        <f>Ubicación</f>
        <v>VALLE FERTIL - SAN JUAN</v>
      </c>
      <c r="C1405" s="82"/>
      <c r="D1405" s="88"/>
      <c r="E1405" s="89"/>
      <c r="G1405" s="264"/>
    </row>
    <row r="1406" spans="1:7" ht="24" customHeight="1" x14ac:dyDescent="0.2">
      <c r="A1406" s="263" t="s">
        <v>38</v>
      </c>
      <c r="B1406" s="91">
        <f>IFERROR(VALUE(LEFT(B1407,FIND(".",B1407)-1)),"")</f>
        <v>4</v>
      </c>
      <c r="C1406" s="83" t="str">
        <f>IFERROR(VLOOKUP(B1406,Tabla_CyP,2,FALSE),"")</f>
        <v xml:space="preserve"> ALBAÑILERÍA</v>
      </c>
      <c r="E1406" s="89"/>
      <c r="G1406" s="264"/>
    </row>
    <row r="1407" spans="1:7" ht="24" customHeight="1" x14ac:dyDescent="0.2">
      <c r="A1407" s="263" t="s">
        <v>24</v>
      </c>
      <c r="B1407" s="92" t="str">
        <f>IFERROR(VLOOKUP(COUNTIF($A$1:A1407,"ANALISIS DE PRECIOS"),Tabla_NumeroItem,2,FALSE),"")</f>
        <v>4.5.3</v>
      </c>
      <c r="C1407" s="83" t="str">
        <f>IFERROR(VLOOKUP(B1407,Tabla_CyP,2,FALSE),"")</f>
        <v>Jaharro bajo revestimientos</v>
      </c>
      <c r="D1407" s="88"/>
      <c r="E1407" s="89"/>
      <c r="F1407" s="87" t="s">
        <v>25</v>
      </c>
      <c r="G1407" s="265" t="str">
        <f>IFERROR(VLOOKUP(B1407,Tabla_CyP,4,FALSE),"")</f>
        <v>m2</v>
      </c>
    </row>
    <row r="1408" spans="1:7" ht="24" customHeight="1" x14ac:dyDescent="0.2">
      <c r="A1408" s="263"/>
      <c r="B1408" s="82"/>
      <c r="D1408" s="88"/>
      <c r="E1408" s="89"/>
      <c r="G1408" s="264"/>
    </row>
    <row r="1409" spans="1:123" ht="24" customHeight="1" x14ac:dyDescent="0.2">
      <c r="A1409" s="366" t="s">
        <v>506</v>
      </c>
      <c r="B1409" s="367"/>
      <c r="C1409" s="368" t="s">
        <v>0</v>
      </c>
      <c r="D1409" s="368" t="s">
        <v>26</v>
      </c>
      <c r="E1409" s="370" t="s">
        <v>27</v>
      </c>
      <c r="F1409" s="372" t="s">
        <v>28</v>
      </c>
      <c r="G1409" s="372" t="s">
        <v>29</v>
      </c>
    </row>
    <row r="1410" spans="1:123" s="88" customFormat="1" ht="24" customHeight="1" x14ac:dyDescent="0.2">
      <c r="A1410" s="93" t="s">
        <v>507</v>
      </c>
      <c r="B1410" s="93" t="s">
        <v>508</v>
      </c>
      <c r="C1410" s="369"/>
      <c r="D1410" s="369"/>
      <c r="E1410" s="371"/>
      <c r="F1410" s="373"/>
      <c r="G1410" s="373"/>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6"/>
      <c r="B1411" s="94"/>
      <c r="C1411" s="132" t="s">
        <v>603</v>
      </c>
      <c r="D1411" s="95"/>
      <c r="E1411" s="96"/>
      <c r="F1411" s="97"/>
      <c r="G1411" s="267"/>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8">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8">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8">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8">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8">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8">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8">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8">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8">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8">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8">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8">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8">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8">
        <f t="shared" si="425"/>
        <v>0</v>
      </c>
    </row>
    <row r="1426" spans="1:7" ht="24" customHeight="1" x14ac:dyDescent="0.2">
      <c r="A1426" s="269"/>
      <c r="D1426" s="88"/>
      <c r="E1426" s="89"/>
      <c r="F1426" s="255" t="s">
        <v>30</v>
      </c>
      <c r="G1426" s="270">
        <f>SUBTOTAL(9,G1412:G1425)</f>
        <v>0</v>
      </c>
    </row>
    <row r="1427" spans="1:7" ht="24" customHeight="1" x14ac:dyDescent="0.2">
      <c r="A1427" s="269"/>
      <c r="C1427" s="98" t="s">
        <v>604</v>
      </c>
      <c r="D1427" s="88"/>
      <c r="E1427" s="89"/>
      <c r="G1427" s="271"/>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8">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8">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8">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8">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8">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8">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8">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8">
        <f t="shared" si="430"/>
        <v>0</v>
      </c>
    </row>
    <row r="1436" spans="1:7" ht="24" customHeight="1" x14ac:dyDescent="0.2">
      <c r="A1436" s="269"/>
      <c r="D1436" s="88"/>
      <c r="E1436" s="89"/>
      <c r="F1436" s="255" t="s">
        <v>31</v>
      </c>
      <c r="G1436" s="270">
        <f>SUBTOTAL(9,G1428:G1435)</f>
        <v>0</v>
      </c>
    </row>
    <row r="1437" spans="1:7" ht="24" customHeight="1" x14ac:dyDescent="0.2">
      <c r="A1437" s="269"/>
      <c r="C1437" s="98" t="s">
        <v>605</v>
      </c>
      <c r="D1437" s="88"/>
      <c r="E1437" s="89"/>
      <c r="G1437" s="271"/>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8">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8">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8">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8">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8">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8">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8">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8">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8">
        <f t="shared" si="435"/>
        <v>0</v>
      </c>
    </row>
    <row r="1447" spans="1:7" ht="24" customHeight="1" x14ac:dyDescent="0.2">
      <c r="A1447" s="272"/>
      <c r="B1447" s="88"/>
      <c r="D1447" s="88"/>
      <c r="E1447" s="89"/>
      <c r="F1447" s="255" t="s">
        <v>32</v>
      </c>
      <c r="G1447" s="270">
        <f>SUBTOTAL(9,G1438:G1446)</f>
        <v>0</v>
      </c>
    </row>
    <row r="1448" spans="1:7" ht="24" customHeight="1" x14ac:dyDescent="0.2">
      <c r="A1448" s="273"/>
      <c r="B1448" s="88"/>
      <c r="D1448" s="88"/>
      <c r="E1448" s="89"/>
      <c r="G1448" s="271"/>
    </row>
    <row r="1449" spans="1:7" ht="24" customHeight="1" x14ac:dyDescent="0.2">
      <c r="A1449" s="274" t="str">
        <f>B1407</f>
        <v>4.5.3</v>
      </c>
      <c r="B1449" s="275" t="str">
        <f>C1407</f>
        <v>Jaharro bajo revestimientos</v>
      </c>
      <c r="C1449" s="95"/>
      <c r="D1449" s="95" t="s">
        <v>33</v>
      </c>
      <c r="E1449" s="96"/>
      <c r="F1449" s="277" t="s">
        <v>34</v>
      </c>
      <c r="G1449" s="276">
        <f>SUBTOTAL(9,G1412:G1448)</f>
        <v>0</v>
      </c>
    </row>
    <row r="1451" spans="1:7" ht="24" customHeight="1" x14ac:dyDescent="0.2">
      <c r="A1451" s="256" t="s">
        <v>36</v>
      </c>
      <c r="B1451" s="257"/>
      <c r="C1451" s="257"/>
      <c r="D1451" s="257"/>
      <c r="E1451" s="257"/>
      <c r="F1451" s="257"/>
      <c r="G1451" s="258"/>
    </row>
    <row r="1452" spans="1:7" ht="24" customHeight="1" x14ac:dyDescent="0.2">
      <c r="A1452" s="259" t="s">
        <v>601</v>
      </c>
      <c r="B1452" s="84" t="str">
        <f>Comitente</f>
        <v>SUBSECRETARIA DE ARQUITECTURA</v>
      </c>
      <c r="C1452" s="80"/>
      <c r="D1452" s="85"/>
      <c r="E1452" s="85"/>
      <c r="F1452" s="86"/>
      <c r="G1452" s="260"/>
    </row>
    <row r="1453" spans="1:7" ht="24" customHeight="1" x14ac:dyDescent="0.2">
      <c r="A1453" s="259" t="s">
        <v>602</v>
      </c>
      <c r="B1453" s="84">
        <f>Contratista</f>
        <v>0</v>
      </c>
      <c r="C1453" s="81"/>
      <c r="D1453" s="81"/>
      <c r="E1453" s="81"/>
      <c r="F1453" s="87"/>
      <c r="G1453" s="261"/>
    </row>
    <row r="1454" spans="1:7" ht="24" customHeight="1" x14ac:dyDescent="0.2">
      <c r="A1454" s="259" t="s">
        <v>23</v>
      </c>
      <c r="B1454" s="84" t="str">
        <f>Obra</f>
        <v>ESCUELA CASA DEL NINÑO</v>
      </c>
      <c r="C1454" s="81"/>
      <c r="D1454" s="81"/>
      <c r="E1454" s="81"/>
      <c r="F1454" s="87" t="s">
        <v>37</v>
      </c>
      <c r="G1454" s="262">
        <f>Fecha_Base</f>
        <v>0</v>
      </c>
    </row>
    <row r="1455" spans="1:7" ht="24" customHeight="1" x14ac:dyDescent="0.2">
      <c r="A1455" s="263" t="s">
        <v>600</v>
      </c>
      <c r="B1455" s="82" t="str">
        <f>Ubicación</f>
        <v>VALLE FERTIL - SAN JUAN</v>
      </c>
      <c r="C1455" s="82"/>
      <c r="D1455" s="88"/>
      <c r="E1455" s="89"/>
      <c r="G1455" s="264"/>
    </row>
    <row r="1456" spans="1:7" ht="24" customHeight="1" x14ac:dyDescent="0.2">
      <c r="A1456" s="263" t="s">
        <v>38</v>
      </c>
      <c r="B1456" s="91">
        <f>IFERROR(VALUE(LEFT(B1457,FIND(".",B1457)-1)),"")</f>
        <v>4</v>
      </c>
      <c r="C1456" s="83" t="str">
        <f>IFERROR(VLOOKUP(B1456,Tabla_CyP,2,FALSE),"")</f>
        <v xml:space="preserve"> ALBAÑILERÍA</v>
      </c>
      <c r="E1456" s="89"/>
      <c r="G1456" s="264"/>
    </row>
    <row r="1457" spans="1:123" ht="24" customHeight="1" x14ac:dyDescent="0.2">
      <c r="A1457" s="263" t="s">
        <v>24</v>
      </c>
      <c r="B1457" s="92" t="str">
        <f>IFERROR(VLOOKUP(COUNTIF($A$1:A1457,"ANALISIS DE PRECIOS"),Tabla_NumeroItem,2,FALSE),"")</f>
        <v>4.5.4</v>
      </c>
      <c r="C1457" s="83" t="str">
        <f>IFERROR(VLOOKUP(B1457,Tabla_CyP,2,FALSE),"")</f>
        <v>Enlucidos</v>
      </c>
      <c r="D1457" s="88"/>
      <c r="E1457" s="89"/>
      <c r="F1457" s="87" t="s">
        <v>25</v>
      </c>
      <c r="G1457" s="265" t="str">
        <f>IFERROR(VLOOKUP(B1457,Tabla_CyP,4,FALSE),"")</f>
        <v>m2</v>
      </c>
    </row>
    <row r="1458" spans="1:123" ht="24" customHeight="1" x14ac:dyDescent="0.2">
      <c r="A1458" s="263"/>
      <c r="B1458" s="82"/>
      <c r="D1458" s="88"/>
      <c r="E1458" s="89"/>
      <c r="G1458" s="264"/>
    </row>
    <row r="1459" spans="1:123" ht="24" customHeight="1" x14ac:dyDescent="0.2">
      <c r="A1459" s="366" t="s">
        <v>506</v>
      </c>
      <c r="B1459" s="367"/>
      <c r="C1459" s="368" t="s">
        <v>0</v>
      </c>
      <c r="D1459" s="368" t="s">
        <v>26</v>
      </c>
      <c r="E1459" s="370" t="s">
        <v>27</v>
      </c>
      <c r="F1459" s="372" t="s">
        <v>28</v>
      </c>
      <c r="G1459" s="372" t="s">
        <v>29</v>
      </c>
    </row>
    <row r="1460" spans="1:123" s="88" customFormat="1" ht="24" customHeight="1" x14ac:dyDescent="0.2">
      <c r="A1460" s="93" t="s">
        <v>507</v>
      </c>
      <c r="B1460" s="93" t="s">
        <v>508</v>
      </c>
      <c r="C1460" s="369"/>
      <c r="D1460" s="369"/>
      <c r="E1460" s="371"/>
      <c r="F1460" s="373"/>
      <c r="G1460" s="373"/>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6"/>
      <c r="B1461" s="94"/>
      <c r="C1461" s="132" t="s">
        <v>603</v>
      </c>
      <c r="D1461" s="95"/>
      <c r="E1461" s="96"/>
      <c r="F1461" s="97"/>
      <c r="G1461" s="267"/>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8">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8">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8">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8">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8">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8">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8">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8">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8">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8">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8">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8">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8">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8">
        <f t="shared" si="440"/>
        <v>0</v>
      </c>
    </row>
    <row r="1476" spans="1:7" ht="24" customHeight="1" x14ac:dyDescent="0.2">
      <c r="A1476" s="269"/>
      <c r="D1476" s="88"/>
      <c r="E1476" s="89"/>
      <c r="F1476" s="255" t="s">
        <v>30</v>
      </c>
      <c r="G1476" s="270">
        <f>SUBTOTAL(9,G1462:G1475)</f>
        <v>0</v>
      </c>
    </row>
    <row r="1477" spans="1:7" ht="24" customHeight="1" x14ac:dyDescent="0.2">
      <c r="A1477" s="269"/>
      <c r="C1477" s="98" t="s">
        <v>604</v>
      </c>
      <c r="D1477" s="88"/>
      <c r="E1477" s="89"/>
      <c r="G1477" s="271"/>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8">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8">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8">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8">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8">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8">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8">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8">
        <f t="shared" si="445"/>
        <v>0</v>
      </c>
    </row>
    <row r="1486" spans="1:7" ht="24" customHeight="1" x14ac:dyDescent="0.2">
      <c r="A1486" s="269"/>
      <c r="D1486" s="88"/>
      <c r="E1486" s="89"/>
      <c r="F1486" s="255" t="s">
        <v>31</v>
      </c>
      <c r="G1486" s="270">
        <f>SUBTOTAL(9,G1478:G1485)</f>
        <v>0</v>
      </c>
    </row>
    <row r="1487" spans="1:7" ht="24" customHeight="1" x14ac:dyDescent="0.2">
      <c r="A1487" s="269"/>
      <c r="C1487" s="98" t="s">
        <v>605</v>
      </c>
      <c r="D1487" s="88"/>
      <c r="E1487" s="89"/>
      <c r="G1487" s="271"/>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8">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8">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8">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8">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8">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8">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8">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8">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8">
        <f t="shared" si="450"/>
        <v>0</v>
      </c>
    </row>
    <row r="1497" spans="1:7" ht="24" customHeight="1" x14ac:dyDescent="0.2">
      <c r="A1497" s="272"/>
      <c r="B1497" s="88"/>
      <c r="D1497" s="88"/>
      <c r="E1497" s="89"/>
      <c r="F1497" s="255" t="s">
        <v>32</v>
      </c>
      <c r="G1497" s="270">
        <f>SUBTOTAL(9,G1488:G1496)</f>
        <v>0</v>
      </c>
    </row>
    <row r="1498" spans="1:7" ht="24" customHeight="1" x14ac:dyDescent="0.2">
      <c r="A1498" s="273"/>
      <c r="B1498" s="88"/>
      <c r="D1498" s="88"/>
      <c r="E1498" s="89"/>
      <c r="G1498" s="271"/>
    </row>
    <row r="1499" spans="1:7" ht="24" customHeight="1" x14ac:dyDescent="0.2">
      <c r="A1499" s="274" t="str">
        <f>B1457</f>
        <v>4.5.4</v>
      </c>
      <c r="B1499" s="275" t="str">
        <f>C1457</f>
        <v>Enlucidos</v>
      </c>
      <c r="C1499" s="95"/>
      <c r="D1499" s="95" t="s">
        <v>33</v>
      </c>
      <c r="E1499" s="96"/>
      <c r="F1499" s="277" t="s">
        <v>34</v>
      </c>
      <c r="G1499" s="276">
        <f>SUBTOTAL(9,G1462:G1498)</f>
        <v>0</v>
      </c>
    </row>
    <row r="1501" spans="1:7" ht="24" customHeight="1" x14ac:dyDescent="0.2">
      <c r="A1501" s="256" t="s">
        <v>36</v>
      </c>
      <c r="B1501" s="257"/>
      <c r="C1501" s="257"/>
      <c r="D1501" s="257"/>
      <c r="E1501" s="257"/>
      <c r="F1501" s="257"/>
      <c r="G1501" s="258"/>
    </row>
    <row r="1502" spans="1:7" ht="24" customHeight="1" x14ac:dyDescent="0.2">
      <c r="A1502" s="259" t="s">
        <v>601</v>
      </c>
      <c r="B1502" s="84" t="str">
        <f>Comitente</f>
        <v>SUBSECRETARIA DE ARQUITECTURA</v>
      </c>
      <c r="C1502" s="80"/>
      <c r="D1502" s="85"/>
      <c r="E1502" s="85"/>
      <c r="F1502" s="86"/>
      <c r="G1502" s="260"/>
    </row>
    <row r="1503" spans="1:7" ht="24" customHeight="1" x14ac:dyDescent="0.2">
      <c r="A1503" s="259" t="s">
        <v>602</v>
      </c>
      <c r="B1503" s="84">
        <f>Contratista</f>
        <v>0</v>
      </c>
      <c r="C1503" s="81"/>
      <c r="D1503" s="81"/>
      <c r="E1503" s="81"/>
      <c r="F1503" s="87"/>
      <c r="G1503" s="261"/>
    </row>
    <row r="1504" spans="1:7" ht="24" customHeight="1" x14ac:dyDescent="0.2">
      <c r="A1504" s="259" t="s">
        <v>23</v>
      </c>
      <c r="B1504" s="84" t="str">
        <f>Obra</f>
        <v>ESCUELA CASA DEL NINÑO</v>
      </c>
      <c r="C1504" s="81"/>
      <c r="D1504" s="81"/>
      <c r="E1504" s="81"/>
      <c r="F1504" s="87" t="s">
        <v>37</v>
      </c>
      <c r="G1504" s="262">
        <f>Fecha_Base</f>
        <v>0</v>
      </c>
    </row>
    <row r="1505" spans="1:123" ht="24" customHeight="1" x14ac:dyDescent="0.2">
      <c r="A1505" s="263" t="s">
        <v>600</v>
      </c>
      <c r="B1505" s="82" t="str">
        <f>Ubicación</f>
        <v>VALLE FERTIL - SAN JUAN</v>
      </c>
      <c r="C1505" s="82"/>
      <c r="D1505" s="88"/>
      <c r="E1505" s="89"/>
      <c r="G1505" s="264"/>
    </row>
    <row r="1506" spans="1:123" ht="24" customHeight="1" x14ac:dyDescent="0.2">
      <c r="A1506" s="263" t="s">
        <v>38</v>
      </c>
      <c r="B1506" s="91">
        <f>IFERROR(VALUE(LEFT(B1507,FIND(".",B1507)-1)),"")</f>
        <v>4</v>
      </c>
      <c r="C1506" s="83" t="str">
        <f>IFERROR(VLOOKUP(B1506,Tabla_CyP,2,FALSE),"")</f>
        <v xml:space="preserve"> ALBAÑILERÍA</v>
      </c>
      <c r="E1506" s="89"/>
      <c r="G1506" s="264"/>
    </row>
    <row r="1507" spans="1:123" ht="24" customHeight="1" x14ac:dyDescent="0.2">
      <c r="A1507" s="263" t="s">
        <v>24</v>
      </c>
      <c r="B1507" s="92" t="str">
        <f>IFERROR(VLOOKUP(COUNTIF($A$1:A1507,"ANALISIS DE PRECIOS"),Tabla_NumeroItem,2,FALSE),"")</f>
        <v>4.6.1</v>
      </c>
      <c r="C1507" s="83" t="str">
        <f>IFERROR(VLOOKUP(B1507,Tabla_CyP,2,FALSE),"")</f>
        <v>De hormigón  sin armar</v>
      </c>
      <c r="D1507" s="88"/>
      <c r="E1507" s="89"/>
      <c r="F1507" s="87" t="s">
        <v>25</v>
      </c>
      <c r="G1507" s="265" t="str">
        <f>IFERROR(VLOOKUP(B1507,Tabla_CyP,4,FALSE),"")</f>
        <v>m2</v>
      </c>
    </row>
    <row r="1508" spans="1:123" ht="24" customHeight="1" x14ac:dyDescent="0.2">
      <c r="A1508" s="263"/>
      <c r="B1508" s="82"/>
      <c r="D1508" s="88"/>
      <c r="E1508" s="89"/>
      <c r="G1508" s="264"/>
    </row>
    <row r="1509" spans="1:123" ht="24" customHeight="1" x14ac:dyDescent="0.2">
      <c r="A1509" s="366" t="s">
        <v>506</v>
      </c>
      <c r="B1509" s="367"/>
      <c r="C1509" s="368" t="s">
        <v>0</v>
      </c>
      <c r="D1509" s="368" t="s">
        <v>26</v>
      </c>
      <c r="E1509" s="370" t="s">
        <v>27</v>
      </c>
      <c r="F1509" s="372" t="s">
        <v>28</v>
      </c>
      <c r="G1509" s="372" t="s">
        <v>29</v>
      </c>
    </row>
    <row r="1510" spans="1:123" s="88" customFormat="1" ht="24" customHeight="1" x14ac:dyDescent="0.2">
      <c r="A1510" s="93" t="s">
        <v>507</v>
      </c>
      <c r="B1510" s="93" t="s">
        <v>508</v>
      </c>
      <c r="C1510" s="369"/>
      <c r="D1510" s="369"/>
      <c r="E1510" s="371"/>
      <c r="F1510" s="373"/>
      <c r="G1510" s="373"/>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6"/>
      <c r="B1511" s="94"/>
      <c r="C1511" s="132" t="s">
        <v>603</v>
      </c>
      <c r="D1511" s="95"/>
      <c r="E1511" s="96"/>
      <c r="F1511" s="97"/>
      <c r="G1511" s="267"/>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8">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8">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8">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8">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8">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8">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8">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8">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8">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8">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8">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8">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8">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8">
        <f t="shared" si="455"/>
        <v>0</v>
      </c>
    </row>
    <row r="1526" spans="1:7" ht="24" customHeight="1" x14ac:dyDescent="0.2">
      <c r="A1526" s="269"/>
      <c r="D1526" s="88"/>
      <c r="E1526" s="89"/>
      <c r="F1526" s="255" t="s">
        <v>30</v>
      </c>
      <c r="G1526" s="270">
        <f>SUBTOTAL(9,G1512:G1525)</f>
        <v>0</v>
      </c>
    </row>
    <row r="1527" spans="1:7" ht="24" customHeight="1" x14ac:dyDescent="0.2">
      <c r="A1527" s="269"/>
      <c r="C1527" s="98" t="s">
        <v>604</v>
      </c>
      <c r="D1527" s="88"/>
      <c r="E1527" s="89"/>
      <c r="G1527" s="271"/>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8">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8">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8">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8">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8">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8">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8">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8">
        <f t="shared" si="460"/>
        <v>0</v>
      </c>
    </row>
    <row r="1536" spans="1:7" ht="24" customHeight="1" x14ac:dyDescent="0.2">
      <c r="A1536" s="269"/>
      <c r="D1536" s="88"/>
      <c r="E1536" s="89"/>
      <c r="F1536" s="255" t="s">
        <v>31</v>
      </c>
      <c r="G1536" s="270">
        <f>SUBTOTAL(9,G1528:G1535)</f>
        <v>0</v>
      </c>
    </row>
    <row r="1537" spans="1:7" ht="24" customHeight="1" x14ac:dyDescent="0.2">
      <c r="A1537" s="269"/>
      <c r="C1537" s="98" t="s">
        <v>605</v>
      </c>
      <c r="D1537" s="88"/>
      <c r="E1537" s="89"/>
      <c r="G1537" s="271"/>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8">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8">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8">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8">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8">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8">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8">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8">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8">
        <f t="shared" si="465"/>
        <v>0</v>
      </c>
    </row>
    <row r="1547" spans="1:7" ht="24" customHeight="1" x14ac:dyDescent="0.2">
      <c r="A1547" s="272"/>
      <c r="B1547" s="88"/>
      <c r="D1547" s="88"/>
      <c r="E1547" s="89"/>
      <c r="F1547" s="255" t="s">
        <v>32</v>
      </c>
      <c r="G1547" s="270">
        <f>SUBTOTAL(9,G1538:G1546)</f>
        <v>0</v>
      </c>
    </row>
    <row r="1548" spans="1:7" ht="24" customHeight="1" x14ac:dyDescent="0.2">
      <c r="A1548" s="273"/>
      <c r="B1548" s="88"/>
      <c r="D1548" s="88"/>
      <c r="E1548" s="89"/>
      <c r="G1548" s="271"/>
    </row>
    <row r="1549" spans="1:7" ht="24" customHeight="1" x14ac:dyDescent="0.2">
      <c r="A1549" s="274" t="str">
        <f>B1507</f>
        <v>4.6.1</v>
      </c>
      <c r="B1549" s="275" t="str">
        <f>C1507</f>
        <v>De hormigón  sin armar</v>
      </c>
      <c r="C1549" s="95"/>
      <c r="D1549" s="95" t="s">
        <v>33</v>
      </c>
      <c r="E1549" s="96"/>
      <c r="F1549" s="277" t="s">
        <v>34</v>
      </c>
      <c r="G1549" s="276">
        <f>SUBTOTAL(9,G1512:G1548)</f>
        <v>0</v>
      </c>
    </row>
    <row r="1551" spans="1:7" ht="24" customHeight="1" x14ac:dyDescent="0.2">
      <c r="A1551" s="256" t="s">
        <v>36</v>
      </c>
      <c r="B1551" s="257"/>
      <c r="C1551" s="257"/>
      <c r="D1551" s="257"/>
      <c r="E1551" s="257"/>
      <c r="F1551" s="257"/>
      <c r="G1551" s="258"/>
    </row>
    <row r="1552" spans="1:7" ht="24" customHeight="1" x14ac:dyDescent="0.2">
      <c r="A1552" s="259" t="s">
        <v>601</v>
      </c>
      <c r="B1552" s="84" t="str">
        <f>Comitente</f>
        <v>SUBSECRETARIA DE ARQUITECTURA</v>
      </c>
      <c r="C1552" s="80"/>
      <c r="D1552" s="85"/>
      <c r="E1552" s="85"/>
      <c r="F1552" s="86"/>
      <c r="G1552" s="260"/>
    </row>
    <row r="1553" spans="1:123" ht="24" customHeight="1" x14ac:dyDescent="0.2">
      <c r="A1553" s="259" t="s">
        <v>602</v>
      </c>
      <c r="B1553" s="84">
        <f>Contratista</f>
        <v>0</v>
      </c>
      <c r="C1553" s="81"/>
      <c r="D1553" s="81"/>
      <c r="E1553" s="81"/>
      <c r="F1553" s="87"/>
      <c r="G1553" s="261"/>
    </row>
    <row r="1554" spans="1:123" ht="24" customHeight="1" x14ac:dyDescent="0.2">
      <c r="A1554" s="259" t="s">
        <v>23</v>
      </c>
      <c r="B1554" s="84" t="str">
        <f>Obra</f>
        <v>ESCUELA CASA DEL NINÑO</v>
      </c>
      <c r="C1554" s="81"/>
      <c r="D1554" s="81"/>
      <c r="E1554" s="81"/>
      <c r="F1554" s="87" t="s">
        <v>37</v>
      </c>
      <c r="G1554" s="262">
        <f>Fecha_Base</f>
        <v>0</v>
      </c>
    </row>
    <row r="1555" spans="1:123" ht="24" customHeight="1" x14ac:dyDescent="0.2">
      <c r="A1555" s="263" t="s">
        <v>600</v>
      </c>
      <c r="B1555" s="82" t="str">
        <f>Ubicación</f>
        <v>VALLE FERTIL - SAN JUAN</v>
      </c>
      <c r="C1555" s="82"/>
      <c r="D1555" s="88"/>
      <c r="E1555" s="89"/>
      <c r="G1555" s="264"/>
    </row>
    <row r="1556" spans="1:123" ht="24" customHeight="1" x14ac:dyDescent="0.2">
      <c r="A1556" s="263" t="s">
        <v>38</v>
      </c>
      <c r="B1556" s="91">
        <f>IFERROR(VALUE(LEFT(B1557,FIND(".",B1557)-1)),"")</f>
        <v>4</v>
      </c>
      <c r="C1556" s="83" t="str">
        <f>IFERROR(VLOOKUP(B1556,Tabla_CyP,2,FALSE),"")</f>
        <v xml:space="preserve"> ALBAÑILERÍA</v>
      </c>
      <c r="E1556" s="89"/>
      <c r="G1556" s="264"/>
    </row>
    <row r="1557" spans="1:123" ht="24" customHeight="1" x14ac:dyDescent="0.2">
      <c r="A1557" s="263" t="s">
        <v>24</v>
      </c>
      <c r="B1557" s="92" t="str">
        <f>IFERROR(VLOOKUP(COUNTIF($A$1:A1557,"ANALISIS DE PRECIOS"),Tabla_NumeroItem,2,FALSE),"")</f>
        <v>4.6.2</v>
      </c>
      <c r="C1557" s="83" t="str">
        <f>IFERROR(VLOOKUP(B1557,Tabla_CyP,2,FALSE),"")</f>
        <v>De hormigón armado</v>
      </c>
      <c r="D1557" s="88"/>
      <c r="E1557" s="89"/>
      <c r="F1557" s="87" t="s">
        <v>25</v>
      </c>
      <c r="G1557" s="265" t="str">
        <f>IFERROR(VLOOKUP(B1557,Tabla_CyP,4,FALSE),"")</f>
        <v>m2</v>
      </c>
    </row>
    <row r="1558" spans="1:123" ht="24" customHeight="1" x14ac:dyDescent="0.2">
      <c r="A1558" s="263"/>
      <c r="B1558" s="82"/>
      <c r="D1558" s="88"/>
      <c r="E1558" s="89"/>
      <c r="G1558" s="264"/>
    </row>
    <row r="1559" spans="1:123" ht="24" customHeight="1" x14ac:dyDescent="0.2">
      <c r="A1559" s="366" t="s">
        <v>506</v>
      </c>
      <c r="B1559" s="367"/>
      <c r="C1559" s="368" t="s">
        <v>0</v>
      </c>
      <c r="D1559" s="368" t="s">
        <v>26</v>
      </c>
      <c r="E1559" s="370" t="s">
        <v>27</v>
      </c>
      <c r="F1559" s="372" t="s">
        <v>28</v>
      </c>
      <c r="G1559" s="372" t="s">
        <v>29</v>
      </c>
    </row>
    <row r="1560" spans="1:123" s="88" customFormat="1" ht="24" customHeight="1" x14ac:dyDescent="0.2">
      <c r="A1560" s="93" t="s">
        <v>507</v>
      </c>
      <c r="B1560" s="93" t="s">
        <v>508</v>
      </c>
      <c r="C1560" s="369"/>
      <c r="D1560" s="369"/>
      <c r="E1560" s="371"/>
      <c r="F1560" s="373"/>
      <c r="G1560" s="373"/>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6"/>
      <c r="B1561" s="94"/>
      <c r="C1561" s="132" t="s">
        <v>603</v>
      </c>
      <c r="D1561" s="95"/>
      <c r="E1561" s="96"/>
      <c r="F1561" s="97"/>
      <c r="G1561" s="267"/>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8">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8">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8">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8">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8">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8">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8">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8">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8">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8">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8">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8">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8">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8">
        <f t="shared" si="470"/>
        <v>0</v>
      </c>
    </row>
    <row r="1576" spans="1:7" ht="24" customHeight="1" x14ac:dyDescent="0.2">
      <c r="A1576" s="269"/>
      <c r="D1576" s="88"/>
      <c r="E1576" s="89"/>
      <c r="F1576" s="255" t="s">
        <v>30</v>
      </c>
      <c r="G1576" s="270">
        <f>SUBTOTAL(9,G1562:G1575)</f>
        <v>0</v>
      </c>
    </row>
    <row r="1577" spans="1:7" ht="24" customHeight="1" x14ac:dyDescent="0.2">
      <c r="A1577" s="269"/>
      <c r="C1577" s="98" t="s">
        <v>604</v>
      </c>
      <c r="D1577" s="88"/>
      <c r="E1577" s="89"/>
      <c r="G1577" s="271"/>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8">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8">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8">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8">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8">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8">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8">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8">
        <f t="shared" si="475"/>
        <v>0</v>
      </c>
    </row>
    <row r="1586" spans="1:7" ht="24" customHeight="1" x14ac:dyDescent="0.2">
      <c r="A1586" s="269"/>
      <c r="D1586" s="88"/>
      <c r="E1586" s="89"/>
      <c r="F1586" s="255" t="s">
        <v>31</v>
      </c>
      <c r="G1586" s="270">
        <f>SUBTOTAL(9,G1578:G1585)</f>
        <v>0</v>
      </c>
    </row>
    <row r="1587" spans="1:7" ht="24" customHeight="1" x14ac:dyDescent="0.2">
      <c r="A1587" s="269"/>
      <c r="C1587" s="98" t="s">
        <v>605</v>
      </c>
      <c r="D1587" s="88"/>
      <c r="E1587" s="89"/>
      <c r="G1587" s="271"/>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8">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8">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8">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8">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8">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8">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8">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8">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8">
        <f t="shared" si="480"/>
        <v>0</v>
      </c>
    </row>
    <row r="1597" spans="1:7" ht="24" customHeight="1" x14ac:dyDescent="0.2">
      <c r="A1597" s="272"/>
      <c r="B1597" s="88"/>
      <c r="D1597" s="88"/>
      <c r="E1597" s="89"/>
      <c r="F1597" s="255" t="s">
        <v>32</v>
      </c>
      <c r="G1597" s="270">
        <f>SUBTOTAL(9,G1588:G1596)</f>
        <v>0</v>
      </c>
    </row>
    <row r="1598" spans="1:7" ht="24" customHeight="1" x14ac:dyDescent="0.2">
      <c r="A1598" s="273"/>
      <c r="B1598" s="88"/>
      <c r="D1598" s="88"/>
      <c r="E1598" s="89"/>
      <c r="G1598" s="271"/>
    </row>
    <row r="1599" spans="1:7" ht="24" customHeight="1" x14ac:dyDescent="0.2">
      <c r="A1599" s="274" t="str">
        <f>B1557</f>
        <v>4.6.2</v>
      </c>
      <c r="B1599" s="275" t="str">
        <f>C1557</f>
        <v>De hormigón armado</v>
      </c>
      <c r="C1599" s="95"/>
      <c r="D1599" s="95" t="s">
        <v>33</v>
      </c>
      <c r="E1599" s="96"/>
      <c r="F1599" s="277" t="s">
        <v>34</v>
      </c>
      <c r="G1599" s="276">
        <f>SUBTOTAL(9,G1562:G1598)</f>
        <v>0</v>
      </c>
    </row>
    <row r="1601" spans="1:123" ht="24" customHeight="1" x14ac:dyDescent="0.2">
      <c r="A1601" s="256" t="s">
        <v>36</v>
      </c>
      <c r="B1601" s="257"/>
      <c r="C1601" s="257"/>
      <c r="D1601" s="257"/>
      <c r="E1601" s="257"/>
      <c r="F1601" s="257"/>
      <c r="G1601" s="258"/>
    </row>
    <row r="1602" spans="1:123" ht="24" customHeight="1" x14ac:dyDescent="0.2">
      <c r="A1602" s="259" t="s">
        <v>601</v>
      </c>
      <c r="B1602" s="84" t="str">
        <f>Comitente</f>
        <v>SUBSECRETARIA DE ARQUITECTURA</v>
      </c>
      <c r="C1602" s="80"/>
      <c r="D1602" s="85"/>
      <c r="E1602" s="85"/>
      <c r="F1602" s="86"/>
      <c r="G1602" s="260"/>
    </row>
    <row r="1603" spans="1:123" ht="24" customHeight="1" x14ac:dyDescent="0.2">
      <c r="A1603" s="259" t="s">
        <v>602</v>
      </c>
      <c r="B1603" s="84">
        <f>Contratista</f>
        <v>0</v>
      </c>
      <c r="C1603" s="81"/>
      <c r="D1603" s="81"/>
      <c r="E1603" s="81"/>
      <c r="F1603" s="87"/>
      <c r="G1603" s="261"/>
    </row>
    <row r="1604" spans="1:123" ht="24" customHeight="1" x14ac:dyDescent="0.2">
      <c r="A1604" s="259" t="s">
        <v>23</v>
      </c>
      <c r="B1604" s="84" t="str">
        <f>Obra</f>
        <v>ESCUELA CASA DEL NINÑO</v>
      </c>
      <c r="C1604" s="81"/>
      <c r="D1604" s="81"/>
      <c r="E1604" s="81"/>
      <c r="F1604" s="87" t="s">
        <v>37</v>
      </c>
      <c r="G1604" s="262">
        <f>Fecha_Base</f>
        <v>0</v>
      </c>
    </row>
    <row r="1605" spans="1:123" ht="24" customHeight="1" x14ac:dyDescent="0.2">
      <c r="A1605" s="263" t="s">
        <v>600</v>
      </c>
      <c r="B1605" s="82" t="str">
        <f>Ubicación</f>
        <v>VALLE FERTIL - SAN JUAN</v>
      </c>
      <c r="C1605" s="82"/>
      <c r="D1605" s="88"/>
      <c r="E1605" s="89"/>
      <c r="G1605" s="264"/>
    </row>
    <row r="1606" spans="1:123" ht="24" customHeight="1" x14ac:dyDescent="0.2">
      <c r="A1606" s="263" t="s">
        <v>38</v>
      </c>
      <c r="B1606" s="91">
        <f>IFERROR(VALUE(LEFT(B1607,FIND(".",B1607)-1)),"")</f>
        <v>5</v>
      </c>
      <c r="C1606" s="83" t="str">
        <f>IFERROR(VLOOKUP(B1606,Tabla_CyP,2,FALSE),"")</f>
        <v xml:space="preserve"> REVESTIMIENTOS</v>
      </c>
      <c r="E1606" s="89"/>
      <c r="G1606" s="264"/>
    </row>
    <row r="1607" spans="1:123" ht="24" customHeight="1" x14ac:dyDescent="0.2">
      <c r="A1607" s="263" t="s">
        <v>24</v>
      </c>
      <c r="B1607" s="92" t="str">
        <f>IFERROR(VLOOKUP(COUNTIF($A$1:A1607,"ANALISIS DE PRECIOS"),Tabla_NumeroItem,2,FALSE),"")</f>
        <v>5.1</v>
      </c>
      <c r="C1607" s="83" t="str">
        <f>IFERROR(VLOOKUP(B1607,Tabla_CyP,2,FALSE),"")</f>
        <v>Cerámico</v>
      </c>
      <c r="D1607" s="88"/>
      <c r="E1607" s="89"/>
      <c r="F1607" s="87" t="s">
        <v>25</v>
      </c>
      <c r="G1607" s="265" t="str">
        <f>IFERROR(VLOOKUP(B1607,Tabla_CyP,4,FALSE),"")</f>
        <v>m2</v>
      </c>
    </row>
    <row r="1608" spans="1:123" ht="24" customHeight="1" x14ac:dyDescent="0.2">
      <c r="A1608" s="263"/>
      <c r="B1608" s="82"/>
      <c r="D1608" s="88"/>
      <c r="E1608" s="89"/>
      <c r="G1608" s="264"/>
    </row>
    <row r="1609" spans="1:123" ht="24" customHeight="1" x14ac:dyDescent="0.2">
      <c r="A1609" s="366" t="s">
        <v>506</v>
      </c>
      <c r="B1609" s="367"/>
      <c r="C1609" s="368" t="s">
        <v>0</v>
      </c>
      <c r="D1609" s="368" t="s">
        <v>26</v>
      </c>
      <c r="E1609" s="370" t="s">
        <v>27</v>
      </c>
      <c r="F1609" s="372" t="s">
        <v>28</v>
      </c>
      <c r="G1609" s="372" t="s">
        <v>29</v>
      </c>
    </row>
    <row r="1610" spans="1:123" s="88" customFormat="1" ht="24" customHeight="1" x14ac:dyDescent="0.2">
      <c r="A1610" s="93" t="s">
        <v>507</v>
      </c>
      <c r="B1610" s="93" t="s">
        <v>508</v>
      </c>
      <c r="C1610" s="369"/>
      <c r="D1610" s="369"/>
      <c r="E1610" s="371"/>
      <c r="F1610" s="373"/>
      <c r="G1610" s="373"/>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6"/>
      <c r="B1611" s="94"/>
      <c r="C1611" s="132" t="s">
        <v>603</v>
      </c>
      <c r="D1611" s="95"/>
      <c r="E1611" s="96"/>
      <c r="F1611" s="97"/>
      <c r="G1611" s="267"/>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8">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8">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8">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8">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8">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8">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8">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8">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8">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8">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8">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8">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8">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8">
        <f t="shared" si="485"/>
        <v>0</v>
      </c>
    </row>
    <row r="1626" spans="1:7" ht="24" customHeight="1" x14ac:dyDescent="0.2">
      <c r="A1626" s="269"/>
      <c r="D1626" s="88"/>
      <c r="E1626" s="89"/>
      <c r="F1626" s="255" t="s">
        <v>30</v>
      </c>
      <c r="G1626" s="270">
        <f>SUBTOTAL(9,G1612:G1625)</f>
        <v>0</v>
      </c>
    </row>
    <row r="1627" spans="1:7" ht="24" customHeight="1" x14ac:dyDescent="0.2">
      <c r="A1627" s="269"/>
      <c r="C1627" s="98" t="s">
        <v>604</v>
      </c>
      <c r="D1627" s="88"/>
      <c r="E1627" s="89"/>
      <c r="G1627" s="271"/>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8">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8">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8">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8">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8">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8">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8">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8">
        <f t="shared" si="490"/>
        <v>0</v>
      </c>
    </row>
    <row r="1636" spans="1:7" ht="24" customHeight="1" x14ac:dyDescent="0.2">
      <c r="A1636" s="269"/>
      <c r="D1636" s="88"/>
      <c r="E1636" s="89"/>
      <c r="F1636" s="255" t="s">
        <v>31</v>
      </c>
      <c r="G1636" s="270">
        <f>SUBTOTAL(9,G1628:G1635)</f>
        <v>0</v>
      </c>
    </row>
    <row r="1637" spans="1:7" ht="24" customHeight="1" x14ac:dyDescent="0.2">
      <c r="A1637" s="269"/>
      <c r="C1637" s="98" t="s">
        <v>605</v>
      </c>
      <c r="D1637" s="88"/>
      <c r="E1637" s="89"/>
      <c r="G1637" s="271"/>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8">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8">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8">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8">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8">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8">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8">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8">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8">
        <f t="shared" si="495"/>
        <v>0</v>
      </c>
    </row>
    <row r="1647" spans="1:7" ht="24" customHeight="1" x14ac:dyDescent="0.2">
      <c r="A1647" s="272"/>
      <c r="B1647" s="88"/>
      <c r="D1647" s="88"/>
      <c r="E1647" s="89"/>
      <c r="F1647" s="255" t="s">
        <v>32</v>
      </c>
      <c r="G1647" s="270">
        <f>SUBTOTAL(9,G1638:G1646)</f>
        <v>0</v>
      </c>
    </row>
    <row r="1648" spans="1:7" ht="24" customHeight="1" x14ac:dyDescent="0.2">
      <c r="A1648" s="273"/>
      <c r="B1648" s="88"/>
      <c r="D1648" s="88"/>
      <c r="E1648" s="89"/>
      <c r="G1648" s="271"/>
    </row>
    <row r="1649" spans="1:123" ht="24" customHeight="1" x14ac:dyDescent="0.2">
      <c r="A1649" s="274" t="str">
        <f>B1607</f>
        <v>5.1</v>
      </c>
      <c r="B1649" s="275" t="str">
        <f>C1607</f>
        <v>Cerámico</v>
      </c>
      <c r="C1649" s="95"/>
      <c r="D1649" s="95" t="s">
        <v>33</v>
      </c>
      <c r="E1649" s="96"/>
      <c r="F1649" s="277" t="s">
        <v>34</v>
      </c>
      <c r="G1649" s="276">
        <f>SUBTOTAL(9,G1612:G1648)</f>
        <v>0</v>
      </c>
    </row>
    <row r="1651" spans="1:123" ht="24" customHeight="1" x14ac:dyDescent="0.2">
      <c r="A1651" s="256" t="s">
        <v>36</v>
      </c>
      <c r="B1651" s="257"/>
      <c r="C1651" s="257"/>
      <c r="D1651" s="257"/>
      <c r="E1651" s="257"/>
      <c r="F1651" s="257"/>
      <c r="G1651" s="258"/>
    </row>
    <row r="1652" spans="1:123" ht="24" customHeight="1" x14ac:dyDescent="0.2">
      <c r="A1652" s="259" t="s">
        <v>601</v>
      </c>
      <c r="B1652" s="84" t="str">
        <f>Comitente</f>
        <v>SUBSECRETARIA DE ARQUITECTURA</v>
      </c>
      <c r="C1652" s="80"/>
      <c r="D1652" s="85"/>
      <c r="E1652" s="85"/>
      <c r="F1652" s="86"/>
      <c r="G1652" s="260"/>
    </row>
    <row r="1653" spans="1:123" ht="24" customHeight="1" x14ac:dyDescent="0.2">
      <c r="A1653" s="259" t="s">
        <v>602</v>
      </c>
      <c r="B1653" s="84">
        <f>Contratista</f>
        <v>0</v>
      </c>
      <c r="C1653" s="81"/>
      <c r="D1653" s="81"/>
      <c r="E1653" s="81"/>
      <c r="F1653" s="87"/>
      <c r="G1653" s="261"/>
    </row>
    <row r="1654" spans="1:123" ht="24" customHeight="1" x14ac:dyDescent="0.2">
      <c r="A1654" s="259" t="s">
        <v>23</v>
      </c>
      <c r="B1654" s="84" t="str">
        <f>Obra</f>
        <v>ESCUELA CASA DEL NINÑO</v>
      </c>
      <c r="C1654" s="81"/>
      <c r="D1654" s="81"/>
      <c r="E1654" s="81"/>
      <c r="F1654" s="87" t="s">
        <v>37</v>
      </c>
      <c r="G1654" s="262">
        <f>Fecha_Base</f>
        <v>0</v>
      </c>
    </row>
    <row r="1655" spans="1:123" ht="24" customHeight="1" x14ac:dyDescent="0.2">
      <c r="A1655" s="263" t="s">
        <v>600</v>
      </c>
      <c r="B1655" s="82" t="str">
        <f>Ubicación</f>
        <v>VALLE FERTIL - SAN JUAN</v>
      </c>
      <c r="C1655" s="82"/>
      <c r="D1655" s="88"/>
      <c r="E1655" s="89"/>
      <c r="G1655" s="264"/>
    </row>
    <row r="1656" spans="1:123" ht="24" customHeight="1" x14ac:dyDescent="0.2">
      <c r="A1656" s="263" t="s">
        <v>38</v>
      </c>
      <c r="B1656" s="91">
        <f>IFERROR(VALUE(LEFT(B1657,FIND(".",B1657)-1)),"")</f>
        <v>5</v>
      </c>
      <c r="C1656" s="83" t="str">
        <f>IFERROR(VLOOKUP(B1656,Tabla_CyP,2,FALSE),"")</f>
        <v xml:space="preserve"> REVESTIMIENTOS</v>
      </c>
      <c r="E1656" s="89"/>
      <c r="G1656" s="264"/>
    </row>
    <row r="1657" spans="1:123" ht="24" customHeight="1" x14ac:dyDescent="0.2">
      <c r="A1657" s="263" t="s">
        <v>24</v>
      </c>
      <c r="B1657" s="92" t="str">
        <f>IFERROR(VLOOKUP(COUNTIF($A$1:A1657,"ANALISIS DE PRECIOS"),Tabla_NumeroItem,2,FALSE),"")</f>
        <v>5.2</v>
      </c>
      <c r="C1657" s="83" t="str">
        <f>IFERROR(VLOOKUP(B1657,Tabla_CyP,2,FALSE),"")</f>
        <v>Antepechos</v>
      </c>
      <c r="D1657" s="88"/>
      <c r="E1657" s="89"/>
      <c r="F1657" s="87" t="s">
        <v>25</v>
      </c>
      <c r="G1657" s="265" t="str">
        <f>IFERROR(VLOOKUP(B1657,Tabla_CyP,4,FALSE),"")</f>
        <v>m2</v>
      </c>
    </row>
    <row r="1658" spans="1:123" ht="24" customHeight="1" x14ac:dyDescent="0.2">
      <c r="A1658" s="263"/>
      <c r="B1658" s="82"/>
      <c r="D1658" s="88"/>
      <c r="E1658" s="89"/>
      <c r="G1658" s="264"/>
    </row>
    <row r="1659" spans="1:123" ht="24" customHeight="1" x14ac:dyDescent="0.2">
      <c r="A1659" s="366" t="s">
        <v>506</v>
      </c>
      <c r="B1659" s="367"/>
      <c r="C1659" s="368" t="s">
        <v>0</v>
      </c>
      <c r="D1659" s="368" t="s">
        <v>26</v>
      </c>
      <c r="E1659" s="370" t="s">
        <v>27</v>
      </c>
      <c r="F1659" s="372" t="s">
        <v>28</v>
      </c>
      <c r="G1659" s="372" t="s">
        <v>29</v>
      </c>
    </row>
    <row r="1660" spans="1:123" s="88" customFormat="1" ht="24" customHeight="1" x14ac:dyDescent="0.2">
      <c r="A1660" s="93" t="s">
        <v>507</v>
      </c>
      <c r="B1660" s="93" t="s">
        <v>508</v>
      </c>
      <c r="C1660" s="369"/>
      <c r="D1660" s="369"/>
      <c r="E1660" s="371"/>
      <c r="F1660" s="373"/>
      <c r="G1660" s="373"/>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6"/>
      <c r="B1661" s="94"/>
      <c r="C1661" s="132" t="s">
        <v>603</v>
      </c>
      <c r="D1661" s="95"/>
      <c r="E1661" s="96"/>
      <c r="F1661" s="97"/>
      <c r="G1661" s="267"/>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8">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8">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8">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8">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8">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8">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8">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8">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8">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8">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8">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8">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8">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8">
        <f t="shared" si="500"/>
        <v>0</v>
      </c>
    </row>
    <row r="1676" spans="1:7" ht="24" customHeight="1" x14ac:dyDescent="0.2">
      <c r="A1676" s="269"/>
      <c r="D1676" s="88"/>
      <c r="E1676" s="89"/>
      <c r="F1676" s="255" t="s">
        <v>30</v>
      </c>
      <c r="G1676" s="270">
        <f>SUBTOTAL(9,G1662:G1675)</f>
        <v>0</v>
      </c>
    </row>
    <row r="1677" spans="1:7" ht="24" customHeight="1" x14ac:dyDescent="0.2">
      <c r="A1677" s="269"/>
      <c r="C1677" s="98" t="s">
        <v>604</v>
      </c>
      <c r="D1677" s="88"/>
      <c r="E1677" s="89"/>
      <c r="G1677" s="271"/>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8">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8">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8">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8">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8">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8">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8">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8">
        <f t="shared" si="505"/>
        <v>0</v>
      </c>
    </row>
    <row r="1686" spans="1:7" ht="24" customHeight="1" x14ac:dyDescent="0.2">
      <c r="A1686" s="269"/>
      <c r="D1686" s="88"/>
      <c r="E1686" s="89"/>
      <c r="F1686" s="255" t="s">
        <v>31</v>
      </c>
      <c r="G1686" s="270">
        <f>SUBTOTAL(9,G1678:G1685)</f>
        <v>0</v>
      </c>
    </row>
    <row r="1687" spans="1:7" ht="24" customHeight="1" x14ac:dyDescent="0.2">
      <c r="A1687" s="269"/>
      <c r="C1687" s="98" t="s">
        <v>605</v>
      </c>
      <c r="D1687" s="88"/>
      <c r="E1687" s="89"/>
      <c r="G1687" s="271"/>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8">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8">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8">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8">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8">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8">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8">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8">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8">
        <f t="shared" si="510"/>
        <v>0</v>
      </c>
    </row>
    <row r="1697" spans="1:123" ht="24" customHeight="1" x14ac:dyDescent="0.2">
      <c r="A1697" s="272"/>
      <c r="B1697" s="88"/>
      <c r="D1697" s="88"/>
      <c r="E1697" s="89"/>
      <c r="F1697" s="255" t="s">
        <v>32</v>
      </c>
      <c r="G1697" s="270">
        <f>SUBTOTAL(9,G1688:G1696)</f>
        <v>0</v>
      </c>
    </row>
    <row r="1698" spans="1:123" ht="24" customHeight="1" x14ac:dyDescent="0.2">
      <c r="A1698" s="273"/>
      <c r="B1698" s="88"/>
      <c r="D1698" s="88"/>
      <c r="E1698" s="89"/>
      <c r="G1698" s="271"/>
    </row>
    <row r="1699" spans="1:123" ht="24" customHeight="1" x14ac:dyDescent="0.2">
      <c r="A1699" s="274" t="str">
        <f>B1657</f>
        <v>5.2</v>
      </c>
      <c r="B1699" s="275" t="str">
        <f>C1657</f>
        <v>Antepechos</v>
      </c>
      <c r="C1699" s="95"/>
      <c r="D1699" s="95" t="s">
        <v>33</v>
      </c>
      <c r="E1699" s="96"/>
      <c r="F1699" s="277" t="s">
        <v>34</v>
      </c>
      <c r="G1699" s="276">
        <f>SUBTOTAL(9,G1662:G1698)</f>
        <v>0</v>
      </c>
    </row>
    <row r="1701" spans="1:123" ht="24" customHeight="1" x14ac:dyDescent="0.2">
      <c r="A1701" s="256" t="s">
        <v>36</v>
      </c>
      <c r="B1701" s="257"/>
      <c r="C1701" s="257"/>
      <c r="D1701" s="257"/>
      <c r="E1701" s="257"/>
      <c r="F1701" s="257"/>
      <c r="G1701" s="258"/>
    </row>
    <row r="1702" spans="1:123" ht="24" customHeight="1" x14ac:dyDescent="0.2">
      <c r="A1702" s="259" t="s">
        <v>601</v>
      </c>
      <c r="B1702" s="84" t="str">
        <f>Comitente</f>
        <v>SUBSECRETARIA DE ARQUITECTURA</v>
      </c>
      <c r="C1702" s="80"/>
      <c r="D1702" s="85"/>
      <c r="E1702" s="85"/>
      <c r="F1702" s="86"/>
      <c r="G1702" s="260"/>
    </row>
    <row r="1703" spans="1:123" ht="24" customHeight="1" x14ac:dyDescent="0.2">
      <c r="A1703" s="259" t="s">
        <v>602</v>
      </c>
      <c r="B1703" s="84">
        <f>Contratista</f>
        <v>0</v>
      </c>
      <c r="C1703" s="81"/>
      <c r="D1703" s="81"/>
      <c r="E1703" s="81"/>
      <c r="F1703" s="87"/>
      <c r="G1703" s="261"/>
    </row>
    <row r="1704" spans="1:123" ht="24" customHeight="1" x14ac:dyDescent="0.2">
      <c r="A1704" s="259" t="s">
        <v>23</v>
      </c>
      <c r="B1704" s="84" t="str">
        <f>Obra</f>
        <v>ESCUELA CASA DEL NINÑO</v>
      </c>
      <c r="C1704" s="81"/>
      <c r="D1704" s="81"/>
      <c r="E1704" s="81"/>
      <c r="F1704" s="87" t="s">
        <v>37</v>
      </c>
      <c r="G1704" s="262">
        <f>Fecha_Base</f>
        <v>0</v>
      </c>
    </row>
    <row r="1705" spans="1:123" ht="24" customHeight="1" x14ac:dyDescent="0.2">
      <c r="A1705" s="263" t="s">
        <v>600</v>
      </c>
      <c r="B1705" s="82" t="str">
        <f>Ubicación</f>
        <v>VALLE FERTIL - SAN JUAN</v>
      </c>
      <c r="C1705" s="82"/>
      <c r="D1705" s="88"/>
      <c r="E1705" s="89"/>
      <c r="G1705" s="264"/>
    </row>
    <row r="1706" spans="1:123" ht="24" customHeight="1" x14ac:dyDescent="0.2">
      <c r="A1706" s="263" t="s">
        <v>38</v>
      </c>
      <c r="B1706" s="91">
        <f>IFERROR(VALUE(LEFT(B1707,FIND(".",B1707)-1)),"")</f>
        <v>6</v>
      </c>
      <c r="C1706" s="83" t="str">
        <f>IFERROR(VLOOKUP(B1706,Tabla_CyP,2,FALSE),"")</f>
        <v xml:space="preserve"> PISOS Y ZÓCALOS</v>
      </c>
      <c r="E1706" s="89"/>
      <c r="G1706" s="264"/>
    </row>
    <row r="1707" spans="1:123" ht="24" customHeight="1" x14ac:dyDescent="0.2">
      <c r="A1707" s="263" t="s">
        <v>24</v>
      </c>
      <c r="B1707" s="92" t="str">
        <f>IFERROR(VLOOKUP(COUNTIF($A$1:A1707,"ANALISIS DE PRECIOS"),Tabla_NumeroItem,2,FALSE),"")</f>
        <v>6.1.1</v>
      </c>
      <c r="C1707" s="83" t="str">
        <f>IFERROR(VLOOKUP(B1707,Tabla_CyP,2,FALSE),"")</f>
        <v xml:space="preserve">De hormigón </v>
      </c>
      <c r="D1707" s="88"/>
      <c r="E1707" s="89"/>
      <c r="F1707" s="87" t="s">
        <v>25</v>
      </c>
      <c r="G1707" s="265" t="str">
        <f>IFERROR(VLOOKUP(B1707,Tabla_CyP,4,FALSE),"")</f>
        <v>m2</v>
      </c>
    </row>
    <row r="1708" spans="1:123" ht="24" customHeight="1" x14ac:dyDescent="0.2">
      <c r="A1708" s="263"/>
      <c r="B1708" s="82"/>
      <c r="D1708" s="88"/>
      <c r="E1708" s="89"/>
      <c r="G1708" s="264"/>
    </row>
    <row r="1709" spans="1:123" ht="24" customHeight="1" x14ac:dyDescent="0.2">
      <c r="A1709" s="366" t="s">
        <v>506</v>
      </c>
      <c r="B1709" s="367"/>
      <c r="C1709" s="368" t="s">
        <v>0</v>
      </c>
      <c r="D1709" s="368" t="s">
        <v>26</v>
      </c>
      <c r="E1709" s="370" t="s">
        <v>27</v>
      </c>
      <c r="F1709" s="372" t="s">
        <v>28</v>
      </c>
      <c r="G1709" s="372" t="s">
        <v>29</v>
      </c>
    </row>
    <row r="1710" spans="1:123" s="88" customFormat="1" ht="24" customHeight="1" x14ac:dyDescent="0.2">
      <c r="A1710" s="93" t="s">
        <v>507</v>
      </c>
      <c r="B1710" s="93" t="s">
        <v>508</v>
      </c>
      <c r="C1710" s="369"/>
      <c r="D1710" s="369"/>
      <c r="E1710" s="371"/>
      <c r="F1710" s="373"/>
      <c r="G1710" s="373"/>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6"/>
      <c r="B1711" s="94"/>
      <c r="C1711" s="132" t="s">
        <v>603</v>
      </c>
      <c r="D1711" s="95"/>
      <c r="E1711" s="96"/>
      <c r="F1711" s="97"/>
      <c r="G1711" s="267"/>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8">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8">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8">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8">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8">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8">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8">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8">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8">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8">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8">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8">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8">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8">
        <f t="shared" si="515"/>
        <v>0</v>
      </c>
    </row>
    <row r="1726" spans="1:7" ht="24" customHeight="1" x14ac:dyDescent="0.2">
      <c r="A1726" s="269"/>
      <c r="D1726" s="88"/>
      <c r="E1726" s="89"/>
      <c r="F1726" s="255" t="s">
        <v>30</v>
      </c>
      <c r="G1726" s="270">
        <f>SUBTOTAL(9,G1712:G1725)</f>
        <v>0</v>
      </c>
    </row>
    <row r="1727" spans="1:7" ht="24" customHeight="1" x14ac:dyDescent="0.2">
      <c r="A1727" s="269"/>
      <c r="C1727" s="98" t="s">
        <v>604</v>
      </c>
      <c r="D1727" s="88"/>
      <c r="E1727" s="89"/>
      <c r="G1727" s="271"/>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8">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8">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8">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8">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8">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8">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8">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8">
        <f t="shared" si="520"/>
        <v>0</v>
      </c>
    </row>
    <row r="1736" spans="1:7" ht="24" customHeight="1" x14ac:dyDescent="0.2">
      <c r="A1736" s="269"/>
      <c r="D1736" s="88"/>
      <c r="E1736" s="89"/>
      <c r="F1736" s="255" t="s">
        <v>31</v>
      </c>
      <c r="G1736" s="270">
        <f>SUBTOTAL(9,G1728:G1735)</f>
        <v>0</v>
      </c>
    </row>
    <row r="1737" spans="1:7" ht="24" customHeight="1" x14ac:dyDescent="0.2">
      <c r="A1737" s="269"/>
      <c r="C1737" s="98" t="s">
        <v>605</v>
      </c>
      <c r="D1737" s="88"/>
      <c r="E1737" s="89"/>
      <c r="G1737" s="271"/>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8">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8">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8">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8">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8">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8">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8">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8">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8">
        <f t="shared" si="525"/>
        <v>0</v>
      </c>
    </row>
    <row r="1747" spans="1:123" ht="24" customHeight="1" x14ac:dyDescent="0.2">
      <c r="A1747" s="272"/>
      <c r="B1747" s="88"/>
      <c r="D1747" s="88"/>
      <c r="E1747" s="89"/>
      <c r="F1747" s="255" t="s">
        <v>32</v>
      </c>
      <c r="G1747" s="270">
        <f>SUBTOTAL(9,G1738:G1746)</f>
        <v>0</v>
      </c>
    </row>
    <row r="1748" spans="1:123" ht="24" customHeight="1" x14ac:dyDescent="0.2">
      <c r="A1748" s="273"/>
      <c r="B1748" s="88"/>
      <c r="D1748" s="88"/>
      <c r="E1748" s="89"/>
      <c r="G1748" s="271"/>
    </row>
    <row r="1749" spans="1:123" ht="24" customHeight="1" x14ac:dyDescent="0.2">
      <c r="A1749" s="274" t="str">
        <f>B1707</f>
        <v>6.1.1</v>
      </c>
      <c r="B1749" s="275" t="str">
        <f>C1707</f>
        <v xml:space="preserve">De hormigón </v>
      </c>
      <c r="C1749" s="95"/>
      <c r="D1749" s="95" t="s">
        <v>33</v>
      </c>
      <c r="E1749" s="96"/>
      <c r="F1749" s="277" t="s">
        <v>34</v>
      </c>
      <c r="G1749" s="276">
        <f>SUBTOTAL(9,G1712:G1748)</f>
        <v>0</v>
      </c>
    </row>
    <row r="1751" spans="1:123" ht="24" customHeight="1" x14ac:dyDescent="0.2">
      <c r="A1751" s="256" t="s">
        <v>36</v>
      </c>
      <c r="B1751" s="257"/>
      <c r="C1751" s="257"/>
      <c r="D1751" s="257"/>
      <c r="E1751" s="257"/>
      <c r="F1751" s="257"/>
      <c r="G1751" s="258"/>
    </row>
    <row r="1752" spans="1:123" ht="24" customHeight="1" x14ac:dyDescent="0.2">
      <c r="A1752" s="259" t="s">
        <v>601</v>
      </c>
      <c r="B1752" s="84" t="str">
        <f>Comitente</f>
        <v>SUBSECRETARIA DE ARQUITECTURA</v>
      </c>
      <c r="C1752" s="80"/>
      <c r="D1752" s="85"/>
      <c r="E1752" s="85"/>
      <c r="F1752" s="86"/>
      <c r="G1752" s="260"/>
    </row>
    <row r="1753" spans="1:123" ht="24" customHeight="1" x14ac:dyDescent="0.2">
      <c r="A1753" s="259" t="s">
        <v>602</v>
      </c>
      <c r="B1753" s="84">
        <f>Contratista</f>
        <v>0</v>
      </c>
      <c r="C1753" s="81"/>
      <c r="D1753" s="81"/>
      <c r="E1753" s="81"/>
      <c r="F1753" s="87"/>
      <c r="G1753" s="261"/>
    </row>
    <row r="1754" spans="1:123" ht="24" customHeight="1" x14ac:dyDescent="0.2">
      <c r="A1754" s="259" t="s">
        <v>23</v>
      </c>
      <c r="B1754" s="84" t="str">
        <f>Obra</f>
        <v>ESCUELA CASA DEL NINÑO</v>
      </c>
      <c r="C1754" s="81"/>
      <c r="D1754" s="81"/>
      <c r="E1754" s="81"/>
      <c r="F1754" s="87" t="s">
        <v>37</v>
      </c>
      <c r="G1754" s="262">
        <f>Fecha_Base</f>
        <v>0</v>
      </c>
    </row>
    <row r="1755" spans="1:123" ht="24" customHeight="1" x14ac:dyDescent="0.2">
      <c r="A1755" s="263" t="s">
        <v>600</v>
      </c>
      <c r="B1755" s="82" t="str">
        <f>Ubicación</f>
        <v>VALLE FERTIL - SAN JUAN</v>
      </c>
      <c r="C1755" s="82"/>
      <c r="D1755" s="88"/>
      <c r="E1755" s="89"/>
      <c r="G1755" s="264"/>
    </row>
    <row r="1756" spans="1:123" ht="24" customHeight="1" x14ac:dyDescent="0.2">
      <c r="A1756" s="263" t="s">
        <v>38</v>
      </c>
      <c r="B1756" s="91">
        <f>IFERROR(VALUE(LEFT(B1757,FIND(".",B1757)-1)),"")</f>
        <v>6</v>
      </c>
      <c r="C1756" s="83" t="str">
        <f>IFERROR(VLOOKUP(B1756,Tabla_CyP,2,FALSE),"")</f>
        <v xml:space="preserve"> PISOS Y ZÓCALOS</v>
      </c>
      <c r="E1756" s="89"/>
      <c r="G1756" s="264"/>
    </row>
    <row r="1757" spans="1:123" ht="24" customHeight="1" x14ac:dyDescent="0.2">
      <c r="A1757" s="263" t="s">
        <v>24</v>
      </c>
      <c r="B1757" s="92" t="str">
        <f>IFERROR(VLOOKUP(COUNTIF($A$1:A1757,"ANALISIS DE PRECIOS"),Tabla_NumeroItem,2,FALSE),"")</f>
        <v>6.1.2</v>
      </c>
      <c r="C1757" s="83" t="str">
        <f>IFERROR(VLOOKUP(B1757,Tabla_CyP,2,FALSE),"")</f>
        <v>Pisos de mosaico granítico 30 x 30</v>
      </c>
      <c r="D1757" s="88"/>
      <c r="E1757" s="89"/>
      <c r="F1757" s="87" t="s">
        <v>25</v>
      </c>
      <c r="G1757" s="265" t="str">
        <f>IFERROR(VLOOKUP(B1757,Tabla_CyP,4,FALSE),"")</f>
        <v>m2</v>
      </c>
    </row>
    <row r="1758" spans="1:123" ht="24" customHeight="1" x14ac:dyDescent="0.2">
      <c r="A1758" s="263"/>
      <c r="B1758" s="82"/>
      <c r="D1758" s="88"/>
      <c r="E1758" s="89"/>
      <c r="G1758" s="264"/>
    </row>
    <row r="1759" spans="1:123" ht="24" customHeight="1" x14ac:dyDescent="0.2">
      <c r="A1759" s="366" t="s">
        <v>506</v>
      </c>
      <c r="B1759" s="367"/>
      <c r="C1759" s="368" t="s">
        <v>0</v>
      </c>
      <c r="D1759" s="368" t="s">
        <v>26</v>
      </c>
      <c r="E1759" s="370" t="s">
        <v>27</v>
      </c>
      <c r="F1759" s="372" t="s">
        <v>28</v>
      </c>
      <c r="G1759" s="372" t="s">
        <v>29</v>
      </c>
    </row>
    <row r="1760" spans="1:123" s="88" customFormat="1" ht="24" customHeight="1" x14ac:dyDescent="0.2">
      <c r="A1760" s="93" t="s">
        <v>507</v>
      </c>
      <c r="B1760" s="93" t="s">
        <v>508</v>
      </c>
      <c r="C1760" s="369"/>
      <c r="D1760" s="369"/>
      <c r="E1760" s="371"/>
      <c r="F1760" s="373"/>
      <c r="G1760" s="373"/>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6"/>
      <c r="B1761" s="94"/>
      <c r="C1761" s="132" t="s">
        <v>603</v>
      </c>
      <c r="D1761" s="95"/>
      <c r="E1761" s="96"/>
      <c r="F1761" s="97"/>
      <c r="G1761" s="267"/>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8">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8">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8">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8">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8">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8">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8">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8">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8">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8">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8">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8">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8">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8">
        <f t="shared" si="530"/>
        <v>0</v>
      </c>
    </row>
    <row r="1776" spans="1:7" ht="24" customHeight="1" x14ac:dyDescent="0.2">
      <c r="A1776" s="269"/>
      <c r="D1776" s="88"/>
      <c r="E1776" s="89"/>
      <c r="F1776" s="255" t="s">
        <v>30</v>
      </c>
      <c r="G1776" s="270">
        <f>SUBTOTAL(9,G1762:G1775)</f>
        <v>0</v>
      </c>
    </row>
    <row r="1777" spans="1:7" ht="24" customHeight="1" x14ac:dyDescent="0.2">
      <c r="A1777" s="269"/>
      <c r="C1777" s="98" t="s">
        <v>604</v>
      </c>
      <c r="D1777" s="88"/>
      <c r="E1777" s="89"/>
      <c r="G1777" s="271"/>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8">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8">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8">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8">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8">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8">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8">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8">
        <f t="shared" si="535"/>
        <v>0</v>
      </c>
    </row>
    <row r="1786" spans="1:7" ht="24" customHeight="1" x14ac:dyDescent="0.2">
      <c r="A1786" s="269"/>
      <c r="D1786" s="88"/>
      <c r="E1786" s="89"/>
      <c r="F1786" s="255" t="s">
        <v>31</v>
      </c>
      <c r="G1786" s="270">
        <f>SUBTOTAL(9,G1778:G1785)</f>
        <v>0</v>
      </c>
    </row>
    <row r="1787" spans="1:7" ht="24" customHeight="1" x14ac:dyDescent="0.2">
      <c r="A1787" s="269"/>
      <c r="C1787" s="98" t="s">
        <v>605</v>
      </c>
      <c r="D1787" s="88"/>
      <c r="E1787" s="89"/>
      <c r="G1787" s="271"/>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8">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8">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8">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8">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8">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8">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8">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8">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8">
        <f t="shared" si="540"/>
        <v>0</v>
      </c>
    </row>
    <row r="1797" spans="1:7" ht="24" customHeight="1" x14ac:dyDescent="0.2">
      <c r="A1797" s="272"/>
      <c r="B1797" s="88"/>
      <c r="D1797" s="88"/>
      <c r="E1797" s="89"/>
      <c r="F1797" s="255" t="s">
        <v>32</v>
      </c>
      <c r="G1797" s="270">
        <f>SUBTOTAL(9,G1788:G1796)</f>
        <v>0</v>
      </c>
    </row>
    <row r="1798" spans="1:7" ht="24" customHeight="1" x14ac:dyDescent="0.2">
      <c r="A1798" s="273"/>
      <c r="B1798" s="88"/>
      <c r="D1798" s="88"/>
      <c r="E1798" s="89"/>
      <c r="G1798" s="271"/>
    </row>
    <row r="1799" spans="1:7" ht="24" customHeight="1" x14ac:dyDescent="0.2">
      <c r="A1799" s="274" t="str">
        <f>B1757</f>
        <v>6.1.2</v>
      </c>
      <c r="B1799" s="275" t="str">
        <f>C1757</f>
        <v>Pisos de mosaico granítico 30 x 30</v>
      </c>
      <c r="C1799" s="95"/>
      <c r="D1799" s="95" t="s">
        <v>33</v>
      </c>
      <c r="E1799" s="96"/>
      <c r="F1799" s="277" t="s">
        <v>34</v>
      </c>
      <c r="G1799" s="276">
        <f>SUBTOTAL(9,G1762:G1798)</f>
        <v>0</v>
      </c>
    </row>
    <row r="1801" spans="1:7" ht="24" customHeight="1" x14ac:dyDescent="0.2">
      <c r="A1801" s="256" t="s">
        <v>36</v>
      </c>
      <c r="B1801" s="257"/>
      <c r="C1801" s="257"/>
      <c r="D1801" s="257"/>
      <c r="E1801" s="257"/>
      <c r="F1801" s="257"/>
      <c r="G1801" s="258"/>
    </row>
    <row r="1802" spans="1:7" ht="24" customHeight="1" x14ac:dyDescent="0.2">
      <c r="A1802" s="259" t="s">
        <v>601</v>
      </c>
      <c r="B1802" s="84" t="str">
        <f>Comitente</f>
        <v>SUBSECRETARIA DE ARQUITECTURA</v>
      </c>
      <c r="C1802" s="80"/>
      <c r="D1802" s="85"/>
      <c r="E1802" s="85"/>
      <c r="F1802" s="86"/>
      <c r="G1802" s="260"/>
    </row>
    <row r="1803" spans="1:7" ht="24" customHeight="1" x14ac:dyDescent="0.2">
      <c r="A1803" s="259" t="s">
        <v>602</v>
      </c>
      <c r="B1803" s="84">
        <f>Contratista</f>
        <v>0</v>
      </c>
      <c r="C1803" s="81"/>
      <c r="D1803" s="81"/>
      <c r="E1803" s="81"/>
      <c r="F1803" s="87"/>
      <c r="G1803" s="261"/>
    </row>
    <row r="1804" spans="1:7" ht="24" customHeight="1" x14ac:dyDescent="0.2">
      <c r="A1804" s="259" t="s">
        <v>23</v>
      </c>
      <c r="B1804" s="84" t="str">
        <f>Obra</f>
        <v>ESCUELA CASA DEL NINÑO</v>
      </c>
      <c r="C1804" s="81"/>
      <c r="D1804" s="81"/>
      <c r="E1804" s="81"/>
      <c r="F1804" s="87" t="s">
        <v>37</v>
      </c>
      <c r="G1804" s="262">
        <f>Fecha_Base</f>
        <v>0</v>
      </c>
    </row>
    <row r="1805" spans="1:7" ht="24" customHeight="1" x14ac:dyDescent="0.2">
      <c r="A1805" s="263" t="s">
        <v>600</v>
      </c>
      <c r="B1805" s="82" t="str">
        <f>Ubicación</f>
        <v>VALLE FERTIL - SAN JUAN</v>
      </c>
      <c r="C1805" s="82"/>
      <c r="D1805" s="88"/>
      <c r="E1805" s="89"/>
      <c r="G1805" s="264"/>
    </row>
    <row r="1806" spans="1:7" ht="24" customHeight="1" x14ac:dyDescent="0.2">
      <c r="A1806" s="263" t="s">
        <v>38</v>
      </c>
      <c r="B1806" s="91">
        <f>IFERROR(VALUE(LEFT(B1807,FIND(".",B1807)-1)),"")</f>
        <v>6</v>
      </c>
      <c r="C1806" s="83" t="str">
        <f>IFERROR(VLOOKUP(B1806,Tabla_CyP,2,FALSE),"")</f>
        <v xml:space="preserve"> PISOS Y ZÓCALOS</v>
      </c>
      <c r="E1806" s="89"/>
      <c r="G1806" s="264"/>
    </row>
    <row r="1807" spans="1:7" ht="24" customHeight="1" x14ac:dyDescent="0.2">
      <c r="A1807" s="263" t="s">
        <v>24</v>
      </c>
      <c r="B1807" s="92" t="str">
        <f>IFERROR(VLOOKUP(COUNTIF($A$1:A1807,"ANALISIS DE PRECIOS"),Tabla_NumeroItem,2,FALSE),"")</f>
        <v>6.1.3</v>
      </c>
      <c r="C1807" s="83" t="str">
        <f>IFERROR(VLOOKUP(B1807,Tabla_CyP,2,FALSE),"")</f>
        <v>Pisos de mosaico granítico 15 x 15</v>
      </c>
      <c r="D1807" s="88"/>
      <c r="E1807" s="89"/>
      <c r="F1807" s="87" t="s">
        <v>25</v>
      </c>
      <c r="G1807" s="265" t="str">
        <f>IFERROR(VLOOKUP(B1807,Tabla_CyP,4,FALSE),"")</f>
        <v>m2</v>
      </c>
    </row>
    <row r="1808" spans="1:7" ht="24" customHeight="1" x14ac:dyDescent="0.2">
      <c r="A1808" s="263"/>
      <c r="B1808" s="82"/>
      <c r="D1808" s="88"/>
      <c r="E1808" s="89"/>
      <c r="G1808" s="264"/>
    </row>
    <row r="1809" spans="1:123" ht="24" customHeight="1" x14ac:dyDescent="0.2">
      <c r="A1809" s="366" t="s">
        <v>506</v>
      </c>
      <c r="B1809" s="367"/>
      <c r="C1809" s="368" t="s">
        <v>0</v>
      </c>
      <c r="D1809" s="368" t="s">
        <v>26</v>
      </c>
      <c r="E1809" s="370" t="s">
        <v>27</v>
      </c>
      <c r="F1809" s="372" t="s">
        <v>28</v>
      </c>
      <c r="G1809" s="372" t="s">
        <v>29</v>
      </c>
    </row>
    <row r="1810" spans="1:123" s="88" customFormat="1" ht="24" customHeight="1" x14ac:dyDescent="0.2">
      <c r="A1810" s="93" t="s">
        <v>507</v>
      </c>
      <c r="B1810" s="93" t="s">
        <v>508</v>
      </c>
      <c r="C1810" s="369"/>
      <c r="D1810" s="369"/>
      <c r="E1810" s="371"/>
      <c r="F1810" s="373"/>
      <c r="G1810" s="373"/>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6"/>
      <c r="B1811" s="94"/>
      <c r="C1811" s="132" t="s">
        <v>603</v>
      </c>
      <c r="D1811" s="95"/>
      <c r="E1811" s="96"/>
      <c r="F1811" s="97"/>
      <c r="G1811" s="267"/>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8">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8">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8">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8">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8">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8">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8">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8">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8">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8">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8">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8">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8">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8">
        <f t="shared" si="545"/>
        <v>0</v>
      </c>
    </row>
    <row r="1826" spans="1:7" ht="24" customHeight="1" x14ac:dyDescent="0.2">
      <c r="A1826" s="269"/>
      <c r="D1826" s="88"/>
      <c r="E1826" s="89"/>
      <c r="F1826" s="255" t="s">
        <v>30</v>
      </c>
      <c r="G1826" s="270">
        <f>SUBTOTAL(9,G1812:G1825)</f>
        <v>0</v>
      </c>
    </row>
    <row r="1827" spans="1:7" ht="24" customHeight="1" x14ac:dyDescent="0.2">
      <c r="A1827" s="269"/>
      <c r="C1827" s="98" t="s">
        <v>604</v>
      </c>
      <c r="D1827" s="88"/>
      <c r="E1827" s="89"/>
      <c r="G1827" s="271"/>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8">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8">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8">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8">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8">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8">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8">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8">
        <f t="shared" si="550"/>
        <v>0</v>
      </c>
    </row>
    <row r="1836" spans="1:7" ht="24" customHeight="1" x14ac:dyDescent="0.2">
      <c r="A1836" s="269"/>
      <c r="D1836" s="88"/>
      <c r="E1836" s="89"/>
      <c r="F1836" s="255" t="s">
        <v>31</v>
      </c>
      <c r="G1836" s="270">
        <f>SUBTOTAL(9,G1828:G1835)</f>
        <v>0</v>
      </c>
    </row>
    <row r="1837" spans="1:7" ht="24" customHeight="1" x14ac:dyDescent="0.2">
      <c r="A1837" s="269"/>
      <c r="C1837" s="98" t="s">
        <v>605</v>
      </c>
      <c r="D1837" s="88"/>
      <c r="E1837" s="89"/>
      <c r="G1837" s="271"/>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8">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8">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8">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8">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8">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8">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8">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8">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8">
        <f t="shared" si="555"/>
        <v>0</v>
      </c>
    </row>
    <row r="1847" spans="1:7" ht="24" customHeight="1" x14ac:dyDescent="0.2">
      <c r="A1847" s="272"/>
      <c r="B1847" s="88"/>
      <c r="D1847" s="88"/>
      <c r="E1847" s="89"/>
      <c r="F1847" s="255" t="s">
        <v>32</v>
      </c>
      <c r="G1847" s="270">
        <f>SUBTOTAL(9,G1838:G1846)</f>
        <v>0</v>
      </c>
    </row>
    <row r="1848" spans="1:7" ht="24" customHeight="1" x14ac:dyDescent="0.2">
      <c r="A1848" s="273"/>
      <c r="B1848" s="88"/>
      <c r="D1848" s="88"/>
      <c r="E1848" s="89"/>
      <c r="G1848" s="271"/>
    </row>
    <row r="1849" spans="1:7" ht="24" customHeight="1" x14ac:dyDescent="0.2">
      <c r="A1849" s="274" t="str">
        <f>B1807</f>
        <v>6.1.3</v>
      </c>
      <c r="B1849" s="275" t="str">
        <f>C1807</f>
        <v>Pisos de mosaico granítico 15 x 15</v>
      </c>
      <c r="C1849" s="95"/>
      <c r="D1849" s="95" t="s">
        <v>33</v>
      </c>
      <c r="E1849" s="96"/>
      <c r="F1849" s="277" t="s">
        <v>34</v>
      </c>
      <c r="G1849" s="276">
        <f>SUBTOTAL(9,G1812:G1848)</f>
        <v>0</v>
      </c>
    </row>
    <row r="1851" spans="1:7" ht="24" customHeight="1" x14ac:dyDescent="0.2">
      <c r="A1851" s="256" t="s">
        <v>36</v>
      </c>
      <c r="B1851" s="257"/>
      <c r="C1851" s="257"/>
      <c r="D1851" s="257"/>
      <c r="E1851" s="257"/>
      <c r="F1851" s="257"/>
      <c r="G1851" s="258"/>
    </row>
    <row r="1852" spans="1:7" ht="24" customHeight="1" x14ac:dyDescent="0.2">
      <c r="A1852" s="259" t="s">
        <v>601</v>
      </c>
      <c r="B1852" s="84" t="str">
        <f>Comitente</f>
        <v>SUBSECRETARIA DE ARQUITECTURA</v>
      </c>
      <c r="C1852" s="80"/>
      <c r="D1852" s="85"/>
      <c r="E1852" s="85"/>
      <c r="F1852" s="86"/>
      <c r="G1852" s="260"/>
    </row>
    <row r="1853" spans="1:7" ht="24" customHeight="1" x14ac:dyDescent="0.2">
      <c r="A1853" s="259" t="s">
        <v>602</v>
      </c>
      <c r="B1853" s="84">
        <f>Contratista</f>
        <v>0</v>
      </c>
      <c r="C1853" s="81"/>
      <c r="D1853" s="81"/>
      <c r="E1853" s="81"/>
      <c r="F1853" s="87"/>
      <c r="G1853" s="261"/>
    </row>
    <row r="1854" spans="1:7" ht="24" customHeight="1" x14ac:dyDescent="0.2">
      <c r="A1854" s="259" t="s">
        <v>23</v>
      </c>
      <c r="B1854" s="84" t="str">
        <f>Obra</f>
        <v>ESCUELA CASA DEL NINÑO</v>
      </c>
      <c r="C1854" s="81"/>
      <c r="D1854" s="81"/>
      <c r="E1854" s="81"/>
      <c r="F1854" s="87" t="s">
        <v>37</v>
      </c>
      <c r="G1854" s="262">
        <f>Fecha_Base</f>
        <v>0</v>
      </c>
    </row>
    <row r="1855" spans="1:7" ht="24" customHeight="1" x14ac:dyDescent="0.2">
      <c r="A1855" s="263" t="s">
        <v>600</v>
      </c>
      <c r="B1855" s="82" t="str">
        <f>Ubicación</f>
        <v>VALLE FERTIL - SAN JUAN</v>
      </c>
      <c r="C1855" s="82"/>
      <c r="D1855" s="88"/>
      <c r="E1855" s="89"/>
      <c r="G1855" s="264"/>
    </row>
    <row r="1856" spans="1:7" ht="24" customHeight="1" x14ac:dyDescent="0.2">
      <c r="A1856" s="263" t="s">
        <v>38</v>
      </c>
      <c r="B1856" s="91">
        <f>IFERROR(VALUE(LEFT(B1857,FIND(".",B1857)-1)),"")</f>
        <v>6</v>
      </c>
      <c r="C1856" s="83" t="str">
        <f>IFERROR(VLOOKUP(B1856,Tabla_CyP,2,FALSE),"")</f>
        <v xml:space="preserve"> PISOS Y ZÓCALOS</v>
      </c>
      <c r="E1856" s="89"/>
      <c r="G1856" s="264"/>
    </row>
    <row r="1857" spans="1:123" ht="24" customHeight="1" x14ac:dyDescent="0.2">
      <c r="A1857" s="263" t="s">
        <v>24</v>
      </c>
      <c r="B1857" s="92" t="str">
        <f>IFERROR(VLOOKUP(COUNTIF($A$1:A1857,"ANALISIS DE PRECIOS"),Tabla_NumeroItem,2,FALSE),"")</f>
        <v>6.1.4</v>
      </c>
      <c r="C1857" s="83" t="str">
        <f>IFERROR(VLOOKUP(B1857,Tabla_CyP,2,FALSE),"")</f>
        <v>Zócalos graníticos</v>
      </c>
      <c r="D1857" s="88"/>
      <c r="E1857" s="89"/>
      <c r="F1857" s="87" t="s">
        <v>25</v>
      </c>
      <c r="G1857" s="265" t="str">
        <f>IFERROR(VLOOKUP(B1857,Tabla_CyP,4,FALSE),"")</f>
        <v>ml</v>
      </c>
    </row>
    <row r="1858" spans="1:123" ht="24" customHeight="1" x14ac:dyDescent="0.2">
      <c r="A1858" s="263"/>
      <c r="B1858" s="82"/>
      <c r="D1858" s="88"/>
      <c r="E1858" s="89"/>
      <c r="G1858" s="264"/>
    </row>
    <row r="1859" spans="1:123" ht="24" customHeight="1" x14ac:dyDescent="0.2">
      <c r="A1859" s="366" t="s">
        <v>506</v>
      </c>
      <c r="B1859" s="367"/>
      <c r="C1859" s="368" t="s">
        <v>0</v>
      </c>
      <c r="D1859" s="368" t="s">
        <v>26</v>
      </c>
      <c r="E1859" s="370" t="s">
        <v>27</v>
      </c>
      <c r="F1859" s="372" t="s">
        <v>28</v>
      </c>
      <c r="G1859" s="372" t="s">
        <v>29</v>
      </c>
    </row>
    <row r="1860" spans="1:123" s="88" customFormat="1" ht="24" customHeight="1" x14ac:dyDescent="0.2">
      <c r="A1860" s="93" t="s">
        <v>507</v>
      </c>
      <c r="B1860" s="93" t="s">
        <v>508</v>
      </c>
      <c r="C1860" s="369"/>
      <c r="D1860" s="369"/>
      <c r="E1860" s="371"/>
      <c r="F1860" s="373"/>
      <c r="G1860" s="373"/>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6"/>
      <c r="B1861" s="94"/>
      <c r="C1861" s="132" t="s">
        <v>603</v>
      </c>
      <c r="D1861" s="95"/>
      <c r="E1861" s="96"/>
      <c r="F1861" s="97"/>
      <c r="G1861" s="267"/>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8">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8">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8">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8">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8">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8">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8">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8">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8">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8">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8">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8">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8">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8">
        <f t="shared" si="560"/>
        <v>0</v>
      </c>
    </row>
    <row r="1876" spans="1:7" ht="24" customHeight="1" x14ac:dyDescent="0.2">
      <c r="A1876" s="269"/>
      <c r="D1876" s="88"/>
      <c r="E1876" s="89"/>
      <c r="F1876" s="255" t="s">
        <v>30</v>
      </c>
      <c r="G1876" s="270">
        <f>SUBTOTAL(9,G1862:G1875)</f>
        <v>0</v>
      </c>
    </row>
    <row r="1877" spans="1:7" ht="24" customHeight="1" x14ac:dyDescent="0.2">
      <c r="A1877" s="269"/>
      <c r="C1877" s="98" t="s">
        <v>604</v>
      </c>
      <c r="D1877" s="88"/>
      <c r="E1877" s="89"/>
      <c r="G1877" s="271"/>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8">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8">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8">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8">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8">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8">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8">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8">
        <f t="shared" si="565"/>
        <v>0</v>
      </c>
    </row>
    <row r="1886" spans="1:7" ht="24" customHeight="1" x14ac:dyDescent="0.2">
      <c r="A1886" s="269"/>
      <c r="D1886" s="88"/>
      <c r="E1886" s="89"/>
      <c r="F1886" s="255" t="s">
        <v>31</v>
      </c>
      <c r="G1886" s="270">
        <f>SUBTOTAL(9,G1878:G1885)</f>
        <v>0</v>
      </c>
    </row>
    <row r="1887" spans="1:7" ht="24" customHeight="1" x14ac:dyDescent="0.2">
      <c r="A1887" s="269"/>
      <c r="C1887" s="98" t="s">
        <v>605</v>
      </c>
      <c r="D1887" s="88"/>
      <c r="E1887" s="89"/>
      <c r="G1887" s="271"/>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8">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8">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8">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8">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8">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8">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8">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8">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8">
        <f t="shared" si="570"/>
        <v>0</v>
      </c>
    </row>
    <row r="1897" spans="1:7" ht="24" customHeight="1" x14ac:dyDescent="0.2">
      <c r="A1897" s="272"/>
      <c r="B1897" s="88"/>
      <c r="D1897" s="88"/>
      <c r="E1897" s="89"/>
      <c r="F1897" s="255" t="s">
        <v>32</v>
      </c>
      <c r="G1897" s="270">
        <f>SUBTOTAL(9,G1888:G1896)</f>
        <v>0</v>
      </c>
    </row>
    <row r="1898" spans="1:7" ht="24" customHeight="1" x14ac:dyDescent="0.2">
      <c r="A1898" s="273"/>
      <c r="B1898" s="88"/>
      <c r="D1898" s="88"/>
      <c r="E1898" s="89"/>
      <c r="G1898" s="271"/>
    </row>
    <row r="1899" spans="1:7" ht="24" customHeight="1" x14ac:dyDescent="0.2">
      <c r="A1899" s="274" t="str">
        <f>B1857</f>
        <v>6.1.4</v>
      </c>
      <c r="B1899" s="275" t="str">
        <f>C1857</f>
        <v>Zócalos graníticos</v>
      </c>
      <c r="C1899" s="95"/>
      <c r="D1899" s="95" t="s">
        <v>33</v>
      </c>
      <c r="E1899" s="96"/>
      <c r="F1899" s="277" t="s">
        <v>34</v>
      </c>
      <c r="G1899" s="276">
        <f>SUBTOTAL(9,G1862:G1898)</f>
        <v>0</v>
      </c>
    </row>
    <row r="1901" spans="1:7" ht="24" customHeight="1" x14ac:dyDescent="0.2">
      <c r="A1901" s="256" t="s">
        <v>36</v>
      </c>
      <c r="B1901" s="257"/>
      <c r="C1901" s="257"/>
      <c r="D1901" s="257"/>
      <c r="E1901" s="257"/>
      <c r="F1901" s="257"/>
      <c r="G1901" s="258"/>
    </row>
    <row r="1902" spans="1:7" ht="24" customHeight="1" x14ac:dyDescent="0.2">
      <c r="A1902" s="259" t="s">
        <v>601</v>
      </c>
      <c r="B1902" s="84" t="str">
        <f>Comitente</f>
        <v>SUBSECRETARIA DE ARQUITECTURA</v>
      </c>
      <c r="C1902" s="80"/>
      <c r="D1902" s="85"/>
      <c r="E1902" s="85"/>
      <c r="F1902" s="86"/>
      <c r="G1902" s="260"/>
    </row>
    <row r="1903" spans="1:7" ht="24" customHeight="1" x14ac:dyDescent="0.2">
      <c r="A1903" s="259" t="s">
        <v>602</v>
      </c>
      <c r="B1903" s="84">
        <f>Contratista</f>
        <v>0</v>
      </c>
      <c r="C1903" s="81"/>
      <c r="D1903" s="81"/>
      <c r="E1903" s="81"/>
      <c r="F1903" s="87"/>
      <c r="G1903" s="261"/>
    </row>
    <row r="1904" spans="1:7" ht="24" customHeight="1" x14ac:dyDescent="0.2">
      <c r="A1904" s="259" t="s">
        <v>23</v>
      </c>
      <c r="B1904" s="84" t="str">
        <f>Obra</f>
        <v>ESCUELA CASA DEL NINÑO</v>
      </c>
      <c r="C1904" s="81"/>
      <c r="D1904" s="81"/>
      <c r="E1904" s="81"/>
      <c r="F1904" s="87" t="s">
        <v>37</v>
      </c>
      <c r="G1904" s="262">
        <f>Fecha_Base</f>
        <v>0</v>
      </c>
    </row>
    <row r="1905" spans="1:123" ht="24" customHeight="1" x14ac:dyDescent="0.2">
      <c r="A1905" s="263" t="s">
        <v>600</v>
      </c>
      <c r="B1905" s="82" t="str">
        <f>Ubicación</f>
        <v>VALLE FERTIL - SAN JUAN</v>
      </c>
      <c r="C1905" s="82"/>
      <c r="D1905" s="88"/>
      <c r="E1905" s="89"/>
      <c r="G1905" s="264"/>
    </row>
    <row r="1906" spans="1:123" ht="24" customHeight="1" x14ac:dyDescent="0.2">
      <c r="A1906" s="263" t="s">
        <v>38</v>
      </c>
      <c r="B1906" s="91">
        <f>IFERROR(VALUE(LEFT(B1907,FIND(".",B1907)-1)),"")</f>
        <v>6</v>
      </c>
      <c r="C1906" s="83" t="str">
        <f>IFERROR(VLOOKUP(B1906,Tabla_CyP,2,FALSE),"")</f>
        <v xml:space="preserve"> PISOS Y ZÓCALOS</v>
      </c>
      <c r="E1906" s="89"/>
      <c r="G1906" s="264"/>
    </row>
    <row r="1907" spans="1:123" ht="24" customHeight="1" x14ac:dyDescent="0.2">
      <c r="A1907" s="263" t="s">
        <v>24</v>
      </c>
      <c r="B1907" s="92" t="str">
        <f>IFERROR(VLOOKUP(COUNTIF($A$1:A1907,"ANALISIS DE PRECIOS"),Tabla_NumeroItem,2,FALSE),"")</f>
        <v>6.1.10</v>
      </c>
      <c r="C1907" s="83" t="str">
        <f>IFERROR(VLOOKUP(B1907,Tabla_CyP,2,FALSE),"")</f>
        <v>Umbrales y solías</v>
      </c>
      <c r="D1907" s="88"/>
      <c r="E1907" s="89"/>
      <c r="F1907" s="87" t="s">
        <v>25</v>
      </c>
      <c r="G1907" s="265" t="str">
        <f>IFERROR(VLOOKUP(B1907,Tabla_CyP,4,FALSE),"")</f>
        <v>m2</v>
      </c>
    </row>
    <row r="1908" spans="1:123" ht="24" customHeight="1" x14ac:dyDescent="0.2">
      <c r="A1908" s="263"/>
      <c r="B1908" s="82"/>
      <c r="D1908" s="88"/>
      <c r="E1908" s="89"/>
      <c r="G1908" s="264"/>
    </row>
    <row r="1909" spans="1:123" ht="24" customHeight="1" x14ac:dyDescent="0.2">
      <c r="A1909" s="366" t="s">
        <v>506</v>
      </c>
      <c r="B1909" s="367"/>
      <c r="C1909" s="368" t="s">
        <v>0</v>
      </c>
      <c r="D1909" s="368" t="s">
        <v>26</v>
      </c>
      <c r="E1909" s="370" t="s">
        <v>27</v>
      </c>
      <c r="F1909" s="372" t="s">
        <v>28</v>
      </c>
      <c r="G1909" s="372" t="s">
        <v>29</v>
      </c>
    </row>
    <row r="1910" spans="1:123" s="88" customFormat="1" ht="24" customHeight="1" x14ac:dyDescent="0.2">
      <c r="A1910" s="93" t="s">
        <v>507</v>
      </c>
      <c r="B1910" s="93" t="s">
        <v>508</v>
      </c>
      <c r="C1910" s="369"/>
      <c r="D1910" s="369"/>
      <c r="E1910" s="371"/>
      <c r="F1910" s="373"/>
      <c r="G1910" s="373"/>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6"/>
      <c r="B1911" s="94"/>
      <c r="C1911" s="132" t="s">
        <v>603</v>
      </c>
      <c r="D1911" s="95"/>
      <c r="E1911" s="96"/>
      <c r="F1911" s="97"/>
      <c r="G1911" s="267"/>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8">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8">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8">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8">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8">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8">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8">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8">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8">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8">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8">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8">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8">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8">
        <f t="shared" si="575"/>
        <v>0</v>
      </c>
    </row>
    <row r="1926" spans="1:7" ht="24" customHeight="1" x14ac:dyDescent="0.2">
      <c r="A1926" s="269"/>
      <c r="D1926" s="88"/>
      <c r="E1926" s="89"/>
      <c r="F1926" s="255" t="s">
        <v>30</v>
      </c>
      <c r="G1926" s="270">
        <f>SUBTOTAL(9,G1912:G1925)</f>
        <v>0</v>
      </c>
    </row>
    <row r="1927" spans="1:7" ht="24" customHeight="1" x14ac:dyDescent="0.2">
      <c r="A1927" s="269"/>
      <c r="C1927" s="98" t="s">
        <v>604</v>
      </c>
      <c r="D1927" s="88"/>
      <c r="E1927" s="89"/>
      <c r="G1927" s="271"/>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8">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8">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8">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8">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8">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8">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8">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8">
        <f t="shared" si="580"/>
        <v>0</v>
      </c>
    </row>
    <row r="1936" spans="1:7" ht="24" customHeight="1" x14ac:dyDescent="0.2">
      <c r="A1936" s="269"/>
      <c r="D1936" s="88"/>
      <c r="E1936" s="89"/>
      <c r="F1936" s="255" t="s">
        <v>31</v>
      </c>
      <c r="G1936" s="270">
        <f>SUBTOTAL(9,G1928:G1935)</f>
        <v>0</v>
      </c>
    </row>
    <row r="1937" spans="1:7" ht="24" customHeight="1" x14ac:dyDescent="0.2">
      <c r="A1937" s="269"/>
      <c r="C1937" s="98" t="s">
        <v>605</v>
      </c>
      <c r="D1937" s="88"/>
      <c r="E1937" s="89"/>
      <c r="G1937" s="271"/>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8">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8">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8">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8">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8">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8">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8">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8">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8">
        <f t="shared" si="585"/>
        <v>0</v>
      </c>
    </row>
    <row r="1947" spans="1:7" ht="24" customHeight="1" x14ac:dyDescent="0.2">
      <c r="A1947" s="272"/>
      <c r="B1947" s="88"/>
      <c r="D1947" s="88"/>
      <c r="E1947" s="89"/>
      <c r="F1947" s="255" t="s">
        <v>32</v>
      </c>
      <c r="G1947" s="270">
        <f>SUBTOTAL(9,G1938:G1946)</f>
        <v>0</v>
      </c>
    </row>
    <row r="1948" spans="1:7" ht="24" customHeight="1" x14ac:dyDescent="0.2">
      <c r="A1948" s="273"/>
      <c r="B1948" s="88"/>
      <c r="D1948" s="88"/>
      <c r="E1948" s="89"/>
      <c r="G1948" s="271"/>
    </row>
    <row r="1949" spans="1:7" ht="24" customHeight="1" x14ac:dyDescent="0.2">
      <c r="A1949" s="274" t="str">
        <f>B1907</f>
        <v>6.1.10</v>
      </c>
      <c r="B1949" s="275" t="str">
        <f>C1907</f>
        <v>Umbrales y solías</v>
      </c>
      <c r="C1949" s="95"/>
      <c r="D1949" s="95" t="s">
        <v>33</v>
      </c>
      <c r="E1949" s="96"/>
      <c r="F1949" s="277" t="s">
        <v>34</v>
      </c>
      <c r="G1949" s="276">
        <f>SUBTOTAL(9,G1912:G1948)</f>
        <v>0</v>
      </c>
    </row>
    <row r="1951" spans="1:7" ht="24" customHeight="1" x14ac:dyDescent="0.2">
      <c r="A1951" s="256" t="s">
        <v>36</v>
      </c>
      <c r="B1951" s="257"/>
      <c r="C1951" s="257"/>
      <c r="D1951" s="257"/>
      <c r="E1951" s="257"/>
      <c r="F1951" s="257"/>
      <c r="G1951" s="258"/>
    </row>
    <row r="1952" spans="1:7" ht="24" customHeight="1" x14ac:dyDescent="0.2">
      <c r="A1952" s="259" t="s">
        <v>601</v>
      </c>
      <c r="B1952" s="84" t="str">
        <f>Comitente</f>
        <v>SUBSECRETARIA DE ARQUITECTURA</v>
      </c>
      <c r="C1952" s="80"/>
      <c r="D1952" s="85"/>
      <c r="E1952" s="85"/>
      <c r="F1952" s="86"/>
      <c r="G1952" s="260"/>
    </row>
    <row r="1953" spans="1:123" ht="24" customHeight="1" x14ac:dyDescent="0.2">
      <c r="A1953" s="259" t="s">
        <v>602</v>
      </c>
      <c r="B1953" s="84">
        <f>Contratista</f>
        <v>0</v>
      </c>
      <c r="C1953" s="81"/>
      <c r="D1953" s="81"/>
      <c r="E1953" s="81"/>
      <c r="F1953" s="87"/>
      <c r="G1953" s="261"/>
    </row>
    <row r="1954" spans="1:123" ht="24" customHeight="1" x14ac:dyDescent="0.2">
      <c r="A1954" s="259" t="s">
        <v>23</v>
      </c>
      <c r="B1954" s="84" t="str">
        <f>Obra</f>
        <v>ESCUELA CASA DEL NINÑO</v>
      </c>
      <c r="C1954" s="81"/>
      <c r="D1954" s="81"/>
      <c r="E1954" s="81"/>
      <c r="F1954" s="87" t="s">
        <v>37</v>
      </c>
      <c r="G1954" s="262">
        <f>Fecha_Base</f>
        <v>0</v>
      </c>
    </row>
    <row r="1955" spans="1:123" ht="24" customHeight="1" x14ac:dyDescent="0.2">
      <c r="A1955" s="263" t="s">
        <v>600</v>
      </c>
      <c r="B1955" s="82" t="str">
        <f>Ubicación</f>
        <v>VALLE FERTIL - SAN JUAN</v>
      </c>
      <c r="C1955" s="82"/>
      <c r="D1955" s="88"/>
      <c r="E1955" s="89"/>
      <c r="G1955" s="264"/>
    </row>
    <row r="1956" spans="1:123" ht="24" customHeight="1" x14ac:dyDescent="0.2">
      <c r="A1956" s="263" t="s">
        <v>38</v>
      </c>
      <c r="B1956" s="91">
        <f>IFERROR(VALUE(LEFT(B1957,FIND(".",B1957)-1)),"")</f>
        <v>6</v>
      </c>
      <c r="C1956" s="83" t="str">
        <f>IFERROR(VLOOKUP(B1956,Tabla_CyP,2,FALSE),"")</f>
        <v xml:space="preserve"> PISOS Y ZÓCALOS</v>
      </c>
      <c r="E1956" s="89"/>
      <c r="G1956" s="264"/>
    </row>
    <row r="1957" spans="1:123" ht="24" customHeight="1" x14ac:dyDescent="0.2">
      <c r="A1957" s="263" t="s">
        <v>24</v>
      </c>
      <c r="B1957" s="92" t="str">
        <f>IFERROR(VLOOKUP(COUNTIF($A$1:A1957,"ANALISIS DE PRECIOS"),Tabla_NumeroItem,2,FALSE),"")</f>
        <v>6.2.1</v>
      </c>
      <c r="C1957" s="83" t="str">
        <f>IFERROR(VLOOKUP(B1957,Tabla_CyP,2,FALSE),"")</f>
        <v>De hormigón sin armar</v>
      </c>
      <c r="D1957" s="88"/>
      <c r="E1957" s="89"/>
      <c r="F1957" s="87" t="s">
        <v>25</v>
      </c>
      <c r="G1957" s="265" t="str">
        <f>IFERROR(VLOOKUP(B1957,Tabla_CyP,4,FALSE),"")</f>
        <v>m2</v>
      </c>
    </row>
    <row r="1958" spans="1:123" ht="24" customHeight="1" x14ac:dyDescent="0.2">
      <c r="A1958" s="263"/>
      <c r="B1958" s="82"/>
      <c r="D1958" s="88"/>
      <c r="E1958" s="89"/>
      <c r="G1958" s="264"/>
    </row>
    <row r="1959" spans="1:123" ht="24" customHeight="1" x14ac:dyDescent="0.2">
      <c r="A1959" s="366" t="s">
        <v>506</v>
      </c>
      <c r="B1959" s="367"/>
      <c r="C1959" s="368" t="s">
        <v>0</v>
      </c>
      <c r="D1959" s="368" t="s">
        <v>26</v>
      </c>
      <c r="E1959" s="370" t="s">
        <v>27</v>
      </c>
      <c r="F1959" s="372" t="s">
        <v>28</v>
      </c>
      <c r="G1959" s="372" t="s">
        <v>29</v>
      </c>
    </row>
    <row r="1960" spans="1:123" s="88" customFormat="1" ht="24" customHeight="1" x14ac:dyDescent="0.2">
      <c r="A1960" s="93" t="s">
        <v>507</v>
      </c>
      <c r="B1960" s="93" t="s">
        <v>508</v>
      </c>
      <c r="C1960" s="369"/>
      <c r="D1960" s="369"/>
      <c r="E1960" s="371"/>
      <c r="F1960" s="373"/>
      <c r="G1960" s="373"/>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6"/>
      <c r="B1961" s="94"/>
      <c r="C1961" s="132" t="s">
        <v>603</v>
      </c>
      <c r="D1961" s="95"/>
      <c r="E1961" s="96"/>
      <c r="F1961" s="97"/>
      <c r="G1961" s="267"/>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8">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8">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8">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8">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8">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8">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8">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8">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8">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8">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8">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8">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8">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8">
        <f t="shared" si="590"/>
        <v>0</v>
      </c>
    </row>
    <row r="1976" spans="1:7" ht="24" customHeight="1" x14ac:dyDescent="0.2">
      <c r="A1976" s="269"/>
      <c r="D1976" s="88"/>
      <c r="E1976" s="89"/>
      <c r="F1976" s="255" t="s">
        <v>30</v>
      </c>
      <c r="G1976" s="270">
        <f>SUBTOTAL(9,G1962:G1975)</f>
        <v>0</v>
      </c>
    </row>
    <row r="1977" spans="1:7" ht="24" customHeight="1" x14ac:dyDescent="0.2">
      <c r="A1977" s="269"/>
      <c r="C1977" s="98" t="s">
        <v>604</v>
      </c>
      <c r="D1977" s="88"/>
      <c r="E1977" s="89"/>
      <c r="G1977" s="271"/>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8">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8">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8">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8">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8">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8">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8">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8">
        <f t="shared" si="595"/>
        <v>0</v>
      </c>
    </row>
    <row r="1986" spans="1:7" ht="24" customHeight="1" x14ac:dyDescent="0.2">
      <c r="A1986" s="269"/>
      <c r="D1986" s="88"/>
      <c r="E1986" s="89"/>
      <c r="F1986" s="255" t="s">
        <v>31</v>
      </c>
      <c r="G1986" s="270">
        <f>SUBTOTAL(9,G1978:G1985)</f>
        <v>0</v>
      </c>
    </row>
    <row r="1987" spans="1:7" ht="24" customHeight="1" x14ac:dyDescent="0.2">
      <c r="A1987" s="269"/>
      <c r="C1987" s="98" t="s">
        <v>605</v>
      </c>
      <c r="D1987" s="88"/>
      <c r="E1987" s="89"/>
      <c r="G1987" s="271"/>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8">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8">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8">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8">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8">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8">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8">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8">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8">
        <f t="shared" si="600"/>
        <v>0</v>
      </c>
    </row>
    <row r="1997" spans="1:7" ht="24" customHeight="1" x14ac:dyDescent="0.2">
      <c r="A1997" s="272"/>
      <c r="B1997" s="88"/>
      <c r="D1997" s="88"/>
      <c r="E1997" s="89"/>
      <c r="F1997" s="255" t="s">
        <v>32</v>
      </c>
      <c r="G1997" s="270">
        <f>SUBTOTAL(9,G1988:G1996)</f>
        <v>0</v>
      </c>
    </row>
    <row r="1998" spans="1:7" ht="24" customHeight="1" x14ac:dyDescent="0.2">
      <c r="A1998" s="273"/>
      <c r="B1998" s="88"/>
      <c r="D1998" s="88"/>
      <c r="E1998" s="89"/>
      <c r="G1998" s="271"/>
    </row>
    <row r="1999" spans="1:7" ht="24" customHeight="1" x14ac:dyDescent="0.2">
      <c r="A1999" s="274" t="str">
        <f>B1957</f>
        <v>6.2.1</v>
      </c>
      <c r="B1999" s="275" t="str">
        <f>C1957</f>
        <v>De hormigón sin armar</v>
      </c>
      <c r="C1999" s="95"/>
      <c r="D1999" s="95" t="s">
        <v>33</v>
      </c>
      <c r="E1999" s="96"/>
      <c r="F1999" s="277" t="s">
        <v>34</v>
      </c>
      <c r="G1999" s="276">
        <f>SUBTOTAL(9,G1962:G1998)</f>
        <v>0</v>
      </c>
    </row>
    <row r="2001" spans="1:123" ht="24" customHeight="1" x14ac:dyDescent="0.2">
      <c r="A2001" s="256" t="s">
        <v>36</v>
      </c>
      <c r="B2001" s="257"/>
      <c r="C2001" s="257"/>
      <c r="D2001" s="257"/>
      <c r="E2001" s="257"/>
      <c r="F2001" s="257"/>
      <c r="G2001" s="258"/>
    </row>
    <row r="2002" spans="1:123" ht="24" customHeight="1" x14ac:dyDescent="0.2">
      <c r="A2002" s="259" t="s">
        <v>601</v>
      </c>
      <c r="B2002" s="84" t="str">
        <f>Comitente</f>
        <v>SUBSECRETARIA DE ARQUITECTURA</v>
      </c>
      <c r="C2002" s="80"/>
      <c r="D2002" s="85"/>
      <c r="E2002" s="85"/>
      <c r="F2002" s="86"/>
      <c r="G2002" s="260"/>
    </row>
    <row r="2003" spans="1:123" ht="24" customHeight="1" x14ac:dyDescent="0.2">
      <c r="A2003" s="259" t="s">
        <v>602</v>
      </c>
      <c r="B2003" s="84">
        <f>Contratista</f>
        <v>0</v>
      </c>
      <c r="C2003" s="81"/>
      <c r="D2003" s="81"/>
      <c r="E2003" s="81"/>
      <c r="F2003" s="87"/>
      <c r="G2003" s="261"/>
    </row>
    <row r="2004" spans="1:123" ht="24" customHeight="1" x14ac:dyDescent="0.2">
      <c r="A2004" s="259" t="s">
        <v>23</v>
      </c>
      <c r="B2004" s="84" t="str">
        <f>Obra</f>
        <v>ESCUELA CASA DEL NINÑO</v>
      </c>
      <c r="C2004" s="81"/>
      <c r="D2004" s="81"/>
      <c r="E2004" s="81"/>
      <c r="F2004" s="87" t="s">
        <v>37</v>
      </c>
      <c r="G2004" s="262">
        <f>Fecha_Base</f>
        <v>0</v>
      </c>
    </row>
    <row r="2005" spans="1:123" ht="24" customHeight="1" x14ac:dyDescent="0.2">
      <c r="A2005" s="263" t="s">
        <v>600</v>
      </c>
      <c r="B2005" s="82" t="str">
        <f>Ubicación</f>
        <v>VALLE FERTIL - SAN JUAN</v>
      </c>
      <c r="C2005" s="82"/>
      <c r="D2005" s="88"/>
      <c r="E2005" s="89"/>
      <c r="G2005" s="264"/>
    </row>
    <row r="2006" spans="1:123" ht="24" customHeight="1" x14ac:dyDescent="0.2">
      <c r="A2006" s="263" t="s">
        <v>38</v>
      </c>
      <c r="B2006" s="91">
        <f>IFERROR(VALUE(LEFT(B2007,FIND(".",B2007)-1)),"")</f>
        <v>6</v>
      </c>
      <c r="C2006" s="83" t="str">
        <f>IFERROR(VLOOKUP(B2006,Tabla_CyP,2,FALSE),"")</f>
        <v xml:space="preserve"> PISOS Y ZÓCALOS</v>
      </c>
      <c r="E2006" s="89"/>
      <c r="G2006" s="264"/>
    </row>
    <row r="2007" spans="1:123" ht="24" customHeight="1" x14ac:dyDescent="0.2">
      <c r="A2007" s="263" t="s">
        <v>24</v>
      </c>
      <c r="B2007" s="92" t="str">
        <f>IFERROR(VLOOKUP(COUNTIF($A$1:A2007,"ANALISIS DE PRECIOS"),Tabla_NumeroItem,2,FALSE),"")</f>
        <v>6.2.2</v>
      </c>
      <c r="C2007" s="83" t="str">
        <f>IFERROR(VLOOKUP(B2007,Tabla_CyP,2,FALSE),"")</f>
        <v>De hormigón armado</v>
      </c>
      <c r="D2007" s="88"/>
      <c r="E2007" s="89"/>
      <c r="F2007" s="87" t="s">
        <v>25</v>
      </c>
      <c r="G2007" s="265" t="str">
        <f>IFERROR(VLOOKUP(B2007,Tabla_CyP,4,FALSE),"")</f>
        <v>m2</v>
      </c>
    </row>
    <row r="2008" spans="1:123" ht="24" customHeight="1" x14ac:dyDescent="0.2">
      <c r="A2008" s="263"/>
      <c r="B2008" s="82"/>
      <c r="D2008" s="88"/>
      <c r="E2008" s="89"/>
      <c r="G2008" s="264"/>
    </row>
    <row r="2009" spans="1:123" ht="24" customHeight="1" x14ac:dyDescent="0.2">
      <c r="A2009" s="366" t="s">
        <v>506</v>
      </c>
      <c r="B2009" s="367"/>
      <c r="C2009" s="368" t="s">
        <v>0</v>
      </c>
      <c r="D2009" s="368" t="s">
        <v>26</v>
      </c>
      <c r="E2009" s="370" t="s">
        <v>27</v>
      </c>
      <c r="F2009" s="372" t="s">
        <v>28</v>
      </c>
      <c r="G2009" s="372" t="s">
        <v>29</v>
      </c>
    </row>
    <row r="2010" spans="1:123" s="88" customFormat="1" ht="24" customHeight="1" x14ac:dyDescent="0.2">
      <c r="A2010" s="93" t="s">
        <v>507</v>
      </c>
      <c r="B2010" s="93" t="s">
        <v>508</v>
      </c>
      <c r="C2010" s="369"/>
      <c r="D2010" s="369"/>
      <c r="E2010" s="371"/>
      <c r="F2010" s="373"/>
      <c r="G2010" s="373"/>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6"/>
      <c r="B2011" s="94"/>
      <c r="C2011" s="132" t="s">
        <v>603</v>
      </c>
      <c r="D2011" s="95"/>
      <c r="E2011" s="96"/>
      <c r="F2011" s="97"/>
      <c r="G2011" s="267"/>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8">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8">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8">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8">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8">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8">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8">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8">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8">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8">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8">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8">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8">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8">
        <f t="shared" si="605"/>
        <v>0</v>
      </c>
    </row>
    <row r="2026" spans="1:7" ht="24" customHeight="1" x14ac:dyDescent="0.2">
      <c r="A2026" s="269"/>
      <c r="D2026" s="88"/>
      <c r="E2026" s="89"/>
      <c r="F2026" s="255" t="s">
        <v>30</v>
      </c>
      <c r="G2026" s="270">
        <f>SUBTOTAL(9,G2012:G2025)</f>
        <v>0</v>
      </c>
    </row>
    <row r="2027" spans="1:7" ht="24" customHeight="1" x14ac:dyDescent="0.2">
      <c r="A2027" s="269"/>
      <c r="C2027" s="98" t="s">
        <v>604</v>
      </c>
      <c r="D2027" s="88"/>
      <c r="E2027" s="89"/>
      <c r="G2027" s="271"/>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8">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8">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8">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8">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8">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8">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8">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8">
        <f t="shared" si="610"/>
        <v>0</v>
      </c>
    </row>
    <row r="2036" spans="1:7" ht="24" customHeight="1" x14ac:dyDescent="0.2">
      <c r="A2036" s="269"/>
      <c r="D2036" s="88"/>
      <c r="E2036" s="89"/>
      <c r="F2036" s="255" t="s">
        <v>31</v>
      </c>
      <c r="G2036" s="270">
        <f>SUBTOTAL(9,G2028:G2035)</f>
        <v>0</v>
      </c>
    </row>
    <row r="2037" spans="1:7" ht="24" customHeight="1" x14ac:dyDescent="0.2">
      <c r="A2037" s="269"/>
      <c r="C2037" s="98" t="s">
        <v>605</v>
      </c>
      <c r="D2037" s="88"/>
      <c r="E2037" s="89"/>
      <c r="G2037" s="271"/>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8">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8">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8">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8">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8">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8">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8">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8">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8">
        <f t="shared" si="615"/>
        <v>0</v>
      </c>
    </row>
    <row r="2047" spans="1:7" ht="24" customHeight="1" x14ac:dyDescent="0.2">
      <c r="A2047" s="272"/>
      <c r="B2047" s="88"/>
      <c r="D2047" s="88"/>
      <c r="E2047" s="89"/>
      <c r="F2047" s="255" t="s">
        <v>32</v>
      </c>
      <c r="G2047" s="270">
        <f>SUBTOTAL(9,G2038:G2046)</f>
        <v>0</v>
      </c>
    </row>
    <row r="2048" spans="1:7" ht="24" customHeight="1" x14ac:dyDescent="0.2">
      <c r="A2048" s="273"/>
      <c r="B2048" s="88"/>
      <c r="D2048" s="88"/>
      <c r="E2048" s="89"/>
      <c r="G2048" s="271"/>
    </row>
    <row r="2049" spans="1:123" ht="24" customHeight="1" x14ac:dyDescent="0.2">
      <c r="A2049" s="274" t="str">
        <f>B2007</f>
        <v>6.2.2</v>
      </c>
      <c r="B2049" s="275" t="str">
        <f>C2007</f>
        <v>De hormigón armado</v>
      </c>
      <c r="C2049" s="95"/>
      <c r="D2049" s="95" t="s">
        <v>33</v>
      </c>
      <c r="E2049" s="96"/>
      <c r="F2049" s="277" t="s">
        <v>34</v>
      </c>
      <c r="G2049" s="276">
        <f>SUBTOTAL(9,G2012:G2048)</f>
        <v>0</v>
      </c>
    </row>
    <row r="2051" spans="1:123" ht="24" customHeight="1" x14ac:dyDescent="0.2">
      <c r="A2051" s="256" t="s">
        <v>36</v>
      </c>
      <c r="B2051" s="257"/>
      <c r="C2051" s="257"/>
      <c r="D2051" s="257"/>
      <c r="E2051" s="257"/>
      <c r="F2051" s="257"/>
      <c r="G2051" s="258"/>
    </row>
    <row r="2052" spans="1:123" ht="24" customHeight="1" x14ac:dyDescent="0.2">
      <c r="A2052" s="259" t="s">
        <v>601</v>
      </c>
      <c r="B2052" s="84" t="str">
        <f>Comitente</f>
        <v>SUBSECRETARIA DE ARQUITECTURA</v>
      </c>
      <c r="C2052" s="80"/>
      <c r="D2052" s="85"/>
      <c r="E2052" s="85"/>
      <c r="F2052" s="86"/>
      <c r="G2052" s="260"/>
    </row>
    <row r="2053" spans="1:123" ht="24" customHeight="1" x14ac:dyDescent="0.2">
      <c r="A2053" s="259" t="s">
        <v>602</v>
      </c>
      <c r="B2053" s="84">
        <f>Contratista</f>
        <v>0</v>
      </c>
      <c r="C2053" s="81"/>
      <c r="D2053" s="81"/>
      <c r="E2053" s="81"/>
      <c r="F2053" s="87"/>
      <c r="G2053" s="261"/>
    </row>
    <row r="2054" spans="1:123" ht="24" customHeight="1" x14ac:dyDescent="0.2">
      <c r="A2054" s="259" t="s">
        <v>23</v>
      </c>
      <c r="B2054" s="84" t="str">
        <f>Obra</f>
        <v>ESCUELA CASA DEL NINÑO</v>
      </c>
      <c r="C2054" s="81"/>
      <c r="D2054" s="81"/>
      <c r="E2054" s="81"/>
      <c r="F2054" s="87" t="s">
        <v>37</v>
      </c>
      <c r="G2054" s="262">
        <f>Fecha_Base</f>
        <v>0</v>
      </c>
    </row>
    <row r="2055" spans="1:123" ht="24" customHeight="1" x14ac:dyDescent="0.2">
      <c r="A2055" s="263" t="s">
        <v>600</v>
      </c>
      <c r="B2055" s="82" t="str">
        <f>Ubicación</f>
        <v>VALLE FERTIL - SAN JUAN</v>
      </c>
      <c r="C2055" s="82"/>
      <c r="D2055" s="88"/>
      <c r="E2055" s="89"/>
      <c r="G2055" s="264"/>
    </row>
    <row r="2056" spans="1:123" ht="24" customHeight="1" x14ac:dyDescent="0.2">
      <c r="A2056" s="263" t="s">
        <v>38</v>
      </c>
      <c r="B2056" s="91">
        <f>IFERROR(VALUE(LEFT(B2057,FIND(".",B2057)-1)),"")</f>
        <v>6</v>
      </c>
      <c r="C2056" s="83" t="str">
        <f>IFERROR(VLOOKUP(B2056,Tabla_CyP,2,FALSE),"")</f>
        <v xml:space="preserve"> PISOS Y ZÓCALOS</v>
      </c>
      <c r="E2056" s="89"/>
      <c r="G2056" s="264"/>
    </row>
    <row r="2057" spans="1:123" ht="24" customHeight="1" x14ac:dyDescent="0.2">
      <c r="A2057" s="263" t="s">
        <v>24</v>
      </c>
      <c r="B2057" s="92" t="str">
        <f>IFERROR(VLOOKUP(COUNTIF($A$1:A2057,"ANALISIS DE PRECIOS"),Tabla_NumeroItem,2,FALSE),"")</f>
        <v>6.2.3</v>
      </c>
      <c r="C2057" s="83" t="str">
        <f>IFERROR(VLOOKUP(B2057,Tabla_CyP,2,FALSE),"")</f>
        <v>Piso consolidado de grancilla + fillet</v>
      </c>
      <c r="D2057" s="88"/>
      <c r="E2057" s="89"/>
      <c r="F2057" s="87" t="s">
        <v>25</v>
      </c>
      <c r="G2057" s="265" t="str">
        <f>IFERROR(VLOOKUP(B2057,Tabla_CyP,4,FALSE),"")</f>
        <v>m2</v>
      </c>
    </row>
    <row r="2058" spans="1:123" ht="24" customHeight="1" x14ac:dyDescent="0.2">
      <c r="A2058" s="263"/>
      <c r="B2058" s="82"/>
      <c r="D2058" s="88"/>
      <c r="E2058" s="89"/>
      <c r="G2058" s="264"/>
    </row>
    <row r="2059" spans="1:123" ht="24" customHeight="1" x14ac:dyDescent="0.2">
      <c r="A2059" s="366" t="s">
        <v>506</v>
      </c>
      <c r="B2059" s="367"/>
      <c r="C2059" s="368" t="s">
        <v>0</v>
      </c>
      <c r="D2059" s="368" t="s">
        <v>26</v>
      </c>
      <c r="E2059" s="370" t="s">
        <v>27</v>
      </c>
      <c r="F2059" s="372" t="s">
        <v>28</v>
      </c>
      <c r="G2059" s="372" t="s">
        <v>29</v>
      </c>
    </row>
    <row r="2060" spans="1:123" s="88" customFormat="1" ht="24" customHeight="1" x14ac:dyDescent="0.2">
      <c r="A2060" s="93" t="s">
        <v>507</v>
      </c>
      <c r="B2060" s="93" t="s">
        <v>508</v>
      </c>
      <c r="C2060" s="369"/>
      <c r="D2060" s="369"/>
      <c r="E2060" s="371"/>
      <c r="F2060" s="373"/>
      <c r="G2060" s="373"/>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6"/>
      <c r="B2061" s="94"/>
      <c r="C2061" s="132" t="s">
        <v>603</v>
      </c>
      <c r="D2061" s="95"/>
      <c r="E2061" s="96"/>
      <c r="F2061" s="97"/>
      <c r="G2061" s="267"/>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8">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8">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8">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8">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8">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8">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8">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8">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8">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8">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8">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8">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8">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8">
        <f t="shared" si="620"/>
        <v>0</v>
      </c>
    </row>
    <row r="2076" spans="1:7" ht="24" customHeight="1" x14ac:dyDescent="0.2">
      <c r="A2076" s="269"/>
      <c r="D2076" s="88"/>
      <c r="E2076" s="89"/>
      <c r="F2076" s="255" t="s">
        <v>30</v>
      </c>
      <c r="G2076" s="270">
        <f>SUBTOTAL(9,G2062:G2075)</f>
        <v>0</v>
      </c>
    </row>
    <row r="2077" spans="1:7" ht="24" customHeight="1" x14ac:dyDescent="0.2">
      <c r="A2077" s="269"/>
      <c r="C2077" s="98" t="s">
        <v>604</v>
      </c>
      <c r="D2077" s="88"/>
      <c r="E2077" s="89"/>
      <c r="G2077" s="271"/>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8">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8">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8">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8">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8">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8">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8">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8">
        <f t="shared" si="625"/>
        <v>0</v>
      </c>
    </row>
    <row r="2086" spans="1:7" ht="24" customHeight="1" x14ac:dyDescent="0.2">
      <c r="A2086" s="269"/>
      <c r="D2086" s="88"/>
      <c r="E2086" s="89"/>
      <c r="F2086" s="255" t="s">
        <v>31</v>
      </c>
      <c r="G2086" s="270">
        <f>SUBTOTAL(9,G2078:G2085)</f>
        <v>0</v>
      </c>
    </row>
    <row r="2087" spans="1:7" ht="24" customHeight="1" x14ac:dyDescent="0.2">
      <c r="A2087" s="269"/>
      <c r="C2087" s="98" t="s">
        <v>605</v>
      </c>
      <c r="D2087" s="88"/>
      <c r="E2087" s="89"/>
      <c r="G2087" s="271"/>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8">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8">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8">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8">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8">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8">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8">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8">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8">
        <f t="shared" si="630"/>
        <v>0</v>
      </c>
    </row>
    <row r="2097" spans="1:123" ht="24" customHeight="1" x14ac:dyDescent="0.2">
      <c r="A2097" s="272"/>
      <c r="B2097" s="88"/>
      <c r="D2097" s="88"/>
      <c r="E2097" s="89"/>
      <c r="F2097" s="255" t="s">
        <v>32</v>
      </c>
      <c r="G2097" s="270">
        <f>SUBTOTAL(9,G2088:G2096)</f>
        <v>0</v>
      </c>
    </row>
    <row r="2098" spans="1:123" ht="24" customHeight="1" x14ac:dyDescent="0.2">
      <c r="A2098" s="273"/>
      <c r="B2098" s="88"/>
      <c r="D2098" s="88"/>
      <c r="E2098" s="89"/>
      <c r="G2098" s="271"/>
    </row>
    <row r="2099" spans="1:123" ht="24" customHeight="1" x14ac:dyDescent="0.2">
      <c r="A2099" s="274" t="str">
        <f>B2057</f>
        <v>6.2.3</v>
      </c>
      <c r="B2099" s="275" t="str">
        <f>C2057</f>
        <v>Piso consolidado de grancilla + fillet</v>
      </c>
      <c r="C2099" s="95"/>
      <c r="D2099" s="95" t="s">
        <v>33</v>
      </c>
      <c r="E2099" s="96"/>
      <c r="F2099" s="277" t="s">
        <v>34</v>
      </c>
      <c r="G2099" s="276">
        <f>SUBTOTAL(9,G2062:G2098)</f>
        <v>0</v>
      </c>
    </row>
    <row r="2101" spans="1:123" ht="24" customHeight="1" x14ac:dyDescent="0.2">
      <c r="A2101" s="256" t="s">
        <v>36</v>
      </c>
      <c r="B2101" s="257"/>
      <c r="C2101" s="257"/>
      <c r="D2101" s="257"/>
      <c r="E2101" s="257"/>
      <c r="F2101" s="257"/>
      <c r="G2101" s="258"/>
    </row>
    <row r="2102" spans="1:123" ht="24" customHeight="1" x14ac:dyDescent="0.2">
      <c r="A2102" s="259" t="s">
        <v>601</v>
      </c>
      <c r="B2102" s="84" t="str">
        <f>Comitente</f>
        <v>SUBSECRETARIA DE ARQUITECTURA</v>
      </c>
      <c r="C2102" s="80"/>
      <c r="D2102" s="85"/>
      <c r="E2102" s="85"/>
      <c r="F2102" s="86"/>
      <c r="G2102" s="260"/>
    </row>
    <row r="2103" spans="1:123" ht="24" customHeight="1" x14ac:dyDescent="0.2">
      <c r="A2103" s="259" t="s">
        <v>602</v>
      </c>
      <c r="B2103" s="84">
        <f>Contratista</f>
        <v>0</v>
      </c>
      <c r="C2103" s="81"/>
      <c r="D2103" s="81"/>
      <c r="E2103" s="81"/>
      <c r="F2103" s="87"/>
      <c r="G2103" s="261"/>
    </row>
    <row r="2104" spans="1:123" ht="24" customHeight="1" x14ac:dyDescent="0.2">
      <c r="A2104" s="259" t="s">
        <v>23</v>
      </c>
      <c r="B2104" s="84" t="str">
        <f>Obra</f>
        <v>ESCUELA CASA DEL NINÑO</v>
      </c>
      <c r="C2104" s="81"/>
      <c r="D2104" s="81"/>
      <c r="E2104" s="81"/>
      <c r="F2104" s="87" t="s">
        <v>37</v>
      </c>
      <c r="G2104" s="262">
        <f>Fecha_Base</f>
        <v>0</v>
      </c>
    </row>
    <row r="2105" spans="1:123" ht="24" customHeight="1" x14ac:dyDescent="0.2">
      <c r="A2105" s="263" t="s">
        <v>600</v>
      </c>
      <c r="B2105" s="82" t="str">
        <f>Ubicación</f>
        <v>VALLE FERTIL - SAN JUAN</v>
      </c>
      <c r="C2105" s="82"/>
      <c r="D2105" s="88"/>
      <c r="E2105" s="89"/>
      <c r="G2105" s="264"/>
    </row>
    <row r="2106" spans="1:123" ht="24" customHeight="1" x14ac:dyDescent="0.2">
      <c r="A2106" s="263" t="s">
        <v>38</v>
      </c>
      <c r="B2106" s="91">
        <f>IFERROR(VALUE(LEFT(B2107,FIND(".",B2107)-1)),"")</f>
        <v>6</v>
      </c>
      <c r="C2106" s="83" t="str">
        <f>IFERROR(VLOOKUP(B2106,Tabla_CyP,2,FALSE),"")</f>
        <v xml:space="preserve"> PISOS Y ZÓCALOS</v>
      </c>
      <c r="E2106" s="89"/>
      <c r="G2106" s="264"/>
    </row>
    <row r="2107" spans="1:123" ht="24" customHeight="1" x14ac:dyDescent="0.2">
      <c r="A2107" s="263" t="s">
        <v>24</v>
      </c>
      <c r="B2107" s="92" t="str">
        <f>IFERROR(VLOOKUP(COUNTIF($A$1:A2107,"ANALISIS DE PRECIOS"),Tabla_NumeroItem,2,FALSE),"")</f>
        <v>6.2.4</v>
      </c>
      <c r="C2107" s="83" t="str">
        <f>IFERROR(VLOOKUP(B2107,Tabla_CyP,2,FALSE),"")</f>
        <v>De hormigón armado llaneado tipo industrial c/ endurecedor y color</v>
      </c>
      <c r="D2107" s="88"/>
      <c r="E2107" s="89"/>
      <c r="F2107" s="87" t="s">
        <v>25</v>
      </c>
      <c r="G2107" s="265" t="str">
        <f>IFERROR(VLOOKUP(B2107,Tabla_CyP,4,FALSE),"")</f>
        <v>m2</v>
      </c>
    </row>
    <row r="2108" spans="1:123" ht="24" customHeight="1" x14ac:dyDescent="0.2">
      <c r="A2108" s="263"/>
      <c r="B2108" s="82"/>
      <c r="D2108" s="88"/>
      <c r="E2108" s="89"/>
      <c r="G2108" s="264"/>
    </row>
    <row r="2109" spans="1:123" ht="24" customHeight="1" x14ac:dyDescent="0.2">
      <c r="A2109" s="366" t="s">
        <v>506</v>
      </c>
      <c r="B2109" s="367"/>
      <c r="C2109" s="368" t="s">
        <v>0</v>
      </c>
      <c r="D2109" s="368" t="s">
        <v>26</v>
      </c>
      <c r="E2109" s="370" t="s">
        <v>27</v>
      </c>
      <c r="F2109" s="372" t="s">
        <v>28</v>
      </c>
      <c r="G2109" s="372" t="s">
        <v>29</v>
      </c>
    </row>
    <row r="2110" spans="1:123" s="88" customFormat="1" ht="24" customHeight="1" x14ac:dyDescent="0.2">
      <c r="A2110" s="93" t="s">
        <v>507</v>
      </c>
      <c r="B2110" s="93" t="s">
        <v>508</v>
      </c>
      <c r="C2110" s="369"/>
      <c r="D2110" s="369"/>
      <c r="E2110" s="371"/>
      <c r="F2110" s="373"/>
      <c r="G2110" s="373"/>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6"/>
      <c r="B2111" s="94"/>
      <c r="C2111" s="132" t="s">
        <v>603</v>
      </c>
      <c r="D2111" s="95"/>
      <c r="E2111" s="96"/>
      <c r="F2111" s="97"/>
      <c r="G2111" s="267"/>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8">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8">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8">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8">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8">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8">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8">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8">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8">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8">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8">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8">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8">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8">
        <f t="shared" si="635"/>
        <v>0</v>
      </c>
    </row>
    <row r="2126" spans="1:7" ht="24" customHeight="1" x14ac:dyDescent="0.2">
      <c r="A2126" s="269"/>
      <c r="D2126" s="88"/>
      <c r="E2126" s="89"/>
      <c r="F2126" s="255" t="s">
        <v>30</v>
      </c>
      <c r="G2126" s="270">
        <f>SUBTOTAL(9,G2112:G2125)</f>
        <v>0</v>
      </c>
    </row>
    <row r="2127" spans="1:7" ht="24" customHeight="1" x14ac:dyDescent="0.2">
      <c r="A2127" s="269"/>
      <c r="C2127" s="98" t="s">
        <v>604</v>
      </c>
      <c r="D2127" s="88"/>
      <c r="E2127" s="89"/>
      <c r="G2127" s="271"/>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8">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8">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8">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8">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8">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8">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8">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8">
        <f t="shared" si="640"/>
        <v>0</v>
      </c>
    </row>
    <row r="2136" spans="1:7" ht="24" customHeight="1" x14ac:dyDescent="0.2">
      <c r="A2136" s="269"/>
      <c r="D2136" s="88"/>
      <c r="E2136" s="89"/>
      <c r="F2136" s="255" t="s">
        <v>31</v>
      </c>
      <c r="G2136" s="270">
        <f>SUBTOTAL(9,G2128:G2135)</f>
        <v>0</v>
      </c>
    </row>
    <row r="2137" spans="1:7" ht="24" customHeight="1" x14ac:dyDescent="0.2">
      <c r="A2137" s="269"/>
      <c r="C2137" s="98" t="s">
        <v>605</v>
      </c>
      <c r="D2137" s="88"/>
      <c r="E2137" s="89"/>
      <c r="G2137" s="271"/>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8">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8">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8">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8">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8">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8">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8">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8">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8">
        <f t="shared" si="645"/>
        <v>0</v>
      </c>
    </row>
    <row r="2147" spans="1:123" ht="24" customHeight="1" x14ac:dyDescent="0.2">
      <c r="A2147" s="272"/>
      <c r="B2147" s="88"/>
      <c r="D2147" s="88"/>
      <c r="E2147" s="89"/>
      <c r="F2147" s="255" t="s">
        <v>32</v>
      </c>
      <c r="G2147" s="270">
        <f>SUBTOTAL(9,G2138:G2146)</f>
        <v>0</v>
      </c>
    </row>
    <row r="2148" spans="1:123" ht="24" customHeight="1" x14ac:dyDescent="0.2">
      <c r="A2148" s="273"/>
      <c r="B2148" s="88"/>
      <c r="D2148" s="88"/>
      <c r="E2148" s="89"/>
      <c r="G2148" s="271"/>
    </row>
    <row r="2149" spans="1:123" ht="24" customHeight="1" x14ac:dyDescent="0.2">
      <c r="A2149" s="274" t="str">
        <f>B2107</f>
        <v>6.2.4</v>
      </c>
      <c r="B2149" s="275" t="str">
        <f>C2107</f>
        <v>De hormigón armado llaneado tipo industrial c/ endurecedor y color</v>
      </c>
      <c r="C2149" s="95"/>
      <c r="D2149" s="95" t="s">
        <v>33</v>
      </c>
      <c r="E2149" s="96"/>
      <c r="F2149" s="277" t="s">
        <v>34</v>
      </c>
      <c r="G2149" s="276">
        <f>SUBTOTAL(9,G2112:G2148)</f>
        <v>0</v>
      </c>
    </row>
    <row r="2151" spans="1:123" ht="24" customHeight="1" x14ac:dyDescent="0.2">
      <c r="A2151" s="256" t="s">
        <v>36</v>
      </c>
      <c r="B2151" s="257"/>
      <c r="C2151" s="257"/>
      <c r="D2151" s="257"/>
      <c r="E2151" s="257"/>
      <c r="F2151" s="257"/>
      <c r="G2151" s="258"/>
    </row>
    <row r="2152" spans="1:123" ht="24" customHeight="1" x14ac:dyDescent="0.2">
      <c r="A2152" s="259" t="s">
        <v>601</v>
      </c>
      <c r="B2152" s="84" t="str">
        <f>Comitente</f>
        <v>SUBSECRETARIA DE ARQUITECTURA</v>
      </c>
      <c r="C2152" s="80"/>
      <c r="D2152" s="85"/>
      <c r="E2152" s="85"/>
      <c r="F2152" s="86"/>
      <c r="G2152" s="260"/>
    </row>
    <row r="2153" spans="1:123" ht="24" customHeight="1" x14ac:dyDescent="0.2">
      <c r="A2153" s="259" t="s">
        <v>602</v>
      </c>
      <c r="B2153" s="84">
        <f>Contratista</f>
        <v>0</v>
      </c>
      <c r="C2153" s="81"/>
      <c r="D2153" s="81"/>
      <c r="E2153" s="81"/>
      <c r="F2153" s="87"/>
      <c r="G2153" s="261"/>
    </row>
    <row r="2154" spans="1:123" ht="24" customHeight="1" x14ac:dyDescent="0.2">
      <c r="A2154" s="259" t="s">
        <v>23</v>
      </c>
      <c r="B2154" s="84" t="str">
        <f>Obra</f>
        <v>ESCUELA CASA DEL NINÑO</v>
      </c>
      <c r="C2154" s="81"/>
      <c r="D2154" s="81"/>
      <c r="E2154" s="81"/>
      <c r="F2154" s="87" t="s">
        <v>37</v>
      </c>
      <c r="G2154" s="262">
        <f>Fecha_Base</f>
        <v>0</v>
      </c>
    </row>
    <row r="2155" spans="1:123" ht="24" customHeight="1" x14ac:dyDescent="0.2">
      <c r="A2155" s="263" t="s">
        <v>600</v>
      </c>
      <c r="B2155" s="82" t="str">
        <f>Ubicación</f>
        <v>VALLE FERTIL - SAN JUAN</v>
      </c>
      <c r="C2155" s="82"/>
      <c r="D2155" s="88"/>
      <c r="E2155" s="89"/>
      <c r="G2155" s="264"/>
    </row>
    <row r="2156" spans="1:123" ht="24" customHeight="1" x14ac:dyDescent="0.2">
      <c r="A2156" s="263" t="s">
        <v>38</v>
      </c>
      <c r="B2156" s="91">
        <f>IFERROR(VALUE(LEFT(B2157,FIND(".",B2157)-1)),"")</f>
        <v>6</v>
      </c>
      <c r="C2156" s="83" t="str">
        <f>IFERROR(VLOOKUP(B2156,Tabla_CyP,2,FALSE),"")</f>
        <v xml:space="preserve"> PISOS Y ZÓCALOS</v>
      </c>
      <c r="E2156" s="89"/>
      <c r="G2156" s="264"/>
    </row>
    <row r="2157" spans="1:123" ht="24" customHeight="1" x14ac:dyDescent="0.2">
      <c r="A2157" s="263" t="s">
        <v>24</v>
      </c>
      <c r="B2157" s="92" t="str">
        <f>IFERROR(VLOOKUP(COUNTIF($A$1:A2157,"ANALISIS DE PRECIOS"),Tabla_NumeroItem,2,FALSE),"")</f>
        <v>6.2.5</v>
      </c>
      <c r="C2157" s="83" t="str">
        <f>IFERROR(VLOOKUP(B2157,Tabla_CyP,2,FALSE),"")</f>
        <v>Piso vereda municipal</v>
      </c>
      <c r="D2157" s="88"/>
      <c r="E2157" s="89"/>
      <c r="F2157" s="87" t="s">
        <v>25</v>
      </c>
      <c r="G2157" s="265" t="str">
        <f>IFERROR(VLOOKUP(B2157,Tabla_CyP,4,FALSE),"")</f>
        <v>m2</v>
      </c>
    </row>
    <row r="2158" spans="1:123" ht="24" customHeight="1" x14ac:dyDescent="0.2">
      <c r="A2158" s="263"/>
      <c r="B2158" s="82"/>
      <c r="D2158" s="88"/>
      <c r="E2158" s="89"/>
      <c r="G2158" s="264"/>
    </row>
    <row r="2159" spans="1:123" ht="24" customHeight="1" x14ac:dyDescent="0.2">
      <c r="A2159" s="366" t="s">
        <v>506</v>
      </c>
      <c r="B2159" s="367"/>
      <c r="C2159" s="368" t="s">
        <v>0</v>
      </c>
      <c r="D2159" s="368" t="s">
        <v>26</v>
      </c>
      <c r="E2159" s="370" t="s">
        <v>27</v>
      </c>
      <c r="F2159" s="372" t="s">
        <v>28</v>
      </c>
      <c r="G2159" s="372" t="s">
        <v>29</v>
      </c>
    </row>
    <row r="2160" spans="1:123" s="88" customFormat="1" ht="24" customHeight="1" x14ac:dyDescent="0.2">
      <c r="A2160" s="93" t="s">
        <v>507</v>
      </c>
      <c r="B2160" s="93" t="s">
        <v>508</v>
      </c>
      <c r="C2160" s="369"/>
      <c r="D2160" s="369"/>
      <c r="E2160" s="371"/>
      <c r="F2160" s="373"/>
      <c r="G2160" s="373"/>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6"/>
      <c r="B2161" s="94"/>
      <c r="C2161" s="132" t="s">
        <v>603</v>
      </c>
      <c r="D2161" s="95"/>
      <c r="E2161" s="96"/>
      <c r="F2161" s="97"/>
      <c r="G2161" s="267"/>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8">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8">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8">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8">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8">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8">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8">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8">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8">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8">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8">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8">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8">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8">
        <f t="shared" si="650"/>
        <v>0</v>
      </c>
    </row>
    <row r="2176" spans="1:7" ht="24" customHeight="1" x14ac:dyDescent="0.2">
      <c r="A2176" s="269"/>
      <c r="D2176" s="88"/>
      <c r="E2176" s="89"/>
      <c r="F2176" s="255" t="s">
        <v>30</v>
      </c>
      <c r="G2176" s="270">
        <f>SUBTOTAL(9,G2162:G2175)</f>
        <v>0</v>
      </c>
    </row>
    <row r="2177" spans="1:7" ht="24" customHeight="1" x14ac:dyDescent="0.2">
      <c r="A2177" s="269"/>
      <c r="C2177" s="98" t="s">
        <v>604</v>
      </c>
      <c r="D2177" s="88"/>
      <c r="E2177" s="89"/>
      <c r="G2177" s="271"/>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8">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8">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8">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8">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8">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8">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8">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8">
        <f t="shared" si="655"/>
        <v>0</v>
      </c>
    </row>
    <row r="2186" spans="1:7" ht="24" customHeight="1" x14ac:dyDescent="0.2">
      <c r="A2186" s="269"/>
      <c r="D2186" s="88"/>
      <c r="E2186" s="89"/>
      <c r="F2186" s="255" t="s">
        <v>31</v>
      </c>
      <c r="G2186" s="270">
        <f>SUBTOTAL(9,G2178:G2185)</f>
        <v>0</v>
      </c>
    </row>
    <row r="2187" spans="1:7" ht="24" customHeight="1" x14ac:dyDescent="0.2">
      <c r="A2187" s="269"/>
      <c r="C2187" s="98" t="s">
        <v>605</v>
      </c>
      <c r="D2187" s="88"/>
      <c r="E2187" s="89"/>
      <c r="G2187" s="271"/>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8">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8">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8">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8">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8">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8">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8">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8">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8">
        <f t="shared" si="660"/>
        <v>0</v>
      </c>
    </row>
    <row r="2197" spans="1:7" ht="24" customHeight="1" x14ac:dyDescent="0.2">
      <c r="A2197" s="272"/>
      <c r="B2197" s="88"/>
      <c r="D2197" s="88"/>
      <c r="E2197" s="89"/>
      <c r="F2197" s="255" t="s">
        <v>32</v>
      </c>
      <c r="G2197" s="270">
        <f>SUBTOTAL(9,G2188:G2196)</f>
        <v>0</v>
      </c>
    </row>
    <row r="2198" spans="1:7" ht="24" customHeight="1" x14ac:dyDescent="0.2">
      <c r="A2198" s="273"/>
      <c r="B2198" s="88"/>
      <c r="D2198" s="88"/>
      <c r="E2198" s="89"/>
      <c r="G2198" s="271"/>
    </row>
    <row r="2199" spans="1:7" ht="24" customHeight="1" x14ac:dyDescent="0.2">
      <c r="A2199" s="274" t="str">
        <f>B2157</f>
        <v>6.2.5</v>
      </c>
      <c r="B2199" s="275" t="str">
        <f>C2157</f>
        <v>Piso vereda municipal</v>
      </c>
      <c r="C2199" s="95"/>
      <c r="D2199" s="95" t="s">
        <v>33</v>
      </c>
      <c r="E2199" s="96"/>
      <c r="F2199" s="277" t="s">
        <v>34</v>
      </c>
      <c r="G2199" s="276">
        <f>SUBTOTAL(9,G2162:G2198)</f>
        <v>0</v>
      </c>
    </row>
    <row r="2201" spans="1:7" ht="24" customHeight="1" x14ac:dyDescent="0.2">
      <c r="A2201" s="256" t="s">
        <v>36</v>
      </c>
      <c r="B2201" s="257"/>
      <c r="C2201" s="257"/>
      <c r="D2201" s="257"/>
      <c r="E2201" s="257"/>
      <c r="F2201" s="257"/>
      <c r="G2201" s="258"/>
    </row>
    <row r="2202" spans="1:7" ht="24" customHeight="1" x14ac:dyDescent="0.2">
      <c r="A2202" s="259" t="s">
        <v>601</v>
      </c>
      <c r="B2202" s="84" t="str">
        <f>Comitente</f>
        <v>SUBSECRETARIA DE ARQUITECTURA</v>
      </c>
      <c r="C2202" s="80"/>
      <c r="D2202" s="85"/>
      <c r="E2202" s="85"/>
      <c r="F2202" s="86"/>
      <c r="G2202" s="260"/>
    </row>
    <row r="2203" spans="1:7" ht="24" customHeight="1" x14ac:dyDescent="0.2">
      <c r="A2203" s="259" t="s">
        <v>602</v>
      </c>
      <c r="B2203" s="84">
        <f>Contratista</f>
        <v>0</v>
      </c>
      <c r="C2203" s="81"/>
      <c r="D2203" s="81"/>
      <c r="E2203" s="81"/>
      <c r="F2203" s="87"/>
      <c r="G2203" s="261"/>
    </row>
    <row r="2204" spans="1:7" ht="24" customHeight="1" x14ac:dyDescent="0.2">
      <c r="A2204" s="259" t="s">
        <v>23</v>
      </c>
      <c r="B2204" s="84" t="str">
        <f>Obra</f>
        <v>ESCUELA CASA DEL NINÑO</v>
      </c>
      <c r="C2204" s="81"/>
      <c r="D2204" s="81"/>
      <c r="E2204" s="81"/>
      <c r="F2204" s="87" t="s">
        <v>37</v>
      </c>
      <c r="G2204" s="262">
        <f>Fecha_Base</f>
        <v>0</v>
      </c>
    </row>
    <row r="2205" spans="1:7" ht="24" customHeight="1" x14ac:dyDescent="0.2">
      <c r="A2205" s="263" t="s">
        <v>600</v>
      </c>
      <c r="B2205" s="82" t="str">
        <f>Ubicación</f>
        <v>VALLE FERTIL - SAN JUAN</v>
      </c>
      <c r="C2205" s="82"/>
      <c r="D2205" s="88"/>
      <c r="E2205" s="89"/>
      <c r="G2205" s="264"/>
    </row>
    <row r="2206" spans="1:7" ht="24" customHeight="1" x14ac:dyDescent="0.2">
      <c r="A2206" s="263" t="s">
        <v>38</v>
      </c>
      <c r="B2206" s="91">
        <f>IFERROR(VALUE(LEFT(B2207,FIND(".",B2207)-1)),"")</f>
        <v>6</v>
      </c>
      <c r="C2206" s="83" t="str">
        <f>IFERROR(VLOOKUP(B2206,Tabla_CyP,2,FALSE),"")</f>
        <v xml:space="preserve"> PISOS Y ZÓCALOS</v>
      </c>
      <c r="E2206" s="89"/>
      <c r="G2206" s="264"/>
    </row>
    <row r="2207" spans="1:7" ht="24" customHeight="1" x14ac:dyDescent="0.2">
      <c r="A2207" s="263" t="s">
        <v>24</v>
      </c>
      <c r="B2207" s="92" t="str">
        <f>IFERROR(VLOOKUP(COUNTIF($A$1:A2207,"ANALISIS DE PRECIOS"),Tabla_NumeroItem,2,FALSE),"")</f>
        <v>6.2.8</v>
      </c>
      <c r="C2207" s="83" t="str">
        <f>IFERROR(VLOOKUP(B2207,Tabla_CyP,2,FALSE),"")</f>
        <v>Zócalo exterior rehundido</v>
      </c>
      <c r="D2207" s="88"/>
      <c r="E2207" s="89"/>
      <c r="F2207" s="87" t="s">
        <v>25</v>
      </c>
      <c r="G2207" s="265" t="str">
        <f>IFERROR(VLOOKUP(B2207,Tabla_CyP,4,FALSE),"")</f>
        <v>ml</v>
      </c>
    </row>
    <row r="2208" spans="1:7" ht="24" customHeight="1" x14ac:dyDescent="0.2">
      <c r="A2208" s="263"/>
      <c r="B2208" s="82"/>
      <c r="D2208" s="88"/>
      <c r="E2208" s="89"/>
      <c r="G2208" s="264"/>
    </row>
    <row r="2209" spans="1:123" ht="24" customHeight="1" x14ac:dyDescent="0.2">
      <c r="A2209" s="366" t="s">
        <v>506</v>
      </c>
      <c r="B2209" s="367"/>
      <c r="C2209" s="368" t="s">
        <v>0</v>
      </c>
      <c r="D2209" s="368" t="s">
        <v>26</v>
      </c>
      <c r="E2209" s="370" t="s">
        <v>27</v>
      </c>
      <c r="F2209" s="372" t="s">
        <v>28</v>
      </c>
      <c r="G2209" s="372" t="s">
        <v>29</v>
      </c>
    </row>
    <row r="2210" spans="1:123" s="88" customFormat="1" ht="24" customHeight="1" x14ac:dyDescent="0.2">
      <c r="A2210" s="93" t="s">
        <v>507</v>
      </c>
      <c r="B2210" s="93" t="s">
        <v>508</v>
      </c>
      <c r="C2210" s="369"/>
      <c r="D2210" s="369"/>
      <c r="E2210" s="371"/>
      <c r="F2210" s="373"/>
      <c r="G2210" s="373"/>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6"/>
      <c r="B2211" s="94"/>
      <c r="C2211" s="132" t="s">
        <v>603</v>
      </c>
      <c r="D2211" s="95"/>
      <c r="E2211" s="96"/>
      <c r="F2211" s="97"/>
      <c r="G2211" s="267"/>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8">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8">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8">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8">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8">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8">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8">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8">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8">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8">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8">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8">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8">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8">
        <f t="shared" si="665"/>
        <v>0</v>
      </c>
    </row>
    <row r="2226" spans="1:7" ht="24" customHeight="1" x14ac:dyDescent="0.2">
      <c r="A2226" s="269"/>
      <c r="D2226" s="88"/>
      <c r="E2226" s="89"/>
      <c r="F2226" s="255" t="s">
        <v>30</v>
      </c>
      <c r="G2226" s="270">
        <f>SUBTOTAL(9,G2212:G2225)</f>
        <v>0</v>
      </c>
    </row>
    <row r="2227" spans="1:7" ht="24" customHeight="1" x14ac:dyDescent="0.2">
      <c r="A2227" s="269"/>
      <c r="C2227" s="98" t="s">
        <v>604</v>
      </c>
      <c r="D2227" s="88"/>
      <c r="E2227" s="89"/>
      <c r="G2227" s="271"/>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8">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8">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8">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8">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8">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8">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8">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8">
        <f t="shared" si="670"/>
        <v>0</v>
      </c>
    </row>
    <row r="2236" spans="1:7" ht="24" customHeight="1" x14ac:dyDescent="0.2">
      <c r="A2236" s="269"/>
      <c r="D2236" s="88"/>
      <c r="E2236" s="89"/>
      <c r="F2236" s="255" t="s">
        <v>31</v>
      </c>
      <c r="G2236" s="270">
        <f>SUBTOTAL(9,G2228:G2235)</f>
        <v>0</v>
      </c>
    </row>
    <row r="2237" spans="1:7" ht="24" customHeight="1" x14ac:dyDescent="0.2">
      <c r="A2237" s="269"/>
      <c r="C2237" s="98" t="s">
        <v>605</v>
      </c>
      <c r="D2237" s="88"/>
      <c r="E2237" s="89"/>
      <c r="G2237" s="271"/>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8">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8">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8">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8">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8">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8">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8">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8">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8">
        <f t="shared" si="675"/>
        <v>0</v>
      </c>
    </row>
    <row r="2247" spans="1:7" ht="24" customHeight="1" x14ac:dyDescent="0.2">
      <c r="A2247" s="272"/>
      <c r="B2247" s="88"/>
      <c r="D2247" s="88"/>
      <c r="E2247" s="89"/>
      <c r="F2247" s="255" t="s">
        <v>32</v>
      </c>
      <c r="G2247" s="270">
        <f>SUBTOTAL(9,G2238:G2246)</f>
        <v>0</v>
      </c>
    </row>
    <row r="2248" spans="1:7" ht="24" customHeight="1" x14ac:dyDescent="0.2">
      <c r="A2248" s="273"/>
      <c r="B2248" s="88"/>
      <c r="D2248" s="88"/>
      <c r="E2248" s="89"/>
      <c r="G2248" s="271"/>
    </row>
    <row r="2249" spans="1:7" ht="24" customHeight="1" x14ac:dyDescent="0.2">
      <c r="A2249" s="274" t="str">
        <f>B2207</f>
        <v>6.2.8</v>
      </c>
      <c r="B2249" s="275" t="str">
        <f>C2207</f>
        <v>Zócalo exterior rehundido</v>
      </c>
      <c r="C2249" s="95"/>
      <c r="D2249" s="95" t="s">
        <v>33</v>
      </c>
      <c r="E2249" s="96"/>
      <c r="F2249" s="277" t="s">
        <v>34</v>
      </c>
      <c r="G2249" s="276">
        <f>SUBTOTAL(9,G2212:G2248)</f>
        <v>0</v>
      </c>
    </row>
    <row r="2251" spans="1:7" ht="24" customHeight="1" x14ac:dyDescent="0.2">
      <c r="A2251" s="256" t="s">
        <v>36</v>
      </c>
      <c r="B2251" s="257"/>
      <c r="C2251" s="257"/>
      <c r="D2251" s="257"/>
      <c r="E2251" s="257"/>
      <c r="F2251" s="257"/>
      <c r="G2251" s="258"/>
    </row>
    <row r="2252" spans="1:7" ht="24" customHeight="1" x14ac:dyDescent="0.2">
      <c r="A2252" s="259" t="s">
        <v>601</v>
      </c>
      <c r="B2252" s="84" t="str">
        <f>Comitente</f>
        <v>SUBSECRETARIA DE ARQUITECTURA</v>
      </c>
      <c r="C2252" s="80"/>
      <c r="D2252" s="85"/>
      <c r="E2252" s="85"/>
      <c r="F2252" s="86"/>
      <c r="G2252" s="260"/>
    </row>
    <row r="2253" spans="1:7" ht="24" customHeight="1" x14ac:dyDescent="0.2">
      <c r="A2253" s="259" t="s">
        <v>602</v>
      </c>
      <c r="B2253" s="84">
        <f>Contratista</f>
        <v>0</v>
      </c>
      <c r="C2253" s="81"/>
      <c r="D2253" s="81"/>
      <c r="E2253" s="81"/>
      <c r="F2253" s="87"/>
      <c r="G2253" s="261"/>
    </row>
    <row r="2254" spans="1:7" ht="24" customHeight="1" x14ac:dyDescent="0.2">
      <c r="A2254" s="259" t="s">
        <v>23</v>
      </c>
      <c r="B2254" s="84" t="str">
        <f>Obra</f>
        <v>ESCUELA CASA DEL NINÑO</v>
      </c>
      <c r="C2254" s="81"/>
      <c r="D2254" s="81"/>
      <c r="E2254" s="81"/>
      <c r="F2254" s="87" t="s">
        <v>37</v>
      </c>
      <c r="G2254" s="262">
        <f>Fecha_Base</f>
        <v>0</v>
      </c>
    </row>
    <row r="2255" spans="1:7" ht="24" customHeight="1" x14ac:dyDescent="0.2">
      <c r="A2255" s="263" t="s">
        <v>600</v>
      </c>
      <c r="B2255" s="82" t="str">
        <f>Ubicación</f>
        <v>VALLE FERTIL - SAN JUAN</v>
      </c>
      <c r="C2255" s="82"/>
      <c r="D2255" s="88"/>
      <c r="E2255" s="89"/>
      <c r="G2255" s="264"/>
    </row>
    <row r="2256" spans="1:7" ht="24" customHeight="1" x14ac:dyDescent="0.2">
      <c r="A2256" s="263" t="s">
        <v>38</v>
      </c>
      <c r="B2256" s="91">
        <f>IFERROR(VALUE(LEFT(B2257,FIND(".",B2257)-1)),"")</f>
        <v>7</v>
      </c>
      <c r="C2256" s="83" t="str">
        <f>IFERROR(VLOOKUP(B2256,Tabla_CyP,2,FALSE),"")</f>
        <v xml:space="preserve"> MARMOLERÍA</v>
      </c>
      <c r="E2256" s="89"/>
      <c r="G2256" s="264"/>
    </row>
    <row r="2257" spans="1:123" ht="24" customHeight="1" x14ac:dyDescent="0.2">
      <c r="A2257" s="263" t="s">
        <v>24</v>
      </c>
      <c r="B2257" s="92" t="str">
        <f>IFERROR(VLOOKUP(COUNTIF($A$1:A2257,"ANALISIS DE PRECIOS"),Tabla_NumeroItem,2,FALSE),"")</f>
        <v>7.1</v>
      </c>
      <c r="C2257" s="83" t="str">
        <f>IFERROR(VLOOKUP(B2257,Tabla_CyP,2,FALSE),"")</f>
        <v>Mesadas de granito natural</v>
      </c>
      <c r="D2257" s="88"/>
      <c r="E2257" s="89"/>
      <c r="F2257" s="87" t="s">
        <v>25</v>
      </c>
      <c r="G2257" s="265" t="str">
        <f>IFERROR(VLOOKUP(B2257,Tabla_CyP,4,FALSE),"")</f>
        <v>m2</v>
      </c>
    </row>
    <row r="2258" spans="1:123" ht="24" customHeight="1" x14ac:dyDescent="0.2">
      <c r="A2258" s="263"/>
      <c r="B2258" s="82"/>
      <c r="D2258" s="88"/>
      <c r="E2258" s="89"/>
      <c r="G2258" s="264"/>
    </row>
    <row r="2259" spans="1:123" ht="24" customHeight="1" x14ac:dyDescent="0.2">
      <c r="A2259" s="366" t="s">
        <v>506</v>
      </c>
      <c r="B2259" s="367"/>
      <c r="C2259" s="368" t="s">
        <v>0</v>
      </c>
      <c r="D2259" s="368" t="s">
        <v>26</v>
      </c>
      <c r="E2259" s="370" t="s">
        <v>27</v>
      </c>
      <c r="F2259" s="372" t="s">
        <v>28</v>
      </c>
      <c r="G2259" s="372" t="s">
        <v>29</v>
      </c>
    </row>
    <row r="2260" spans="1:123" s="88" customFormat="1" ht="24" customHeight="1" x14ac:dyDescent="0.2">
      <c r="A2260" s="93" t="s">
        <v>507</v>
      </c>
      <c r="B2260" s="93" t="s">
        <v>508</v>
      </c>
      <c r="C2260" s="369"/>
      <c r="D2260" s="369"/>
      <c r="E2260" s="371"/>
      <c r="F2260" s="373"/>
      <c r="G2260" s="373"/>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6"/>
      <c r="B2261" s="94"/>
      <c r="C2261" s="132" t="s">
        <v>603</v>
      </c>
      <c r="D2261" s="95"/>
      <c r="E2261" s="96"/>
      <c r="F2261" s="97"/>
      <c r="G2261" s="267"/>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8">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8">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8">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8">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8">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8">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8">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8">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8">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8">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8">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8">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8">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8">
        <f t="shared" si="680"/>
        <v>0</v>
      </c>
    </row>
    <row r="2276" spans="1:7" ht="24" customHeight="1" x14ac:dyDescent="0.2">
      <c r="A2276" s="269"/>
      <c r="D2276" s="88"/>
      <c r="E2276" s="89"/>
      <c r="F2276" s="255" t="s">
        <v>30</v>
      </c>
      <c r="G2276" s="270">
        <f>SUBTOTAL(9,G2262:G2275)</f>
        <v>0</v>
      </c>
    </row>
    <row r="2277" spans="1:7" ht="24" customHeight="1" x14ac:dyDescent="0.2">
      <c r="A2277" s="269"/>
      <c r="C2277" s="98" t="s">
        <v>604</v>
      </c>
      <c r="D2277" s="88"/>
      <c r="E2277" s="89"/>
      <c r="G2277" s="271"/>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8">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8">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8">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8">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8">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8">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8">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8">
        <f t="shared" si="685"/>
        <v>0</v>
      </c>
    </row>
    <row r="2286" spans="1:7" ht="24" customHeight="1" x14ac:dyDescent="0.2">
      <c r="A2286" s="269"/>
      <c r="D2286" s="88"/>
      <c r="E2286" s="89"/>
      <c r="F2286" s="255" t="s">
        <v>31</v>
      </c>
      <c r="G2286" s="270">
        <f>SUBTOTAL(9,G2278:G2285)</f>
        <v>0</v>
      </c>
    </row>
    <row r="2287" spans="1:7" ht="24" customHeight="1" x14ac:dyDescent="0.2">
      <c r="A2287" s="269"/>
      <c r="C2287" s="98" t="s">
        <v>605</v>
      </c>
      <c r="D2287" s="88"/>
      <c r="E2287" s="89"/>
      <c r="G2287" s="271"/>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8">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8">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8">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8">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8">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8">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8">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8">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8">
        <f t="shared" si="690"/>
        <v>0</v>
      </c>
    </row>
    <row r="2297" spans="1:7" ht="24" customHeight="1" x14ac:dyDescent="0.2">
      <c r="A2297" s="272"/>
      <c r="B2297" s="88"/>
      <c r="D2297" s="88"/>
      <c r="E2297" s="89"/>
      <c r="F2297" s="255" t="s">
        <v>32</v>
      </c>
      <c r="G2297" s="270">
        <f>SUBTOTAL(9,G2288:G2296)</f>
        <v>0</v>
      </c>
    </row>
    <row r="2298" spans="1:7" ht="24" customHeight="1" x14ac:dyDescent="0.2">
      <c r="A2298" s="273"/>
      <c r="B2298" s="88"/>
      <c r="D2298" s="88"/>
      <c r="E2298" s="89"/>
      <c r="G2298" s="271"/>
    </row>
    <row r="2299" spans="1:7" ht="24" customHeight="1" x14ac:dyDescent="0.2">
      <c r="A2299" s="274" t="str">
        <f>B2257</f>
        <v>7.1</v>
      </c>
      <c r="B2299" s="275" t="str">
        <f>C2257</f>
        <v>Mesadas de granito natural</v>
      </c>
      <c r="C2299" s="95"/>
      <c r="D2299" s="95" t="s">
        <v>33</v>
      </c>
      <c r="E2299" s="96"/>
      <c r="F2299" s="277" t="s">
        <v>34</v>
      </c>
      <c r="G2299" s="276">
        <f>SUBTOTAL(9,G2262:G2298)</f>
        <v>0</v>
      </c>
    </row>
    <row r="2301" spans="1:7" ht="24" customHeight="1" x14ac:dyDescent="0.2">
      <c r="A2301" s="256" t="s">
        <v>36</v>
      </c>
      <c r="B2301" s="257"/>
      <c r="C2301" s="257"/>
      <c r="D2301" s="257"/>
      <c r="E2301" s="257"/>
      <c r="F2301" s="257"/>
      <c r="G2301" s="258"/>
    </row>
    <row r="2302" spans="1:7" ht="24" customHeight="1" x14ac:dyDescent="0.2">
      <c r="A2302" s="259" t="s">
        <v>601</v>
      </c>
      <c r="B2302" s="84" t="str">
        <f>Comitente</f>
        <v>SUBSECRETARIA DE ARQUITECTURA</v>
      </c>
      <c r="C2302" s="80"/>
      <c r="D2302" s="85"/>
      <c r="E2302" s="85"/>
      <c r="F2302" s="86"/>
      <c r="G2302" s="260"/>
    </row>
    <row r="2303" spans="1:7" ht="24" customHeight="1" x14ac:dyDescent="0.2">
      <c r="A2303" s="259" t="s">
        <v>602</v>
      </c>
      <c r="B2303" s="84">
        <f>Contratista</f>
        <v>0</v>
      </c>
      <c r="C2303" s="81"/>
      <c r="D2303" s="81"/>
      <c r="E2303" s="81"/>
      <c r="F2303" s="87"/>
      <c r="G2303" s="261"/>
    </row>
    <row r="2304" spans="1:7" ht="24" customHeight="1" x14ac:dyDescent="0.2">
      <c r="A2304" s="259" t="s">
        <v>23</v>
      </c>
      <c r="B2304" s="84" t="str">
        <f>Obra</f>
        <v>ESCUELA CASA DEL NINÑO</v>
      </c>
      <c r="C2304" s="81"/>
      <c r="D2304" s="81"/>
      <c r="E2304" s="81"/>
      <c r="F2304" s="87" t="s">
        <v>37</v>
      </c>
      <c r="G2304" s="262">
        <f>Fecha_Base</f>
        <v>0</v>
      </c>
    </row>
    <row r="2305" spans="1:123" ht="24" customHeight="1" x14ac:dyDescent="0.2">
      <c r="A2305" s="263" t="s">
        <v>600</v>
      </c>
      <c r="B2305" s="82" t="str">
        <f>Ubicación</f>
        <v>VALLE FERTIL - SAN JUAN</v>
      </c>
      <c r="C2305" s="82"/>
      <c r="D2305" s="88"/>
      <c r="E2305" s="89"/>
      <c r="G2305" s="264"/>
    </row>
    <row r="2306" spans="1:123" ht="24" customHeight="1" x14ac:dyDescent="0.2">
      <c r="A2306" s="263" t="s">
        <v>38</v>
      </c>
      <c r="B2306" s="91">
        <f>IFERROR(VALUE(LEFT(B2307,FIND(".",B2307)-1)),"")</f>
        <v>8</v>
      </c>
      <c r="C2306" s="83" t="str">
        <f>IFERROR(VLOOKUP(B2306,Tabla_CyP,2,FALSE),"")</f>
        <v xml:space="preserve"> CUBIERTAS Y TECHOS</v>
      </c>
      <c r="E2306" s="89"/>
      <c r="G2306" s="264"/>
    </row>
    <row r="2307" spans="1:123" ht="24" customHeight="1" x14ac:dyDescent="0.2">
      <c r="A2307" s="263" t="s">
        <v>24</v>
      </c>
      <c r="B2307" s="92" t="str">
        <f>IFERROR(VLOOKUP(COUNTIF($A$1:A2307,"ANALISIS DE PRECIOS"),Tabla_NumeroItem,2,FALSE),"")</f>
        <v>8.1</v>
      </c>
      <c r="C2307" s="83" t="str">
        <f>IFERROR(VLOOKUP(B2307,Tabla_CyP,2,FALSE),"")</f>
        <v>Cubiertas de techo sobre losa de hormigón armado</v>
      </c>
      <c r="D2307" s="88"/>
      <c r="E2307" s="89"/>
      <c r="F2307" s="87" t="s">
        <v>25</v>
      </c>
      <c r="G2307" s="265" t="str">
        <f>IFERROR(VLOOKUP(B2307,Tabla_CyP,4,FALSE),"")</f>
        <v>m2</v>
      </c>
    </row>
    <row r="2308" spans="1:123" ht="24" customHeight="1" x14ac:dyDescent="0.2">
      <c r="A2308" s="263"/>
      <c r="B2308" s="82"/>
      <c r="D2308" s="88"/>
      <c r="E2308" s="89"/>
      <c r="G2308" s="264"/>
    </row>
    <row r="2309" spans="1:123" ht="24" customHeight="1" x14ac:dyDescent="0.2">
      <c r="A2309" s="366" t="s">
        <v>506</v>
      </c>
      <c r="B2309" s="367"/>
      <c r="C2309" s="368" t="s">
        <v>0</v>
      </c>
      <c r="D2309" s="368" t="s">
        <v>26</v>
      </c>
      <c r="E2309" s="370" t="s">
        <v>27</v>
      </c>
      <c r="F2309" s="372" t="s">
        <v>28</v>
      </c>
      <c r="G2309" s="372" t="s">
        <v>29</v>
      </c>
    </row>
    <row r="2310" spans="1:123" s="88" customFormat="1" ht="24" customHeight="1" x14ac:dyDescent="0.2">
      <c r="A2310" s="93" t="s">
        <v>507</v>
      </c>
      <c r="B2310" s="93" t="s">
        <v>508</v>
      </c>
      <c r="C2310" s="369"/>
      <c r="D2310" s="369"/>
      <c r="E2310" s="371"/>
      <c r="F2310" s="373"/>
      <c r="G2310" s="373"/>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6"/>
      <c r="B2311" s="94"/>
      <c r="C2311" s="132" t="s">
        <v>603</v>
      </c>
      <c r="D2311" s="95"/>
      <c r="E2311" s="96"/>
      <c r="F2311" s="97"/>
      <c r="G2311" s="267"/>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8">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8">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8">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8">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8">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8">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8">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8">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8">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8">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8">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8">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8">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8">
        <f t="shared" si="695"/>
        <v>0</v>
      </c>
    </row>
    <row r="2326" spans="1:7" ht="24" customHeight="1" x14ac:dyDescent="0.2">
      <c r="A2326" s="269"/>
      <c r="D2326" s="88"/>
      <c r="E2326" s="89"/>
      <c r="F2326" s="255" t="s">
        <v>30</v>
      </c>
      <c r="G2326" s="270">
        <f>SUBTOTAL(9,G2312:G2325)</f>
        <v>0</v>
      </c>
    </row>
    <row r="2327" spans="1:7" ht="24" customHeight="1" x14ac:dyDescent="0.2">
      <c r="A2327" s="269"/>
      <c r="C2327" s="98" t="s">
        <v>604</v>
      </c>
      <c r="D2327" s="88"/>
      <c r="E2327" s="89"/>
      <c r="G2327" s="271"/>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8">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8">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8">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8">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8">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8">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8">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8">
        <f t="shared" si="700"/>
        <v>0</v>
      </c>
    </row>
    <row r="2336" spans="1:7" ht="24" customHeight="1" x14ac:dyDescent="0.2">
      <c r="A2336" s="269"/>
      <c r="D2336" s="88"/>
      <c r="E2336" s="89"/>
      <c r="F2336" s="255" t="s">
        <v>31</v>
      </c>
      <c r="G2336" s="270">
        <f>SUBTOTAL(9,G2328:G2335)</f>
        <v>0</v>
      </c>
    </row>
    <row r="2337" spans="1:7" ht="24" customHeight="1" x14ac:dyDescent="0.2">
      <c r="A2337" s="269"/>
      <c r="C2337" s="98" t="s">
        <v>605</v>
      </c>
      <c r="D2337" s="88"/>
      <c r="E2337" s="89"/>
      <c r="G2337" s="271"/>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8">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8">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8">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8">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8">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8">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8">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8">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8">
        <f t="shared" si="705"/>
        <v>0</v>
      </c>
    </row>
    <row r="2347" spans="1:7" ht="24" customHeight="1" x14ac:dyDescent="0.2">
      <c r="A2347" s="272"/>
      <c r="B2347" s="88"/>
      <c r="D2347" s="88"/>
      <c r="E2347" s="89"/>
      <c r="F2347" s="255" t="s">
        <v>32</v>
      </c>
      <c r="G2347" s="270">
        <f>SUBTOTAL(9,G2338:G2346)</f>
        <v>0</v>
      </c>
    </row>
    <row r="2348" spans="1:7" ht="24" customHeight="1" x14ac:dyDescent="0.2">
      <c r="A2348" s="273"/>
      <c r="B2348" s="88"/>
      <c r="D2348" s="88"/>
      <c r="E2348" s="89"/>
      <c r="G2348" s="271"/>
    </row>
    <row r="2349" spans="1:7" ht="24" customHeight="1" x14ac:dyDescent="0.2">
      <c r="A2349" s="274" t="str">
        <f>B2307</f>
        <v>8.1</v>
      </c>
      <c r="B2349" s="275" t="str">
        <f>C2307</f>
        <v>Cubiertas de techo sobre losa de hormigón armado</v>
      </c>
      <c r="C2349" s="95"/>
      <c r="D2349" s="95" t="s">
        <v>33</v>
      </c>
      <c r="E2349" s="96"/>
      <c r="F2349" s="277" t="s">
        <v>34</v>
      </c>
      <c r="G2349" s="276">
        <f>SUBTOTAL(9,G2312:G2348)</f>
        <v>0</v>
      </c>
    </row>
    <row r="2351" spans="1:7" ht="24" customHeight="1" x14ac:dyDescent="0.2">
      <c r="A2351" s="256" t="s">
        <v>36</v>
      </c>
      <c r="B2351" s="257"/>
      <c r="C2351" s="257"/>
      <c r="D2351" s="257"/>
      <c r="E2351" s="257"/>
      <c r="F2351" s="257"/>
      <c r="G2351" s="258"/>
    </row>
    <row r="2352" spans="1:7" ht="24" customHeight="1" x14ac:dyDescent="0.2">
      <c r="A2352" s="259" t="s">
        <v>601</v>
      </c>
      <c r="B2352" s="84" t="str">
        <f>Comitente</f>
        <v>SUBSECRETARIA DE ARQUITECTURA</v>
      </c>
      <c r="C2352" s="80"/>
      <c r="D2352" s="85"/>
      <c r="E2352" s="85"/>
      <c r="F2352" s="86"/>
      <c r="G2352" s="260"/>
    </row>
    <row r="2353" spans="1:123" ht="24" customHeight="1" x14ac:dyDescent="0.2">
      <c r="A2353" s="259" t="s">
        <v>602</v>
      </c>
      <c r="B2353" s="84">
        <f>Contratista</f>
        <v>0</v>
      </c>
      <c r="C2353" s="81"/>
      <c r="D2353" s="81"/>
      <c r="E2353" s="81"/>
      <c r="F2353" s="87"/>
      <c r="G2353" s="261"/>
    </row>
    <row r="2354" spans="1:123" ht="24" customHeight="1" x14ac:dyDescent="0.2">
      <c r="A2354" s="259" t="s">
        <v>23</v>
      </c>
      <c r="B2354" s="84" t="str">
        <f>Obra</f>
        <v>ESCUELA CASA DEL NINÑO</v>
      </c>
      <c r="C2354" s="81"/>
      <c r="D2354" s="81"/>
      <c r="E2354" s="81"/>
      <c r="F2354" s="87" t="s">
        <v>37</v>
      </c>
      <c r="G2354" s="262">
        <f>Fecha_Base</f>
        <v>0</v>
      </c>
    </row>
    <row r="2355" spans="1:123" ht="24" customHeight="1" x14ac:dyDescent="0.2">
      <c r="A2355" s="263" t="s">
        <v>600</v>
      </c>
      <c r="B2355" s="82" t="str">
        <f>Ubicación</f>
        <v>VALLE FERTIL - SAN JUAN</v>
      </c>
      <c r="C2355" s="82"/>
      <c r="D2355" s="88"/>
      <c r="E2355" s="89"/>
      <c r="G2355" s="264"/>
    </row>
    <row r="2356" spans="1:123" ht="24" customHeight="1" x14ac:dyDescent="0.2">
      <c r="A2356" s="263" t="s">
        <v>38</v>
      </c>
      <c r="B2356" s="91">
        <f>IFERROR(VALUE(LEFT(B2357,FIND(".",B2357)-1)),"")</f>
        <v>8</v>
      </c>
      <c r="C2356" s="83" t="str">
        <f>IFERROR(VLOOKUP(B2356,Tabla_CyP,2,FALSE),"")</f>
        <v xml:space="preserve"> CUBIERTAS Y TECHOS</v>
      </c>
      <c r="E2356" s="89"/>
      <c r="G2356" s="264"/>
    </row>
    <row r="2357" spans="1:123" ht="24" customHeight="1" x14ac:dyDescent="0.2">
      <c r="A2357" s="263" t="s">
        <v>24</v>
      </c>
      <c r="B2357" s="92" t="str">
        <f>IFERROR(VLOOKUP(COUNTIF($A$1:A2357,"ANALISIS DE PRECIOS"),Tabla_NumeroItem,2,FALSE),"")</f>
        <v>8.2</v>
      </c>
      <c r="C2357" s="83" t="str">
        <f>IFERROR(VLOOKUP(B2357,Tabla_CyP,2,FALSE),"")</f>
        <v>Cubiertas metálicas ( incluidas aislaciones )</v>
      </c>
      <c r="D2357" s="88"/>
      <c r="E2357" s="89"/>
      <c r="F2357" s="87" t="s">
        <v>25</v>
      </c>
      <c r="G2357" s="265" t="str">
        <f>IFERROR(VLOOKUP(B2357,Tabla_CyP,4,FALSE),"")</f>
        <v>m2</v>
      </c>
    </row>
    <row r="2358" spans="1:123" ht="24" customHeight="1" x14ac:dyDescent="0.2">
      <c r="A2358" s="263"/>
      <c r="B2358" s="82"/>
      <c r="D2358" s="88"/>
      <c r="E2358" s="89"/>
      <c r="G2358" s="264"/>
    </row>
    <row r="2359" spans="1:123" ht="24" customHeight="1" x14ac:dyDescent="0.2">
      <c r="A2359" s="366" t="s">
        <v>506</v>
      </c>
      <c r="B2359" s="367"/>
      <c r="C2359" s="368" t="s">
        <v>0</v>
      </c>
      <c r="D2359" s="368" t="s">
        <v>26</v>
      </c>
      <c r="E2359" s="370" t="s">
        <v>27</v>
      </c>
      <c r="F2359" s="372" t="s">
        <v>28</v>
      </c>
      <c r="G2359" s="372" t="s">
        <v>29</v>
      </c>
    </row>
    <row r="2360" spans="1:123" s="88" customFormat="1" ht="24" customHeight="1" x14ac:dyDescent="0.2">
      <c r="A2360" s="93" t="s">
        <v>507</v>
      </c>
      <c r="B2360" s="93" t="s">
        <v>508</v>
      </c>
      <c r="C2360" s="369"/>
      <c r="D2360" s="369"/>
      <c r="E2360" s="371"/>
      <c r="F2360" s="373"/>
      <c r="G2360" s="373"/>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6"/>
      <c r="B2361" s="94"/>
      <c r="C2361" s="132" t="s">
        <v>603</v>
      </c>
      <c r="D2361" s="95"/>
      <c r="E2361" s="96"/>
      <c r="F2361" s="97"/>
      <c r="G2361" s="267"/>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8">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8">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8">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8">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8">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8">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8">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8">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8">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8">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8">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8">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8">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8">
        <f t="shared" si="710"/>
        <v>0</v>
      </c>
    </row>
    <row r="2376" spans="1:7" ht="24" customHeight="1" x14ac:dyDescent="0.2">
      <c r="A2376" s="269"/>
      <c r="D2376" s="88"/>
      <c r="E2376" s="89"/>
      <c r="F2376" s="255" t="s">
        <v>30</v>
      </c>
      <c r="G2376" s="270">
        <f>SUBTOTAL(9,G2362:G2375)</f>
        <v>0</v>
      </c>
    </row>
    <row r="2377" spans="1:7" ht="24" customHeight="1" x14ac:dyDescent="0.2">
      <c r="A2377" s="269"/>
      <c r="C2377" s="98" t="s">
        <v>604</v>
      </c>
      <c r="D2377" s="88"/>
      <c r="E2377" s="89"/>
      <c r="G2377" s="271"/>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8">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8">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8">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8">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8">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8">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8">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8">
        <f t="shared" si="715"/>
        <v>0</v>
      </c>
    </row>
    <row r="2386" spans="1:7" ht="24" customHeight="1" x14ac:dyDescent="0.2">
      <c r="A2386" s="269"/>
      <c r="D2386" s="88"/>
      <c r="E2386" s="89"/>
      <c r="F2386" s="255" t="s">
        <v>31</v>
      </c>
      <c r="G2386" s="270">
        <f>SUBTOTAL(9,G2378:G2385)</f>
        <v>0</v>
      </c>
    </row>
    <row r="2387" spans="1:7" ht="24" customHeight="1" x14ac:dyDescent="0.2">
      <c r="A2387" s="269"/>
      <c r="C2387" s="98" t="s">
        <v>605</v>
      </c>
      <c r="D2387" s="88"/>
      <c r="E2387" s="89"/>
      <c r="G2387" s="271"/>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8">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8">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8">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8">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8">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8">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8">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8">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8">
        <f t="shared" si="720"/>
        <v>0</v>
      </c>
    </row>
    <row r="2397" spans="1:7" ht="24" customHeight="1" x14ac:dyDescent="0.2">
      <c r="A2397" s="272"/>
      <c r="B2397" s="88"/>
      <c r="D2397" s="88"/>
      <c r="E2397" s="89"/>
      <c r="F2397" s="255" t="s">
        <v>32</v>
      </c>
      <c r="G2397" s="270">
        <f>SUBTOTAL(9,G2388:G2396)</f>
        <v>0</v>
      </c>
    </row>
    <row r="2398" spans="1:7" ht="24" customHeight="1" x14ac:dyDescent="0.2">
      <c r="A2398" s="273"/>
      <c r="B2398" s="88"/>
      <c r="D2398" s="88"/>
      <c r="E2398" s="89"/>
      <c r="G2398" s="271"/>
    </row>
    <row r="2399" spans="1:7" ht="24" customHeight="1" x14ac:dyDescent="0.2">
      <c r="A2399" s="274" t="str">
        <f>B2357</f>
        <v>8.2</v>
      </c>
      <c r="B2399" s="275" t="str">
        <f>C2357</f>
        <v>Cubiertas metálicas ( incluidas aislaciones )</v>
      </c>
      <c r="C2399" s="95"/>
      <c r="D2399" s="95" t="s">
        <v>33</v>
      </c>
      <c r="E2399" s="96"/>
      <c r="F2399" s="277" t="s">
        <v>34</v>
      </c>
      <c r="G2399" s="276">
        <f>SUBTOTAL(9,G2362:G2398)</f>
        <v>0</v>
      </c>
    </row>
    <row r="2401" spans="1:123" ht="24" customHeight="1" x14ac:dyDescent="0.2">
      <c r="A2401" s="256" t="s">
        <v>36</v>
      </c>
      <c r="B2401" s="257"/>
      <c r="C2401" s="257"/>
      <c r="D2401" s="257"/>
      <c r="E2401" s="257"/>
      <c r="F2401" s="257"/>
      <c r="G2401" s="258"/>
    </row>
    <row r="2402" spans="1:123" ht="24" customHeight="1" x14ac:dyDescent="0.2">
      <c r="A2402" s="259" t="s">
        <v>601</v>
      </c>
      <c r="B2402" s="84" t="str">
        <f>Comitente</f>
        <v>SUBSECRETARIA DE ARQUITECTURA</v>
      </c>
      <c r="C2402" s="80"/>
      <c r="D2402" s="85"/>
      <c r="E2402" s="85"/>
      <c r="F2402" s="86"/>
      <c r="G2402" s="260"/>
    </row>
    <row r="2403" spans="1:123" ht="24" customHeight="1" x14ac:dyDescent="0.2">
      <c r="A2403" s="259" t="s">
        <v>602</v>
      </c>
      <c r="B2403" s="84">
        <f>Contratista</f>
        <v>0</v>
      </c>
      <c r="C2403" s="81"/>
      <c r="D2403" s="81"/>
      <c r="E2403" s="81"/>
      <c r="F2403" s="87"/>
      <c r="G2403" s="261"/>
    </row>
    <row r="2404" spans="1:123" ht="24" customHeight="1" x14ac:dyDescent="0.2">
      <c r="A2404" s="259" t="s">
        <v>23</v>
      </c>
      <c r="B2404" s="84" t="str">
        <f>Obra</f>
        <v>ESCUELA CASA DEL NINÑO</v>
      </c>
      <c r="C2404" s="81"/>
      <c r="D2404" s="81"/>
      <c r="E2404" s="81"/>
      <c r="F2404" s="87" t="s">
        <v>37</v>
      </c>
      <c r="G2404" s="262">
        <f>Fecha_Base</f>
        <v>0</v>
      </c>
    </row>
    <row r="2405" spans="1:123" ht="24" customHeight="1" x14ac:dyDescent="0.2">
      <c r="A2405" s="263" t="s">
        <v>600</v>
      </c>
      <c r="B2405" s="82" t="str">
        <f>Ubicación</f>
        <v>VALLE FERTIL - SAN JUAN</v>
      </c>
      <c r="C2405" s="82"/>
      <c r="D2405" s="88"/>
      <c r="E2405" s="89"/>
      <c r="G2405" s="264"/>
    </row>
    <row r="2406" spans="1:123" ht="24" customHeight="1" x14ac:dyDescent="0.2">
      <c r="A2406" s="263" t="s">
        <v>38</v>
      </c>
      <c r="B2406" s="91">
        <f>IFERROR(VALUE(LEFT(B2407,FIND(".",B2407)-1)),"")</f>
        <v>8</v>
      </c>
      <c r="C2406" s="83" t="str">
        <f>IFERROR(VLOOKUP(B2406,Tabla_CyP,2,FALSE),"")</f>
        <v xml:space="preserve"> CUBIERTAS Y TECHOS</v>
      </c>
      <c r="E2406" s="89"/>
      <c r="G2406" s="264"/>
    </row>
    <row r="2407" spans="1:123" ht="24" customHeight="1" x14ac:dyDescent="0.2">
      <c r="A2407" s="263" t="s">
        <v>24</v>
      </c>
      <c r="B2407" s="92" t="str">
        <f>IFERROR(VLOOKUP(COUNTIF($A$1:A2407,"ANALISIS DE PRECIOS"),Tabla_NumeroItem,2,FALSE),"")</f>
        <v>8.3</v>
      </c>
      <c r="C2407" s="83" t="str">
        <f>IFERROR(VLOOKUP(B2407,Tabla_CyP,2,FALSE),"")</f>
        <v>Cubiertas mixtas</v>
      </c>
      <c r="D2407" s="88"/>
      <c r="E2407" s="89"/>
      <c r="F2407" s="87" t="s">
        <v>25</v>
      </c>
      <c r="G2407" s="265" t="str">
        <f>IFERROR(VLOOKUP(B2407,Tabla_CyP,4,FALSE),"")</f>
        <v>m2</v>
      </c>
    </row>
    <row r="2408" spans="1:123" ht="24" customHeight="1" x14ac:dyDescent="0.2">
      <c r="A2408" s="263"/>
      <c r="B2408" s="82"/>
      <c r="D2408" s="88"/>
      <c r="E2408" s="89"/>
      <c r="G2408" s="264"/>
    </row>
    <row r="2409" spans="1:123" ht="24" customHeight="1" x14ac:dyDescent="0.2">
      <c r="A2409" s="366" t="s">
        <v>506</v>
      </c>
      <c r="B2409" s="367"/>
      <c r="C2409" s="368" t="s">
        <v>0</v>
      </c>
      <c r="D2409" s="368" t="s">
        <v>26</v>
      </c>
      <c r="E2409" s="370" t="s">
        <v>27</v>
      </c>
      <c r="F2409" s="372" t="s">
        <v>28</v>
      </c>
      <c r="G2409" s="372" t="s">
        <v>29</v>
      </c>
    </row>
    <row r="2410" spans="1:123" s="88" customFormat="1" ht="24" customHeight="1" x14ac:dyDescent="0.2">
      <c r="A2410" s="93" t="s">
        <v>507</v>
      </c>
      <c r="B2410" s="93" t="s">
        <v>508</v>
      </c>
      <c r="C2410" s="369"/>
      <c r="D2410" s="369"/>
      <c r="E2410" s="371"/>
      <c r="F2410" s="373"/>
      <c r="G2410" s="373"/>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6"/>
      <c r="B2411" s="94"/>
      <c r="C2411" s="132" t="s">
        <v>603</v>
      </c>
      <c r="D2411" s="95"/>
      <c r="E2411" s="96"/>
      <c r="F2411" s="97"/>
      <c r="G2411" s="267"/>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8">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8">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8">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8">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8">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8">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8">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8">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8">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8">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8">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8">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8">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8">
        <f t="shared" si="725"/>
        <v>0</v>
      </c>
    </row>
    <row r="2426" spans="1:7" ht="24" customHeight="1" x14ac:dyDescent="0.2">
      <c r="A2426" s="269"/>
      <c r="D2426" s="88"/>
      <c r="E2426" s="89"/>
      <c r="F2426" s="255" t="s">
        <v>30</v>
      </c>
      <c r="G2426" s="270">
        <f>SUBTOTAL(9,G2412:G2425)</f>
        <v>0</v>
      </c>
    </row>
    <row r="2427" spans="1:7" ht="24" customHeight="1" x14ac:dyDescent="0.2">
      <c r="A2427" s="269"/>
      <c r="C2427" s="98" t="s">
        <v>604</v>
      </c>
      <c r="D2427" s="88"/>
      <c r="E2427" s="89"/>
      <c r="G2427" s="271"/>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8">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8">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8">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8">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8">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8">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8">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8">
        <f t="shared" si="730"/>
        <v>0</v>
      </c>
    </row>
    <row r="2436" spans="1:7" ht="24" customHeight="1" x14ac:dyDescent="0.2">
      <c r="A2436" s="269"/>
      <c r="D2436" s="88"/>
      <c r="E2436" s="89"/>
      <c r="F2436" s="255" t="s">
        <v>31</v>
      </c>
      <c r="G2436" s="270">
        <f>SUBTOTAL(9,G2428:G2435)</f>
        <v>0</v>
      </c>
    </row>
    <row r="2437" spans="1:7" ht="24" customHeight="1" x14ac:dyDescent="0.2">
      <c r="A2437" s="269"/>
      <c r="C2437" s="98" t="s">
        <v>605</v>
      </c>
      <c r="D2437" s="88"/>
      <c r="E2437" s="89"/>
      <c r="G2437" s="271"/>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8">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8">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8">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8">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8">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8">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8">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8">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8">
        <f t="shared" si="735"/>
        <v>0</v>
      </c>
    </row>
    <row r="2447" spans="1:7" ht="24" customHeight="1" x14ac:dyDescent="0.2">
      <c r="A2447" s="272"/>
      <c r="B2447" s="88"/>
      <c r="D2447" s="88"/>
      <c r="E2447" s="89"/>
      <c r="F2447" s="255" t="s">
        <v>32</v>
      </c>
      <c r="G2447" s="270">
        <f>SUBTOTAL(9,G2438:G2446)</f>
        <v>0</v>
      </c>
    </row>
    <row r="2448" spans="1:7" ht="24" customHeight="1" x14ac:dyDescent="0.2">
      <c r="A2448" s="273"/>
      <c r="B2448" s="88"/>
      <c r="D2448" s="88"/>
      <c r="E2448" s="89"/>
      <c r="G2448" s="271"/>
    </row>
    <row r="2449" spans="1:123" ht="24" customHeight="1" x14ac:dyDescent="0.2">
      <c r="A2449" s="274" t="str">
        <f>B2407</f>
        <v>8.3</v>
      </c>
      <c r="B2449" s="275" t="str">
        <f>C2407</f>
        <v>Cubiertas mixtas</v>
      </c>
      <c r="C2449" s="95"/>
      <c r="D2449" s="95" t="s">
        <v>33</v>
      </c>
      <c r="E2449" s="96"/>
      <c r="F2449" s="277" t="s">
        <v>34</v>
      </c>
      <c r="G2449" s="276">
        <f>SUBTOTAL(9,G2412:G2448)</f>
        <v>0</v>
      </c>
    </row>
    <row r="2451" spans="1:123" ht="24" customHeight="1" x14ac:dyDescent="0.2">
      <c r="A2451" s="256" t="s">
        <v>36</v>
      </c>
      <c r="B2451" s="257"/>
      <c r="C2451" s="257"/>
      <c r="D2451" s="257"/>
      <c r="E2451" s="257"/>
      <c r="F2451" s="257"/>
      <c r="G2451" s="258"/>
    </row>
    <row r="2452" spans="1:123" ht="24" customHeight="1" x14ac:dyDescent="0.2">
      <c r="A2452" s="259" t="s">
        <v>601</v>
      </c>
      <c r="B2452" s="84" t="str">
        <f>Comitente</f>
        <v>SUBSECRETARIA DE ARQUITECTURA</v>
      </c>
      <c r="C2452" s="80"/>
      <c r="D2452" s="85"/>
      <c r="E2452" s="85"/>
      <c r="F2452" s="86"/>
      <c r="G2452" s="260"/>
    </row>
    <row r="2453" spans="1:123" ht="24" customHeight="1" x14ac:dyDescent="0.2">
      <c r="A2453" s="259" t="s">
        <v>602</v>
      </c>
      <c r="B2453" s="84">
        <f>Contratista</f>
        <v>0</v>
      </c>
      <c r="C2453" s="81"/>
      <c r="D2453" s="81"/>
      <c r="E2453" s="81"/>
      <c r="F2453" s="87"/>
      <c r="G2453" s="261"/>
    </row>
    <row r="2454" spans="1:123" ht="24" customHeight="1" x14ac:dyDescent="0.2">
      <c r="A2454" s="259" t="s">
        <v>23</v>
      </c>
      <c r="B2454" s="84" t="str">
        <f>Obra</f>
        <v>ESCUELA CASA DEL NINÑO</v>
      </c>
      <c r="C2454" s="81"/>
      <c r="D2454" s="81"/>
      <c r="E2454" s="81"/>
      <c r="F2454" s="87" t="s">
        <v>37</v>
      </c>
      <c r="G2454" s="262">
        <f>Fecha_Base</f>
        <v>0</v>
      </c>
    </row>
    <row r="2455" spans="1:123" ht="24" customHeight="1" x14ac:dyDescent="0.2">
      <c r="A2455" s="263" t="s">
        <v>600</v>
      </c>
      <c r="B2455" s="82" t="str">
        <f>Ubicación</f>
        <v>VALLE FERTIL - SAN JUAN</v>
      </c>
      <c r="C2455" s="82"/>
      <c r="D2455" s="88"/>
      <c r="E2455" s="89"/>
      <c r="G2455" s="264"/>
    </row>
    <row r="2456" spans="1:123" ht="24" customHeight="1" x14ac:dyDescent="0.2">
      <c r="A2456" s="263" t="s">
        <v>38</v>
      </c>
      <c r="B2456" s="91">
        <f>IFERROR(VALUE(LEFT(B2457,FIND(".",B2457)-1)),"")</f>
        <v>9</v>
      </c>
      <c r="C2456" s="83" t="str">
        <f>IFERROR(VLOOKUP(B2456,Tabla_CyP,2,FALSE),"")</f>
        <v xml:space="preserve"> CIELORRASOS</v>
      </c>
      <c r="E2456" s="89"/>
      <c r="G2456" s="264"/>
    </row>
    <row r="2457" spans="1:123" ht="24" customHeight="1" x14ac:dyDescent="0.2">
      <c r="A2457" s="263" t="s">
        <v>24</v>
      </c>
      <c r="B2457" s="92" t="str">
        <f>IFERROR(VLOOKUP(COUNTIF($A$1:A2457,"ANALISIS DE PRECIOS"),Tabla_NumeroItem,2,FALSE),"")</f>
        <v>9.1.1</v>
      </c>
      <c r="C2457" s="83" t="str">
        <f>IFERROR(VLOOKUP(B2457,Tabla_CyP,2,FALSE),"")</f>
        <v>A la cal</v>
      </c>
      <c r="D2457" s="88"/>
      <c r="E2457" s="89"/>
      <c r="F2457" s="87" t="s">
        <v>25</v>
      </c>
      <c r="G2457" s="265" t="str">
        <f>IFERROR(VLOOKUP(B2457,Tabla_CyP,4,FALSE),"")</f>
        <v>m2</v>
      </c>
    </row>
    <row r="2458" spans="1:123" ht="24" customHeight="1" x14ac:dyDescent="0.2">
      <c r="A2458" s="263"/>
      <c r="B2458" s="82"/>
      <c r="D2458" s="88"/>
      <c r="E2458" s="89"/>
      <c r="G2458" s="264"/>
    </row>
    <row r="2459" spans="1:123" ht="24" customHeight="1" x14ac:dyDescent="0.2">
      <c r="A2459" s="366" t="s">
        <v>506</v>
      </c>
      <c r="B2459" s="367"/>
      <c r="C2459" s="368" t="s">
        <v>0</v>
      </c>
      <c r="D2459" s="368" t="s">
        <v>26</v>
      </c>
      <c r="E2459" s="370" t="s">
        <v>27</v>
      </c>
      <c r="F2459" s="372" t="s">
        <v>28</v>
      </c>
      <c r="G2459" s="372" t="s">
        <v>29</v>
      </c>
    </row>
    <row r="2460" spans="1:123" s="88" customFormat="1" ht="24" customHeight="1" x14ac:dyDescent="0.2">
      <c r="A2460" s="93" t="s">
        <v>507</v>
      </c>
      <c r="B2460" s="93" t="s">
        <v>508</v>
      </c>
      <c r="C2460" s="369"/>
      <c r="D2460" s="369"/>
      <c r="E2460" s="371"/>
      <c r="F2460" s="373"/>
      <c r="G2460" s="373"/>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6"/>
      <c r="B2461" s="94"/>
      <c r="C2461" s="132" t="s">
        <v>603</v>
      </c>
      <c r="D2461" s="95"/>
      <c r="E2461" s="96"/>
      <c r="F2461" s="97"/>
      <c r="G2461" s="267"/>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8">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8">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8">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8">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8">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8">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8">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8">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8">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8">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8">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8">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8">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8">
        <f t="shared" si="740"/>
        <v>0</v>
      </c>
    </row>
    <row r="2476" spans="1:7" ht="24" customHeight="1" x14ac:dyDescent="0.2">
      <c r="A2476" s="269"/>
      <c r="D2476" s="88"/>
      <c r="E2476" s="89"/>
      <c r="F2476" s="255" t="s">
        <v>30</v>
      </c>
      <c r="G2476" s="270">
        <f>SUBTOTAL(9,G2462:G2475)</f>
        <v>0</v>
      </c>
    </row>
    <row r="2477" spans="1:7" ht="24" customHeight="1" x14ac:dyDescent="0.2">
      <c r="A2477" s="269"/>
      <c r="C2477" s="98" t="s">
        <v>604</v>
      </c>
      <c r="D2477" s="88"/>
      <c r="E2477" s="89"/>
      <c r="G2477" s="271"/>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8">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8">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8">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8">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8">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8">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8">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8">
        <f t="shared" si="745"/>
        <v>0</v>
      </c>
    </row>
    <row r="2486" spans="1:7" ht="24" customHeight="1" x14ac:dyDescent="0.2">
      <c r="A2486" s="269"/>
      <c r="D2486" s="88"/>
      <c r="E2486" s="89"/>
      <c r="F2486" s="255" t="s">
        <v>31</v>
      </c>
      <c r="G2486" s="270">
        <f>SUBTOTAL(9,G2478:G2485)</f>
        <v>0</v>
      </c>
    </row>
    <row r="2487" spans="1:7" ht="24" customHeight="1" x14ac:dyDescent="0.2">
      <c r="A2487" s="269"/>
      <c r="C2487" s="98" t="s">
        <v>605</v>
      </c>
      <c r="D2487" s="88"/>
      <c r="E2487" s="89"/>
      <c r="G2487" s="271"/>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8">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8">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8">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8">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8">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8">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8">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8">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8">
        <f t="shared" si="750"/>
        <v>0</v>
      </c>
    </row>
    <row r="2497" spans="1:123" ht="24" customHeight="1" x14ac:dyDescent="0.2">
      <c r="A2497" s="272"/>
      <c r="B2497" s="88"/>
      <c r="D2497" s="88"/>
      <c r="E2497" s="89"/>
      <c r="F2497" s="255" t="s">
        <v>32</v>
      </c>
      <c r="G2497" s="270">
        <f>SUBTOTAL(9,G2488:G2496)</f>
        <v>0</v>
      </c>
    </row>
    <row r="2498" spans="1:123" ht="24" customHeight="1" x14ac:dyDescent="0.2">
      <c r="A2498" s="273"/>
      <c r="B2498" s="88"/>
      <c r="D2498" s="88"/>
      <c r="E2498" s="89"/>
      <c r="G2498" s="271"/>
    </row>
    <row r="2499" spans="1:123" ht="24" customHeight="1" x14ac:dyDescent="0.2">
      <c r="A2499" s="274" t="str">
        <f>B2457</f>
        <v>9.1.1</v>
      </c>
      <c r="B2499" s="275" t="str">
        <f>C2457</f>
        <v>A la cal</v>
      </c>
      <c r="C2499" s="95"/>
      <c r="D2499" s="95" t="s">
        <v>33</v>
      </c>
      <c r="E2499" s="96"/>
      <c r="F2499" s="277" t="s">
        <v>34</v>
      </c>
      <c r="G2499" s="276">
        <f>SUBTOTAL(9,G2462:G2498)</f>
        <v>0</v>
      </c>
    </row>
    <row r="2501" spans="1:123" ht="24" customHeight="1" x14ac:dyDescent="0.2">
      <c r="A2501" s="256" t="s">
        <v>36</v>
      </c>
      <c r="B2501" s="257"/>
      <c r="C2501" s="257"/>
      <c r="D2501" s="257"/>
      <c r="E2501" s="257"/>
      <c r="F2501" s="257"/>
      <c r="G2501" s="258"/>
    </row>
    <row r="2502" spans="1:123" ht="24" customHeight="1" x14ac:dyDescent="0.2">
      <c r="A2502" s="259" t="s">
        <v>601</v>
      </c>
      <c r="B2502" s="84" t="str">
        <f>Comitente</f>
        <v>SUBSECRETARIA DE ARQUITECTURA</v>
      </c>
      <c r="C2502" s="80"/>
      <c r="D2502" s="85"/>
      <c r="E2502" s="85"/>
      <c r="F2502" s="86"/>
      <c r="G2502" s="260"/>
    </row>
    <row r="2503" spans="1:123" ht="24" customHeight="1" x14ac:dyDescent="0.2">
      <c r="A2503" s="259" t="s">
        <v>602</v>
      </c>
      <c r="B2503" s="84">
        <f>Contratista</f>
        <v>0</v>
      </c>
      <c r="C2503" s="81"/>
      <c r="D2503" s="81"/>
      <c r="E2503" s="81"/>
      <c r="F2503" s="87"/>
      <c r="G2503" s="261"/>
    </row>
    <row r="2504" spans="1:123" ht="24" customHeight="1" x14ac:dyDescent="0.2">
      <c r="A2504" s="259" t="s">
        <v>23</v>
      </c>
      <c r="B2504" s="84" t="str">
        <f>Obra</f>
        <v>ESCUELA CASA DEL NINÑO</v>
      </c>
      <c r="C2504" s="81"/>
      <c r="D2504" s="81"/>
      <c r="E2504" s="81"/>
      <c r="F2504" s="87" t="s">
        <v>37</v>
      </c>
      <c r="G2504" s="262">
        <f>Fecha_Base</f>
        <v>0</v>
      </c>
    </row>
    <row r="2505" spans="1:123" ht="24" customHeight="1" x14ac:dyDescent="0.2">
      <c r="A2505" s="263" t="s">
        <v>600</v>
      </c>
      <c r="B2505" s="82" t="str">
        <f>Ubicación</f>
        <v>VALLE FERTIL - SAN JUAN</v>
      </c>
      <c r="C2505" s="82"/>
      <c r="D2505" s="88"/>
      <c r="E2505" s="89"/>
      <c r="G2505" s="264"/>
    </row>
    <row r="2506" spans="1:123" ht="24" customHeight="1" x14ac:dyDescent="0.2">
      <c r="A2506" s="263" t="s">
        <v>38</v>
      </c>
      <c r="B2506" s="91">
        <f>IFERROR(VALUE(LEFT(B2507,FIND(".",B2507)-1)),"")</f>
        <v>9</v>
      </c>
      <c r="C2506" s="83" t="str">
        <f>IFERROR(VLOOKUP(B2506,Tabla_CyP,2,FALSE),"")</f>
        <v xml:space="preserve"> CIELORRASOS</v>
      </c>
      <c r="E2506" s="89"/>
      <c r="G2506" s="264"/>
    </row>
    <row r="2507" spans="1:123" ht="24" customHeight="1" x14ac:dyDescent="0.2">
      <c r="A2507" s="263" t="s">
        <v>24</v>
      </c>
      <c r="B2507" s="92" t="str">
        <f>IFERROR(VLOOKUP(COUNTIF($A$1:A2507,"ANALISIS DE PRECIOS"),Tabla_NumeroItem,2,FALSE),"")</f>
        <v>9.1.2</v>
      </c>
      <c r="C2507" s="83" t="str">
        <f>IFERROR(VLOOKUP(B2507,Tabla_CyP,2,FALSE),"")</f>
        <v>Al yeso</v>
      </c>
      <c r="D2507" s="88"/>
      <c r="E2507" s="89"/>
      <c r="F2507" s="87" t="s">
        <v>25</v>
      </c>
      <c r="G2507" s="265" t="str">
        <f>IFERROR(VLOOKUP(B2507,Tabla_CyP,4,FALSE),"")</f>
        <v>m2</v>
      </c>
    </row>
    <row r="2508" spans="1:123" ht="24" customHeight="1" x14ac:dyDescent="0.2">
      <c r="A2508" s="263"/>
      <c r="B2508" s="82"/>
      <c r="D2508" s="88"/>
      <c r="E2508" s="89"/>
      <c r="G2508" s="264"/>
    </row>
    <row r="2509" spans="1:123" ht="24" customHeight="1" x14ac:dyDescent="0.2">
      <c r="A2509" s="366" t="s">
        <v>506</v>
      </c>
      <c r="B2509" s="367"/>
      <c r="C2509" s="368" t="s">
        <v>0</v>
      </c>
      <c r="D2509" s="368" t="s">
        <v>26</v>
      </c>
      <c r="E2509" s="370" t="s">
        <v>27</v>
      </c>
      <c r="F2509" s="372" t="s">
        <v>28</v>
      </c>
      <c r="G2509" s="372" t="s">
        <v>29</v>
      </c>
    </row>
    <row r="2510" spans="1:123" s="88" customFormat="1" ht="24" customHeight="1" x14ac:dyDescent="0.2">
      <c r="A2510" s="93" t="s">
        <v>507</v>
      </c>
      <c r="B2510" s="93" t="s">
        <v>508</v>
      </c>
      <c r="C2510" s="369"/>
      <c r="D2510" s="369"/>
      <c r="E2510" s="371"/>
      <c r="F2510" s="373"/>
      <c r="G2510" s="373"/>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6"/>
      <c r="B2511" s="94"/>
      <c r="C2511" s="132" t="s">
        <v>603</v>
      </c>
      <c r="D2511" s="95"/>
      <c r="E2511" s="96"/>
      <c r="F2511" s="97"/>
      <c r="G2511" s="267"/>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8">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8">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8">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8">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8">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8">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8">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8">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8">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8">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8">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8">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8">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8">
        <f t="shared" si="755"/>
        <v>0</v>
      </c>
    </row>
    <row r="2526" spans="1:7" ht="24" customHeight="1" x14ac:dyDescent="0.2">
      <c r="A2526" s="269"/>
      <c r="D2526" s="88"/>
      <c r="E2526" s="89"/>
      <c r="F2526" s="255" t="s">
        <v>30</v>
      </c>
      <c r="G2526" s="270">
        <f>SUBTOTAL(9,G2512:G2525)</f>
        <v>0</v>
      </c>
    </row>
    <row r="2527" spans="1:7" ht="24" customHeight="1" x14ac:dyDescent="0.2">
      <c r="A2527" s="269"/>
      <c r="C2527" s="98" t="s">
        <v>604</v>
      </c>
      <c r="D2527" s="88"/>
      <c r="E2527" s="89"/>
      <c r="G2527" s="271"/>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8">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8">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8">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8">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8">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8">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8">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8">
        <f t="shared" si="760"/>
        <v>0</v>
      </c>
    </row>
    <row r="2536" spans="1:7" ht="24" customHeight="1" x14ac:dyDescent="0.2">
      <c r="A2536" s="269"/>
      <c r="D2536" s="88"/>
      <c r="E2536" s="89"/>
      <c r="F2536" s="255" t="s">
        <v>31</v>
      </c>
      <c r="G2536" s="270">
        <f>SUBTOTAL(9,G2528:G2535)</f>
        <v>0</v>
      </c>
    </row>
    <row r="2537" spans="1:7" ht="24" customHeight="1" x14ac:dyDescent="0.2">
      <c r="A2537" s="269"/>
      <c r="C2537" s="98" t="s">
        <v>605</v>
      </c>
      <c r="D2537" s="88"/>
      <c r="E2537" s="89"/>
      <c r="G2537" s="271"/>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8">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8">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8">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8">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8">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8">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8">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8">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8">
        <f t="shared" si="765"/>
        <v>0</v>
      </c>
    </row>
    <row r="2547" spans="1:123" ht="24" customHeight="1" x14ac:dyDescent="0.2">
      <c r="A2547" s="272"/>
      <c r="B2547" s="88"/>
      <c r="D2547" s="88"/>
      <c r="E2547" s="89"/>
      <c r="F2547" s="255" t="s">
        <v>32</v>
      </c>
      <c r="G2547" s="270">
        <f>SUBTOTAL(9,G2538:G2546)</f>
        <v>0</v>
      </c>
    </row>
    <row r="2548" spans="1:123" ht="24" customHeight="1" x14ac:dyDescent="0.2">
      <c r="A2548" s="273"/>
      <c r="B2548" s="88"/>
      <c r="D2548" s="88"/>
      <c r="E2548" s="89"/>
      <c r="G2548" s="271"/>
    </row>
    <row r="2549" spans="1:123" ht="24" customHeight="1" x14ac:dyDescent="0.2">
      <c r="A2549" s="274" t="str">
        <f>B2507</f>
        <v>9.1.2</v>
      </c>
      <c r="B2549" s="275" t="str">
        <f>C2507</f>
        <v>Al yeso</v>
      </c>
      <c r="C2549" s="95"/>
      <c r="D2549" s="95" t="s">
        <v>33</v>
      </c>
      <c r="E2549" s="96"/>
      <c r="F2549" s="277" t="s">
        <v>34</v>
      </c>
      <c r="G2549" s="276">
        <f>SUBTOTAL(9,G2512:G2548)</f>
        <v>0</v>
      </c>
    </row>
    <row r="2551" spans="1:123" ht="24" customHeight="1" x14ac:dyDescent="0.2">
      <c r="A2551" s="256" t="s">
        <v>36</v>
      </c>
      <c r="B2551" s="257"/>
      <c r="C2551" s="257"/>
      <c r="D2551" s="257"/>
      <c r="E2551" s="257"/>
      <c r="F2551" s="257"/>
      <c r="G2551" s="258"/>
    </row>
    <row r="2552" spans="1:123" ht="24" customHeight="1" x14ac:dyDescent="0.2">
      <c r="A2552" s="259" t="s">
        <v>601</v>
      </c>
      <c r="B2552" s="84" t="str">
        <f>Comitente</f>
        <v>SUBSECRETARIA DE ARQUITECTURA</v>
      </c>
      <c r="C2552" s="80"/>
      <c r="D2552" s="85"/>
      <c r="E2552" s="85"/>
      <c r="F2552" s="86"/>
      <c r="G2552" s="260"/>
    </row>
    <row r="2553" spans="1:123" ht="24" customHeight="1" x14ac:dyDescent="0.2">
      <c r="A2553" s="259" t="s">
        <v>602</v>
      </c>
      <c r="B2553" s="84">
        <f>Contratista</f>
        <v>0</v>
      </c>
      <c r="C2553" s="81"/>
      <c r="D2553" s="81"/>
      <c r="E2553" s="81"/>
      <c r="F2553" s="87"/>
      <c r="G2553" s="261"/>
    </row>
    <row r="2554" spans="1:123" ht="24" customHeight="1" x14ac:dyDescent="0.2">
      <c r="A2554" s="259" t="s">
        <v>23</v>
      </c>
      <c r="B2554" s="84" t="str">
        <f>Obra</f>
        <v>ESCUELA CASA DEL NINÑO</v>
      </c>
      <c r="C2554" s="81"/>
      <c r="D2554" s="81"/>
      <c r="E2554" s="81"/>
      <c r="F2554" s="87" t="s">
        <v>37</v>
      </c>
      <c r="G2554" s="262">
        <f>Fecha_Base</f>
        <v>0</v>
      </c>
    </row>
    <row r="2555" spans="1:123" ht="24" customHeight="1" x14ac:dyDescent="0.2">
      <c r="A2555" s="263" t="s">
        <v>600</v>
      </c>
      <c r="B2555" s="82" t="str">
        <f>Ubicación</f>
        <v>VALLE FERTIL - SAN JUAN</v>
      </c>
      <c r="C2555" s="82"/>
      <c r="D2555" s="88"/>
      <c r="E2555" s="89"/>
      <c r="G2555" s="264"/>
    </row>
    <row r="2556" spans="1:123" ht="24" customHeight="1" x14ac:dyDescent="0.2">
      <c r="A2556" s="263" t="s">
        <v>38</v>
      </c>
      <c r="B2556" s="91">
        <f>IFERROR(VALUE(LEFT(B2557,FIND(".",B2557)-1)),"")</f>
        <v>10</v>
      </c>
      <c r="C2556" s="83" t="str">
        <f>IFERROR(VLOOKUP(B2556,Tabla_CyP,2,FALSE),"")</f>
        <v xml:space="preserve"> CARPINTERÍA </v>
      </c>
      <c r="E2556" s="89"/>
      <c r="G2556" s="264"/>
    </row>
    <row r="2557" spans="1:123" ht="24" customHeight="1" x14ac:dyDescent="0.2">
      <c r="A2557" s="263" t="s">
        <v>24</v>
      </c>
      <c r="B2557" s="92" t="str">
        <f>IFERROR(VLOOKUP(COUNTIF($A$1:A2557,"ANALISIS DE PRECIOS"),Tabla_NumeroItem,2,FALSE),"")</f>
        <v>10.1.1.1</v>
      </c>
      <c r="C2557" s="83" t="str">
        <f>IFERROR(VLOOKUP(B2557,Tabla_CyP,2,FALSE),"")</f>
        <v>P1</v>
      </c>
      <c r="D2557" s="88"/>
      <c r="E2557" s="89"/>
      <c r="F2557" s="87" t="s">
        <v>25</v>
      </c>
      <c r="G2557" s="265" t="str">
        <f>IFERROR(VLOOKUP(B2557,Tabla_CyP,4,FALSE),"")</f>
        <v>m2</v>
      </c>
    </row>
    <row r="2558" spans="1:123" ht="24" customHeight="1" x14ac:dyDescent="0.2">
      <c r="A2558" s="263"/>
      <c r="B2558" s="82"/>
      <c r="D2558" s="88"/>
      <c r="E2558" s="89"/>
      <c r="G2558" s="264"/>
    </row>
    <row r="2559" spans="1:123" ht="24" customHeight="1" x14ac:dyDescent="0.2">
      <c r="A2559" s="366" t="s">
        <v>506</v>
      </c>
      <c r="B2559" s="367"/>
      <c r="C2559" s="368" t="s">
        <v>0</v>
      </c>
      <c r="D2559" s="368" t="s">
        <v>26</v>
      </c>
      <c r="E2559" s="370" t="s">
        <v>27</v>
      </c>
      <c r="F2559" s="372" t="s">
        <v>28</v>
      </c>
      <c r="G2559" s="372" t="s">
        <v>29</v>
      </c>
    </row>
    <row r="2560" spans="1:123" s="88" customFormat="1" ht="24" customHeight="1" x14ac:dyDescent="0.2">
      <c r="A2560" s="93" t="s">
        <v>507</v>
      </c>
      <c r="B2560" s="93" t="s">
        <v>508</v>
      </c>
      <c r="C2560" s="369"/>
      <c r="D2560" s="369"/>
      <c r="E2560" s="371"/>
      <c r="F2560" s="373"/>
      <c r="G2560" s="373"/>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6"/>
      <c r="B2561" s="94"/>
      <c r="C2561" s="132" t="s">
        <v>603</v>
      </c>
      <c r="D2561" s="95"/>
      <c r="E2561" s="96"/>
      <c r="F2561" s="97"/>
      <c r="G2561" s="267"/>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8">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8">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8">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8">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8">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8">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8">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8">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8">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8">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8">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8">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8">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8">
        <f t="shared" si="770"/>
        <v>0</v>
      </c>
    </row>
    <row r="2576" spans="1:7" ht="24" customHeight="1" x14ac:dyDescent="0.2">
      <c r="A2576" s="269"/>
      <c r="D2576" s="88"/>
      <c r="E2576" s="89"/>
      <c r="F2576" s="255" t="s">
        <v>30</v>
      </c>
      <c r="G2576" s="270">
        <f>SUBTOTAL(9,G2562:G2575)</f>
        <v>0</v>
      </c>
    </row>
    <row r="2577" spans="1:7" ht="24" customHeight="1" x14ac:dyDescent="0.2">
      <c r="A2577" s="269"/>
      <c r="C2577" s="98" t="s">
        <v>604</v>
      </c>
      <c r="D2577" s="88"/>
      <c r="E2577" s="89"/>
      <c r="G2577" s="271"/>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8">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8">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8">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8">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8">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8">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8">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8">
        <f t="shared" si="775"/>
        <v>0</v>
      </c>
    </row>
    <row r="2586" spans="1:7" ht="24" customHeight="1" x14ac:dyDescent="0.2">
      <c r="A2586" s="269"/>
      <c r="D2586" s="88"/>
      <c r="E2586" s="89"/>
      <c r="F2586" s="255" t="s">
        <v>31</v>
      </c>
      <c r="G2586" s="270">
        <f>SUBTOTAL(9,G2578:G2585)</f>
        <v>0</v>
      </c>
    </row>
    <row r="2587" spans="1:7" ht="24" customHeight="1" x14ac:dyDescent="0.2">
      <c r="A2587" s="269"/>
      <c r="C2587" s="98" t="s">
        <v>605</v>
      </c>
      <c r="D2587" s="88"/>
      <c r="E2587" s="89"/>
      <c r="G2587" s="271"/>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8">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8">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8">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8">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8">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8">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8">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8">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8">
        <f t="shared" si="780"/>
        <v>0</v>
      </c>
    </row>
    <row r="2597" spans="1:7" ht="24" customHeight="1" x14ac:dyDescent="0.2">
      <c r="A2597" s="272"/>
      <c r="B2597" s="88"/>
      <c r="D2597" s="88"/>
      <c r="E2597" s="89"/>
      <c r="F2597" s="255" t="s">
        <v>32</v>
      </c>
      <c r="G2597" s="270">
        <f>SUBTOTAL(9,G2588:G2596)</f>
        <v>0</v>
      </c>
    </row>
    <row r="2598" spans="1:7" ht="24" customHeight="1" x14ac:dyDescent="0.2">
      <c r="A2598" s="273"/>
      <c r="B2598" s="88"/>
      <c r="D2598" s="88"/>
      <c r="E2598" s="89"/>
      <c r="G2598" s="271"/>
    </row>
    <row r="2599" spans="1:7" ht="24" customHeight="1" x14ac:dyDescent="0.2">
      <c r="A2599" s="274" t="str">
        <f>B2557</f>
        <v>10.1.1.1</v>
      </c>
      <c r="B2599" s="275" t="str">
        <f>C2557</f>
        <v>P1</v>
      </c>
      <c r="C2599" s="95"/>
      <c r="D2599" s="95" t="s">
        <v>33</v>
      </c>
      <c r="E2599" s="96"/>
      <c r="F2599" s="277" t="s">
        <v>34</v>
      </c>
      <c r="G2599" s="276">
        <f>SUBTOTAL(9,G2562:G2598)</f>
        <v>0</v>
      </c>
    </row>
    <row r="2601" spans="1:7" ht="24" customHeight="1" x14ac:dyDescent="0.2">
      <c r="A2601" s="256" t="s">
        <v>36</v>
      </c>
      <c r="B2601" s="257"/>
      <c r="C2601" s="257"/>
      <c r="D2601" s="257"/>
      <c r="E2601" s="257"/>
      <c r="F2601" s="257"/>
      <c r="G2601" s="258"/>
    </row>
    <row r="2602" spans="1:7" ht="24" customHeight="1" x14ac:dyDescent="0.2">
      <c r="A2602" s="259" t="s">
        <v>601</v>
      </c>
      <c r="B2602" s="84" t="str">
        <f>Comitente</f>
        <v>SUBSECRETARIA DE ARQUITECTURA</v>
      </c>
      <c r="C2602" s="80"/>
      <c r="D2602" s="85"/>
      <c r="E2602" s="85"/>
      <c r="F2602" s="86"/>
      <c r="G2602" s="260"/>
    </row>
    <row r="2603" spans="1:7" ht="24" customHeight="1" x14ac:dyDescent="0.2">
      <c r="A2603" s="259" t="s">
        <v>602</v>
      </c>
      <c r="B2603" s="84">
        <f>Contratista</f>
        <v>0</v>
      </c>
      <c r="C2603" s="81"/>
      <c r="D2603" s="81"/>
      <c r="E2603" s="81"/>
      <c r="F2603" s="87"/>
      <c r="G2603" s="261"/>
    </row>
    <row r="2604" spans="1:7" ht="24" customHeight="1" x14ac:dyDescent="0.2">
      <c r="A2604" s="259" t="s">
        <v>23</v>
      </c>
      <c r="B2604" s="84" t="str">
        <f>Obra</f>
        <v>ESCUELA CASA DEL NINÑO</v>
      </c>
      <c r="C2604" s="81"/>
      <c r="D2604" s="81"/>
      <c r="E2604" s="81"/>
      <c r="F2604" s="87" t="s">
        <v>37</v>
      </c>
      <c r="G2604" s="262">
        <f>Fecha_Base</f>
        <v>0</v>
      </c>
    </row>
    <row r="2605" spans="1:7" ht="24" customHeight="1" x14ac:dyDescent="0.2">
      <c r="A2605" s="263" t="s">
        <v>600</v>
      </c>
      <c r="B2605" s="82" t="str">
        <f>Ubicación</f>
        <v>VALLE FERTIL - SAN JUAN</v>
      </c>
      <c r="C2605" s="82"/>
      <c r="D2605" s="88"/>
      <c r="E2605" s="89"/>
      <c r="G2605" s="264"/>
    </row>
    <row r="2606" spans="1:7" ht="24" customHeight="1" x14ac:dyDescent="0.2">
      <c r="A2606" s="263" t="s">
        <v>38</v>
      </c>
      <c r="B2606" s="91">
        <f>IFERROR(VALUE(LEFT(B2607,FIND(".",B2607)-1)),"")</f>
        <v>10</v>
      </c>
      <c r="C2606" s="83" t="str">
        <f>IFERROR(VLOOKUP(B2606,Tabla_CyP,2,FALSE),"")</f>
        <v xml:space="preserve"> CARPINTERÍA </v>
      </c>
      <c r="E2606" s="89"/>
      <c r="G2606" s="264"/>
    </row>
    <row r="2607" spans="1:7" ht="24" customHeight="1" x14ac:dyDescent="0.2">
      <c r="A2607" s="263" t="s">
        <v>24</v>
      </c>
      <c r="B2607" s="92" t="str">
        <f>IFERROR(VLOOKUP(COUNTIF($A$1:A2607,"ANALISIS DE PRECIOS"),Tabla_NumeroItem,2,FALSE),"")</f>
        <v>10.1.1.2</v>
      </c>
      <c r="C2607" s="83" t="str">
        <f>IFERROR(VLOOKUP(B2607,Tabla_CyP,2,FALSE),"")</f>
        <v>P2</v>
      </c>
      <c r="D2607" s="88"/>
      <c r="E2607" s="89"/>
      <c r="F2607" s="87" t="s">
        <v>25</v>
      </c>
      <c r="G2607" s="265" t="str">
        <f>IFERROR(VLOOKUP(B2607,Tabla_CyP,4,FALSE),"")</f>
        <v>m2</v>
      </c>
    </row>
    <row r="2608" spans="1:7" ht="24" customHeight="1" x14ac:dyDescent="0.2">
      <c r="A2608" s="263"/>
      <c r="B2608" s="82"/>
      <c r="D2608" s="88"/>
      <c r="E2608" s="89"/>
      <c r="G2608" s="264"/>
    </row>
    <row r="2609" spans="1:123" ht="24" customHeight="1" x14ac:dyDescent="0.2">
      <c r="A2609" s="366" t="s">
        <v>506</v>
      </c>
      <c r="B2609" s="367"/>
      <c r="C2609" s="368" t="s">
        <v>0</v>
      </c>
      <c r="D2609" s="368" t="s">
        <v>26</v>
      </c>
      <c r="E2609" s="370" t="s">
        <v>27</v>
      </c>
      <c r="F2609" s="372" t="s">
        <v>28</v>
      </c>
      <c r="G2609" s="372" t="s">
        <v>29</v>
      </c>
    </row>
    <row r="2610" spans="1:123" s="88" customFormat="1" ht="24" customHeight="1" x14ac:dyDescent="0.2">
      <c r="A2610" s="93" t="s">
        <v>507</v>
      </c>
      <c r="B2610" s="93" t="s">
        <v>508</v>
      </c>
      <c r="C2610" s="369"/>
      <c r="D2610" s="369"/>
      <c r="E2610" s="371"/>
      <c r="F2610" s="373"/>
      <c r="G2610" s="373"/>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6"/>
      <c r="B2611" s="94"/>
      <c r="C2611" s="132" t="s">
        <v>603</v>
      </c>
      <c r="D2611" s="95"/>
      <c r="E2611" s="96"/>
      <c r="F2611" s="97"/>
      <c r="G2611" s="267"/>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8">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8">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8">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8">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8">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8">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8">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8">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8">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8">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8">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8">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8">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8">
        <f t="shared" si="785"/>
        <v>0</v>
      </c>
    </row>
    <row r="2626" spans="1:7" ht="24" customHeight="1" x14ac:dyDescent="0.2">
      <c r="A2626" s="269"/>
      <c r="D2626" s="88"/>
      <c r="E2626" s="89"/>
      <c r="F2626" s="255" t="s">
        <v>30</v>
      </c>
      <c r="G2626" s="270">
        <f>SUBTOTAL(9,G2612:G2625)</f>
        <v>0</v>
      </c>
    </row>
    <row r="2627" spans="1:7" ht="24" customHeight="1" x14ac:dyDescent="0.2">
      <c r="A2627" s="269"/>
      <c r="C2627" s="98" t="s">
        <v>604</v>
      </c>
      <c r="D2627" s="88"/>
      <c r="E2627" s="89"/>
      <c r="G2627" s="271"/>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8">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8">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8">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8">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8">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8">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8">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8">
        <f t="shared" si="790"/>
        <v>0</v>
      </c>
    </row>
    <row r="2636" spans="1:7" ht="24" customHeight="1" x14ac:dyDescent="0.2">
      <c r="A2636" s="269"/>
      <c r="D2636" s="88"/>
      <c r="E2636" s="89"/>
      <c r="F2636" s="255" t="s">
        <v>31</v>
      </c>
      <c r="G2636" s="270">
        <f>SUBTOTAL(9,G2628:G2635)</f>
        <v>0</v>
      </c>
    </row>
    <row r="2637" spans="1:7" ht="24" customHeight="1" x14ac:dyDescent="0.2">
      <c r="A2637" s="269"/>
      <c r="C2637" s="98" t="s">
        <v>605</v>
      </c>
      <c r="D2637" s="88"/>
      <c r="E2637" s="89"/>
      <c r="G2637" s="271"/>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8">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8">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8">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8">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8">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8">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8">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8">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8">
        <f t="shared" si="795"/>
        <v>0</v>
      </c>
    </row>
    <row r="2647" spans="1:7" ht="24" customHeight="1" x14ac:dyDescent="0.2">
      <c r="A2647" s="272"/>
      <c r="B2647" s="88"/>
      <c r="D2647" s="88"/>
      <c r="E2647" s="89"/>
      <c r="F2647" s="255" t="s">
        <v>32</v>
      </c>
      <c r="G2647" s="270">
        <f>SUBTOTAL(9,G2638:G2646)</f>
        <v>0</v>
      </c>
    </row>
    <row r="2648" spans="1:7" ht="24" customHeight="1" x14ac:dyDescent="0.2">
      <c r="A2648" s="273"/>
      <c r="B2648" s="88"/>
      <c r="D2648" s="88"/>
      <c r="E2648" s="89"/>
      <c r="G2648" s="271"/>
    </row>
    <row r="2649" spans="1:7" ht="24" customHeight="1" x14ac:dyDescent="0.2">
      <c r="A2649" s="274" t="str">
        <f>B2607</f>
        <v>10.1.1.2</v>
      </c>
      <c r="B2649" s="275" t="str">
        <f>C2607</f>
        <v>P2</v>
      </c>
      <c r="C2649" s="95"/>
      <c r="D2649" s="95" t="s">
        <v>33</v>
      </c>
      <c r="E2649" s="96"/>
      <c r="F2649" s="277" t="s">
        <v>34</v>
      </c>
      <c r="G2649" s="276">
        <f>SUBTOTAL(9,G2612:G2648)</f>
        <v>0</v>
      </c>
    </row>
    <row r="2651" spans="1:7" ht="24" customHeight="1" x14ac:dyDescent="0.2">
      <c r="A2651" s="256" t="s">
        <v>36</v>
      </c>
      <c r="B2651" s="257"/>
      <c r="C2651" s="257"/>
      <c r="D2651" s="257"/>
      <c r="E2651" s="257"/>
      <c r="F2651" s="257"/>
      <c r="G2651" s="258"/>
    </row>
    <row r="2652" spans="1:7" ht="24" customHeight="1" x14ac:dyDescent="0.2">
      <c r="A2652" s="259" t="s">
        <v>601</v>
      </c>
      <c r="B2652" s="84" t="str">
        <f>Comitente</f>
        <v>SUBSECRETARIA DE ARQUITECTURA</v>
      </c>
      <c r="C2652" s="80"/>
      <c r="D2652" s="85"/>
      <c r="E2652" s="85"/>
      <c r="F2652" s="86"/>
      <c r="G2652" s="260"/>
    </row>
    <row r="2653" spans="1:7" ht="24" customHeight="1" x14ac:dyDescent="0.2">
      <c r="A2653" s="259" t="s">
        <v>602</v>
      </c>
      <c r="B2653" s="84">
        <f>Contratista</f>
        <v>0</v>
      </c>
      <c r="C2653" s="81"/>
      <c r="D2653" s="81"/>
      <c r="E2653" s="81"/>
      <c r="F2653" s="87"/>
      <c r="G2653" s="261"/>
    </row>
    <row r="2654" spans="1:7" ht="24" customHeight="1" x14ac:dyDescent="0.2">
      <c r="A2654" s="259" t="s">
        <v>23</v>
      </c>
      <c r="B2654" s="84" t="str">
        <f>Obra</f>
        <v>ESCUELA CASA DEL NINÑO</v>
      </c>
      <c r="C2654" s="81"/>
      <c r="D2654" s="81"/>
      <c r="E2654" s="81"/>
      <c r="F2654" s="87" t="s">
        <v>37</v>
      </c>
      <c r="G2654" s="262">
        <f>Fecha_Base</f>
        <v>0</v>
      </c>
    </row>
    <row r="2655" spans="1:7" ht="24" customHeight="1" x14ac:dyDescent="0.2">
      <c r="A2655" s="263" t="s">
        <v>600</v>
      </c>
      <c r="B2655" s="82" t="str">
        <f>Ubicación</f>
        <v>VALLE FERTIL - SAN JUAN</v>
      </c>
      <c r="C2655" s="82"/>
      <c r="D2655" s="88"/>
      <c r="E2655" s="89"/>
      <c r="G2655" s="264"/>
    </row>
    <row r="2656" spans="1:7" ht="24" customHeight="1" x14ac:dyDescent="0.2">
      <c r="A2656" s="263" t="s">
        <v>38</v>
      </c>
      <c r="B2656" s="91">
        <f>IFERROR(VALUE(LEFT(B2657,FIND(".",B2657)-1)),"")</f>
        <v>10</v>
      </c>
      <c r="C2656" s="83" t="str">
        <f>IFERROR(VLOOKUP(B2656,Tabla_CyP,2,FALSE),"")</f>
        <v xml:space="preserve"> CARPINTERÍA </v>
      </c>
      <c r="E2656" s="89"/>
      <c r="G2656" s="264"/>
    </row>
    <row r="2657" spans="1:123" ht="24" customHeight="1" x14ac:dyDescent="0.2">
      <c r="A2657" s="263" t="s">
        <v>24</v>
      </c>
      <c r="B2657" s="92" t="str">
        <f>IFERROR(VLOOKUP(COUNTIF($A$1:A2657,"ANALISIS DE PRECIOS"),Tabla_NumeroItem,2,FALSE),"")</f>
        <v>10.1.1.3</v>
      </c>
      <c r="C2657" s="83" t="str">
        <f>IFERROR(VLOOKUP(B2657,Tabla_CyP,2,FALSE),"")</f>
        <v>P3</v>
      </c>
      <c r="D2657" s="88"/>
      <c r="E2657" s="89"/>
      <c r="F2657" s="87" t="s">
        <v>25</v>
      </c>
      <c r="G2657" s="265" t="str">
        <f>IFERROR(VLOOKUP(B2657,Tabla_CyP,4,FALSE),"")</f>
        <v>m2</v>
      </c>
    </row>
    <row r="2658" spans="1:123" ht="24" customHeight="1" x14ac:dyDescent="0.2">
      <c r="A2658" s="263"/>
      <c r="B2658" s="82"/>
      <c r="D2658" s="88"/>
      <c r="E2658" s="89"/>
      <c r="G2658" s="264"/>
    </row>
    <row r="2659" spans="1:123" ht="24" customHeight="1" x14ac:dyDescent="0.2">
      <c r="A2659" s="366" t="s">
        <v>506</v>
      </c>
      <c r="B2659" s="367"/>
      <c r="C2659" s="368" t="s">
        <v>0</v>
      </c>
      <c r="D2659" s="368" t="s">
        <v>26</v>
      </c>
      <c r="E2659" s="370" t="s">
        <v>27</v>
      </c>
      <c r="F2659" s="372" t="s">
        <v>28</v>
      </c>
      <c r="G2659" s="372" t="s">
        <v>29</v>
      </c>
    </row>
    <row r="2660" spans="1:123" s="88" customFormat="1" ht="24" customHeight="1" x14ac:dyDescent="0.2">
      <c r="A2660" s="93" t="s">
        <v>507</v>
      </c>
      <c r="B2660" s="93" t="s">
        <v>508</v>
      </c>
      <c r="C2660" s="369"/>
      <c r="D2660" s="369"/>
      <c r="E2660" s="371"/>
      <c r="F2660" s="373"/>
      <c r="G2660" s="373"/>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6"/>
      <c r="B2661" s="94"/>
      <c r="C2661" s="132" t="s">
        <v>603</v>
      </c>
      <c r="D2661" s="95"/>
      <c r="E2661" s="96"/>
      <c r="F2661" s="97"/>
      <c r="G2661" s="267"/>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8">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8">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8">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8">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8">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8">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8">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8">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8">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8">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8">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8">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8">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8">
        <f t="shared" si="800"/>
        <v>0</v>
      </c>
    </row>
    <row r="2676" spans="1:7" ht="24" customHeight="1" x14ac:dyDescent="0.2">
      <c r="A2676" s="269"/>
      <c r="D2676" s="88"/>
      <c r="E2676" s="89"/>
      <c r="F2676" s="255" t="s">
        <v>30</v>
      </c>
      <c r="G2676" s="270">
        <f>SUBTOTAL(9,G2662:G2675)</f>
        <v>0</v>
      </c>
    </row>
    <row r="2677" spans="1:7" ht="24" customHeight="1" x14ac:dyDescent="0.2">
      <c r="A2677" s="269"/>
      <c r="C2677" s="98" t="s">
        <v>604</v>
      </c>
      <c r="D2677" s="88"/>
      <c r="E2677" s="89"/>
      <c r="G2677" s="271"/>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8">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8">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8">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8">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8">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8">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8">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8">
        <f t="shared" si="805"/>
        <v>0</v>
      </c>
    </row>
    <row r="2686" spans="1:7" ht="24" customHeight="1" x14ac:dyDescent="0.2">
      <c r="A2686" s="269"/>
      <c r="D2686" s="88"/>
      <c r="E2686" s="89"/>
      <c r="F2686" s="255" t="s">
        <v>31</v>
      </c>
      <c r="G2686" s="270">
        <f>SUBTOTAL(9,G2678:G2685)</f>
        <v>0</v>
      </c>
    </row>
    <row r="2687" spans="1:7" ht="24" customHeight="1" x14ac:dyDescent="0.2">
      <c r="A2687" s="269"/>
      <c r="C2687" s="98" t="s">
        <v>605</v>
      </c>
      <c r="D2687" s="88"/>
      <c r="E2687" s="89"/>
      <c r="G2687" s="271"/>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8">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8">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8">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8">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8">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8">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8">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8">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8">
        <f t="shared" si="810"/>
        <v>0</v>
      </c>
    </row>
    <row r="2697" spans="1:7" ht="24" customHeight="1" x14ac:dyDescent="0.2">
      <c r="A2697" s="272"/>
      <c r="B2697" s="88"/>
      <c r="D2697" s="88"/>
      <c r="E2697" s="89"/>
      <c r="F2697" s="255" t="s">
        <v>32</v>
      </c>
      <c r="G2697" s="270">
        <f>SUBTOTAL(9,G2688:G2696)</f>
        <v>0</v>
      </c>
    </row>
    <row r="2698" spans="1:7" ht="24" customHeight="1" x14ac:dyDescent="0.2">
      <c r="A2698" s="273"/>
      <c r="B2698" s="88"/>
      <c r="D2698" s="88"/>
      <c r="E2698" s="89"/>
      <c r="G2698" s="271"/>
    </row>
    <row r="2699" spans="1:7" ht="24" customHeight="1" x14ac:dyDescent="0.2">
      <c r="A2699" s="274" t="str">
        <f>B2657</f>
        <v>10.1.1.3</v>
      </c>
      <c r="B2699" s="275" t="str">
        <f>C2657</f>
        <v>P3</v>
      </c>
      <c r="C2699" s="95"/>
      <c r="D2699" s="95" t="s">
        <v>33</v>
      </c>
      <c r="E2699" s="96"/>
      <c r="F2699" s="277" t="s">
        <v>34</v>
      </c>
      <c r="G2699" s="276">
        <f>SUBTOTAL(9,G2662:G2698)</f>
        <v>0</v>
      </c>
    </row>
    <row r="2701" spans="1:7" ht="24" customHeight="1" x14ac:dyDescent="0.2">
      <c r="A2701" s="256" t="s">
        <v>36</v>
      </c>
      <c r="B2701" s="257"/>
      <c r="C2701" s="257"/>
      <c r="D2701" s="257"/>
      <c r="E2701" s="257"/>
      <c r="F2701" s="257"/>
      <c r="G2701" s="258"/>
    </row>
    <row r="2702" spans="1:7" ht="24" customHeight="1" x14ac:dyDescent="0.2">
      <c r="A2702" s="259" t="s">
        <v>601</v>
      </c>
      <c r="B2702" s="84" t="str">
        <f>Comitente</f>
        <v>SUBSECRETARIA DE ARQUITECTURA</v>
      </c>
      <c r="C2702" s="80"/>
      <c r="D2702" s="85"/>
      <c r="E2702" s="85"/>
      <c r="F2702" s="86"/>
      <c r="G2702" s="260"/>
    </row>
    <row r="2703" spans="1:7" ht="24" customHeight="1" x14ac:dyDescent="0.2">
      <c r="A2703" s="259" t="s">
        <v>602</v>
      </c>
      <c r="B2703" s="84">
        <f>Contratista</f>
        <v>0</v>
      </c>
      <c r="C2703" s="81"/>
      <c r="D2703" s="81"/>
      <c r="E2703" s="81"/>
      <c r="F2703" s="87"/>
      <c r="G2703" s="261"/>
    </row>
    <row r="2704" spans="1:7" ht="24" customHeight="1" x14ac:dyDescent="0.2">
      <c r="A2704" s="259" t="s">
        <v>23</v>
      </c>
      <c r="B2704" s="84" t="str">
        <f>Obra</f>
        <v>ESCUELA CASA DEL NINÑO</v>
      </c>
      <c r="C2704" s="81"/>
      <c r="D2704" s="81"/>
      <c r="E2704" s="81"/>
      <c r="F2704" s="87" t="s">
        <v>37</v>
      </c>
      <c r="G2704" s="262">
        <f>Fecha_Base</f>
        <v>0</v>
      </c>
    </row>
    <row r="2705" spans="1:123" ht="24" customHeight="1" x14ac:dyDescent="0.2">
      <c r="A2705" s="263" t="s">
        <v>600</v>
      </c>
      <c r="B2705" s="82" t="str">
        <f>Ubicación</f>
        <v>VALLE FERTIL - SAN JUAN</v>
      </c>
      <c r="C2705" s="82"/>
      <c r="D2705" s="88"/>
      <c r="E2705" s="89"/>
      <c r="G2705" s="264"/>
    </row>
    <row r="2706" spans="1:123" ht="24" customHeight="1" x14ac:dyDescent="0.2">
      <c r="A2706" s="263" t="s">
        <v>38</v>
      </c>
      <c r="B2706" s="91">
        <f>IFERROR(VALUE(LEFT(B2707,FIND(".",B2707)-1)),"")</f>
        <v>10</v>
      </c>
      <c r="C2706" s="83" t="str">
        <f>IFERROR(VLOOKUP(B2706,Tabla_CyP,2,FALSE),"")</f>
        <v xml:space="preserve"> CARPINTERÍA </v>
      </c>
      <c r="E2706" s="89"/>
      <c r="G2706" s="264"/>
    </row>
    <row r="2707" spans="1:123" ht="24" customHeight="1" x14ac:dyDescent="0.2">
      <c r="A2707" s="263" t="s">
        <v>24</v>
      </c>
      <c r="B2707" s="92" t="str">
        <f>IFERROR(VLOOKUP(COUNTIF($A$1:A2707,"ANALISIS DE PRECIOS"),Tabla_NumeroItem,2,FALSE),"")</f>
        <v>10.1.1.4</v>
      </c>
      <c r="C2707" s="83" t="str">
        <f>IFERROR(VLOOKUP(B2707,Tabla_CyP,2,FALSE),"")</f>
        <v>P 3 a</v>
      </c>
      <c r="D2707" s="88"/>
      <c r="E2707" s="89"/>
      <c r="F2707" s="87" t="s">
        <v>25</v>
      </c>
      <c r="G2707" s="265" t="str">
        <f>IFERROR(VLOOKUP(B2707,Tabla_CyP,4,FALSE),"")</f>
        <v>m2</v>
      </c>
    </row>
    <row r="2708" spans="1:123" ht="24" customHeight="1" x14ac:dyDescent="0.2">
      <c r="A2708" s="263"/>
      <c r="B2708" s="82"/>
      <c r="D2708" s="88"/>
      <c r="E2708" s="89"/>
      <c r="G2708" s="264"/>
    </row>
    <row r="2709" spans="1:123" ht="24" customHeight="1" x14ac:dyDescent="0.2">
      <c r="A2709" s="366" t="s">
        <v>506</v>
      </c>
      <c r="B2709" s="367"/>
      <c r="C2709" s="368" t="s">
        <v>0</v>
      </c>
      <c r="D2709" s="368" t="s">
        <v>26</v>
      </c>
      <c r="E2709" s="370" t="s">
        <v>27</v>
      </c>
      <c r="F2709" s="372" t="s">
        <v>28</v>
      </c>
      <c r="G2709" s="372" t="s">
        <v>29</v>
      </c>
    </row>
    <row r="2710" spans="1:123" s="88" customFormat="1" ht="24" customHeight="1" x14ac:dyDescent="0.2">
      <c r="A2710" s="93" t="s">
        <v>507</v>
      </c>
      <c r="B2710" s="93" t="s">
        <v>508</v>
      </c>
      <c r="C2710" s="369"/>
      <c r="D2710" s="369"/>
      <c r="E2710" s="371"/>
      <c r="F2710" s="373"/>
      <c r="G2710" s="373"/>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6"/>
      <c r="B2711" s="94"/>
      <c r="C2711" s="132" t="s">
        <v>603</v>
      </c>
      <c r="D2711" s="95"/>
      <c r="E2711" s="96"/>
      <c r="F2711" s="97"/>
      <c r="G2711" s="267"/>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8">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8">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8">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8">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8">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8">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8">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8">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8">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8">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8">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8">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8">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8">
        <f t="shared" si="815"/>
        <v>0</v>
      </c>
    </row>
    <row r="2726" spans="1:7" ht="24" customHeight="1" x14ac:dyDescent="0.2">
      <c r="A2726" s="269"/>
      <c r="D2726" s="88"/>
      <c r="E2726" s="89"/>
      <c r="F2726" s="255" t="s">
        <v>30</v>
      </c>
      <c r="G2726" s="270">
        <f>SUBTOTAL(9,G2712:G2725)</f>
        <v>0</v>
      </c>
    </row>
    <row r="2727" spans="1:7" ht="24" customHeight="1" x14ac:dyDescent="0.2">
      <c r="A2727" s="269"/>
      <c r="C2727" s="98" t="s">
        <v>604</v>
      </c>
      <c r="D2727" s="88"/>
      <c r="E2727" s="89"/>
      <c r="G2727" s="271"/>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8">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8">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8">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8">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8">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8">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8">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8">
        <f t="shared" si="820"/>
        <v>0</v>
      </c>
    </row>
    <row r="2736" spans="1:7" ht="24" customHeight="1" x14ac:dyDescent="0.2">
      <c r="A2736" s="269"/>
      <c r="D2736" s="88"/>
      <c r="E2736" s="89"/>
      <c r="F2736" s="255" t="s">
        <v>31</v>
      </c>
      <c r="G2736" s="270">
        <f>SUBTOTAL(9,G2728:G2735)</f>
        <v>0</v>
      </c>
    </row>
    <row r="2737" spans="1:7" ht="24" customHeight="1" x14ac:dyDescent="0.2">
      <c r="A2737" s="269"/>
      <c r="C2737" s="98" t="s">
        <v>605</v>
      </c>
      <c r="D2737" s="88"/>
      <c r="E2737" s="89"/>
      <c r="G2737" s="271"/>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8">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8">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8">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8">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8">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8">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8">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8">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8">
        <f t="shared" si="825"/>
        <v>0</v>
      </c>
    </row>
    <row r="2747" spans="1:7" ht="24" customHeight="1" x14ac:dyDescent="0.2">
      <c r="A2747" s="272"/>
      <c r="B2747" s="88"/>
      <c r="D2747" s="88"/>
      <c r="E2747" s="89"/>
      <c r="F2747" s="255" t="s">
        <v>32</v>
      </c>
      <c r="G2747" s="270">
        <f>SUBTOTAL(9,G2738:G2746)</f>
        <v>0</v>
      </c>
    </row>
    <row r="2748" spans="1:7" ht="24" customHeight="1" x14ac:dyDescent="0.2">
      <c r="A2748" s="273"/>
      <c r="B2748" s="88"/>
      <c r="D2748" s="88"/>
      <c r="E2748" s="89"/>
      <c r="G2748" s="271"/>
    </row>
    <row r="2749" spans="1:7" ht="24" customHeight="1" x14ac:dyDescent="0.2">
      <c r="A2749" s="274" t="str">
        <f>B2707</f>
        <v>10.1.1.4</v>
      </c>
      <c r="B2749" s="275" t="str">
        <f>C2707</f>
        <v>P 3 a</v>
      </c>
      <c r="C2749" s="95"/>
      <c r="D2749" s="95" t="s">
        <v>33</v>
      </c>
      <c r="E2749" s="96"/>
      <c r="F2749" s="277" t="s">
        <v>34</v>
      </c>
      <c r="G2749" s="276">
        <f>SUBTOTAL(9,G2712:G2748)</f>
        <v>0</v>
      </c>
    </row>
    <row r="2751" spans="1:7" ht="24" customHeight="1" x14ac:dyDescent="0.2">
      <c r="A2751" s="256" t="s">
        <v>36</v>
      </c>
      <c r="B2751" s="257"/>
      <c r="C2751" s="257"/>
      <c r="D2751" s="257"/>
      <c r="E2751" s="257"/>
      <c r="F2751" s="257"/>
      <c r="G2751" s="258"/>
    </row>
    <row r="2752" spans="1:7" ht="24" customHeight="1" x14ac:dyDescent="0.2">
      <c r="A2752" s="259" t="s">
        <v>601</v>
      </c>
      <c r="B2752" s="84" t="str">
        <f>Comitente</f>
        <v>SUBSECRETARIA DE ARQUITECTURA</v>
      </c>
      <c r="C2752" s="80"/>
      <c r="D2752" s="85"/>
      <c r="E2752" s="85"/>
      <c r="F2752" s="86"/>
      <c r="G2752" s="260"/>
    </row>
    <row r="2753" spans="1:123" ht="24" customHeight="1" x14ac:dyDescent="0.2">
      <c r="A2753" s="259" t="s">
        <v>602</v>
      </c>
      <c r="B2753" s="84">
        <f>Contratista</f>
        <v>0</v>
      </c>
      <c r="C2753" s="81"/>
      <c r="D2753" s="81"/>
      <c r="E2753" s="81"/>
      <c r="F2753" s="87"/>
      <c r="G2753" s="261"/>
    </row>
    <row r="2754" spans="1:123" ht="24" customHeight="1" x14ac:dyDescent="0.2">
      <c r="A2754" s="259" t="s">
        <v>23</v>
      </c>
      <c r="B2754" s="84" t="str">
        <f>Obra</f>
        <v>ESCUELA CASA DEL NINÑO</v>
      </c>
      <c r="C2754" s="81"/>
      <c r="D2754" s="81"/>
      <c r="E2754" s="81"/>
      <c r="F2754" s="87" t="s">
        <v>37</v>
      </c>
      <c r="G2754" s="262">
        <f>Fecha_Base</f>
        <v>0</v>
      </c>
    </row>
    <row r="2755" spans="1:123" ht="24" customHeight="1" x14ac:dyDescent="0.2">
      <c r="A2755" s="263" t="s">
        <v>600</v>
      </c>
      <c r="B2755" s="82" t="str">
        <f>Ubicación</f>
        <v>VALLE FERTIL - SAN JUAN</v>
      </c>
      <c r="C2755" s="82"/>
      <c r="D2755" s="88"/>
      <c r="E2755" s="89"/>
      <c r="G2755" s="264"/>
    </row>
    <row r="2756" spans="1:123" ht="24" customHeight="1" x14ac:dyDescent="0.2">
      <c r="A2756" s="263" t="s">
        <v>38</v>
      </c>
      <c r="B2756" s="91">
        <f>IFERROR(VALUE(LEFT(B2757,FIND(".",B2757)-1)),"")</f>
        <v>10</v>
      </c>
      <c r="C2756" s="83" t="str">
        <f>IFERROR(VLOOKUP(B2756,Tabla_CyP,2,FALSE),"")</f>
        <v xml:space="preserve"> CARPINTERÍA </v>
      </c>
      <c r="E2756" s="89"/>
      <c r="G2756" s="264"/>
    </row>
    <row r="2757" spans="1:123" ht="24" customHeight="1" x14ac:dyDescent="0.2">
      <c r="A2757" s="263" t="s">
        <v>24</v>
      </c>
      <c r="B2757" s="92" t="str">
        <f>IFERROR(VLOOKUP(COUNTIF($A$1:A2757,"ANALISIS DE PRECIOS"),Tabla_NumeroItem,2,FALSE),"")</f>
        <v>10.1.1.5</v>
      </c>
      <c r="C2757" s="83" t="str">
        <f>IFERROR(VLOOKUP(B2757,Tabla_CyP,2,FALSE),"")</f>
        <v>P4</v>
      </c>
      <c r="D2757" s="88"/>
      <c r="E2757" s="89"/>
      <c r="F2757" s="87" t="s">
        <v>25</v>
      </c>
      <c r="G2757" s="265" t="str">
        <f>IFERROR(VLOOKUP(B2757,Tabla_CyP,4,FALSE),"")</f>
        <v>m2</v>
      </c>
    </row>
    <row r="2758" spans="1:123" ht="24" customHeight="1" x14ac:dyDescent="0.2">
      <c r="A2758" s="263"/>
      <c r="B2758" s="82"/>
      <c r="D2758" s="88"/>
      <c r="E2758" s="89"/>
      <c r="G2758" s="264"/>
    </row>
    <row r="2759" spans="1:123" ht="24" customHeight="1" x14ac:dyDescent="0.2">
      <c r="A2759" s="366" t="s">
        <v>506</v>
      </c>
      <c r="B2759" s="367"/>
      <c r="C2759" s="368" t="s">
        <v>0</v>
      </c>
      <c r="D2759" s="368" t="s">
        <v>26</v>
      </c>
      <c r="E2759" s="370" t="s">
        <v>27</v>
      </c>
      <c r="F2759" s="372" t="s">
        <v>28</v>
      </c>
      <c r="G2759" s="372" t="s">
        <v>29</v>
      </c>
    </row>
    <row r="2760" spans="1:123" s="88" customFormat="1" ht="24" customHeight="1" x14ac:dyDescent="0.2">
      <c r="A2760" s="93" t="s">
        <v>507</v>
      </c>
      <c r="B2760" s="93" t="s">
        <v>508</v>
      </c>
      <c r="C2760" s="369"/>
      <c r="D2760" s="369"/>
      <c r="E2760" s="371"/>
      <c r="F2760" s="373"/>
      <c r="G2760" s="373"/>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6"/>
      <c r="B2761" s="94"/>
      <c r="C2761" s="132" t="s">
        <v>603</v>
      </c>
      <c r="D2761" s="95"/>
      <c r="E2761" s="96"/>
      <c r="F2761" s="97"/>
      <c r="G2761" s="267"/>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8">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8">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8">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8">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8">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8">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8">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8">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8">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8">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8">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8">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8">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8">
        <f t="shared" si="830"/>
        <v>0</v>
      </c>
    </row>
    <row r="2776" spans="1:7" ht="24" customHeight="1" x14ac:dyDescent="0.2">
      <c r="A2776" s="269"/>
      <c r="D2776" s="88"/>
      <c r="E2776" s="89"/>
      <c r="F2776" s="255" t="s">
        <v>30</v>
      </c>
      <c r="G2776" s="270">
        <f>SUBTOTAL(9,G2762:G2775)</f>
        <v>0</v>
      </c>
    </row>
    <row r="2777" spans="1:7" ht="24" customHeight="1" x14ac:dyDescent="0.2">
      <c r="A2777" s="269"/>
      <c r="C2777" s="98" t="s">
        <v>604</v>
      </c>
      <c r="D2777" s="88"/>
      <c r="E2777" s="89"/>
      <c r="G2777" s="271"/>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8">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8">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8">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8">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8">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8">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8">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8">
        <f t="shared" si="835"/>
        <v>0</v>
      </c>
    </row>
    <row r="2786" spans="1:7" ht="24" customHeight="1" x14ac:dyDescent="0.2">
      <c r="A2786" s="269"/>
      <c r="D2786" s="88"/>
      <c r="E2786" s="89"/>
      <c r="F2786" s="255" t="s">
        <v>31</v>
      </c>
      <c r="G2786" s="270">
        <f>SUBTOTAL(9,G2778:G2785)</f>
        <v>0</v>
      </c>
    </row>
    <row r="2787" spans="1:7" ht="24" customHeight="1" x14ac:dyDescent="0.2">
      <c r="A2787" s="269"/>
      <c r="C2787" s="98" t="s">
        <v>605</v>
      </c>
      <c r="D2787" s="88"/>
      <c r="E2787" s="89"/>
      <c r="G2787" s="271"/>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8">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8">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8">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8">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8">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8">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8">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8">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8">
        <f t="shared" si="840"/>
        <v>0</v>
      </c>
    </row>
    <row r="2797" spans="1:7" ht="24" customHeight="1" x14ac:dyDescent="0.2">
      <c r="A2797" s="272"/>
      <c r="B2797" s="88"/>
      <c r="D2797" s="88"/>
      <c r="E2797" s="89"/>
      <c r="F2797" s="255" t="s">
        <v>32</v>
      </c>
      <c r="G2797" s="270">
        <f>SUBTOTAL(9,G2788:G2796)</f>
        <v>0</v>
      </c>
    </row>
    <row r="2798" spans="1:7" ht="24" customHeight="1" x14ac:dyDescent="0.2">
      <c r="A2798" s="273"/>
      <c r="B2798" s="88"/>
      <c r="D2798" s="88"/>
      <c r="E2798" s="89"/>
      <c r="G2798" s="271"/>
    </row>
    <row r="2799" spans="1:7" ht="24" customHeight="1" x14ac:dyDescent="0.2">
      <c r="A2799" s="274" t="str">
        <f>B2757</f>
        <v>10.1.1.5</v>
      </c>
      <c r="B2799" s="275" t="str">
        <f>C2757</f>
        <v>P4</v>
      </c>
      <c r="C2799" s="95"/>
      <c r="D2799" s="95" t="s">
        <v>33</v>
      </c>
      <c r="E2799" s="96"/>
      <c r="F2799" s="277" t="s">
        <v>34</v>
      </c>
      <c r="G2799" s="276">
        <f>SUBTOTAL(9,G2762:G2798)</f>
        <v>0</v>
      </c>
    </row>
    <row r="2801" spans="1:123" ht="24" customHeight="1" x14ac:dyDescent="0.2">
      <c r="A2801" s="256" t="s">
        <v>36</v>
      </c>
      <c r="B2801" s="257"/>
      <c r="C2801" s="257"/>
      <c r="D2801" s="257"/>
      <c r="E2801" s="257"/>
      <c r="F2801" s="257"/>
      <c r="G2801" s="258"/>
    </row>
    <row r="2802" spans="1:123" ht="24" customHeight="1" x14ac:dyDescent="0.2">
      <c r="A2802" s="259" t="s">
        <v>601</v>
      </c>
      <c r="B2802" s="84" t="str">
        <f>Comitente</f>
        <v>SUBSECRETARIA DE ARQUITECTURA</v>
      </c>
      <c r="C2802" s="80"/>
      <c r="D2802" s="85"/>
      <c r="E2802" s="85"/>
      <c r="F2802" s="86"/>
      <c r="G2802" s="260"/>
    </row>
    <row r="2803" spans="1:123" ht="24" customHeight="1" x14ac:dyDescent="0.2">
      <c r="A2803" s="259" t="s">
        <v>602</v>
      </c>
      <c r="B2803" s="84">
        <f>Contratista</f>
        <v>0</v>
      </c>
      <c r="C2803" s="81"/>
      <c r="D2803" s="81"/>
      <c r="E2803" s="81"/>
      <c r="F2803" s="87"/>
      <c r="G2803" s="261"/>
    </row>
    <row r="2804" spans="1:123" ht="24" customHeight="1" x14ac:dyDescent="0.2">
      <c r="A2804" s="259" t="s">
        <v>23</v>
      </c>
      <c r="B2804" s="84" t="str">
        <f>Obra</f>
        <v>ESCUELA CASA DEL NINÑO</v>
      </c>
      <c r="C2804" s="81"/>
      <c r="D2804" s="81"/>
      <c r="E2804" s="81"/>
      <c r="F2804" s="87" t="s">
        <v>37</v>
      </c>
      <c r="G2804" s="262">
        <f>Fecha_Base</f>
        <v>0</v>
      </c>
    </row>
    <row r="2805" spans="1:123" ht="24" customHeight="1" x14ac:dyDescent="0.2">
      <c r="A2805" s="263" t="s">
        <v>600</v>
      </c>
      <c r="B2805" s="82" t="str">
        <f>Ubicación</f>
        <v>VALLE FERTIL - SAN JUAN</v>
      </c>
      <c r="C2805" s="82"/>
      <c r="D2805" s="88"/>
      <c r="E2805" s="89"/>
      <c r="G2805" s="264"/>
    </row>
    <row r="2806" spans="1:123" ht="24" customHeight="1" x14ac:dyDescent="0.2">
      <c r="A2806" s="263" t="s">
        <v>38</v>
      </c>
      <c r="B2806" s="91">
        <f>IFERROR(VALUE(LEFT(B2807,FIND(".",B2807)-1)),"")</f>
        <v>10</v>
      </c>
      <c r="C2806" s="83" t="str">
        <f>IFERROR(VLOOKUP(B2806,Tabla_CyP,2,FALSE),"")</f>
        <v xml:space="preserve"> CARPINTERÍA </v>
      </c>
      <c r="E2806" s="89"/>
      <c r="G2806" s="264"/>
    </row>
    <row r="2807" spans="1:123" ht="24" customHeight="1" x14ac:dyDescent="0.2">
      <c r="A2807" s="263" t="s">
        <v>24</v>
      </c>
      <c r="B2807" s="92" t="str">
        <f>IFERROR(VLOOKUP(COUNTIF($A$1:A2807,"ANALISIS DE PRECIOS"),Tabla_NumeroItem,2,FALSE),"")</f>
        <v>10.1.1.6</v>
      </c>
      <c r="C2807" s="83" t="str">
        <f>IFERROR(VLOOKUP(B2807,Tabla_CyP,2,FALSE),"")</f>
        <v>P4a</v>
      </c>
      <c r="D2807" s="88"/>
      <c r="E2807" s="89"/>
      <c r="F2807" s="87" t="s">
        <v>25</v>
      </c>
      <c r="G2807" s="265" t="str">
        <f>IFERROR(VLOOKUP(B2807,Tabla_CyP,4,FALSE),"")</f>
        <v>m2</v>
      </c>
    </row>
    <row r="2808" spans="1:123" ht="24" customHeight="1" x14ac:dyDescent="0.2">
      <c r="A2808" s="263"/>
      <c r="B2808" s="82"/>
      <c r="D2808" s="88"/>
      <c r="E2808" s="89"/>
      <c r="G2808" s="264"/>
    </row>
    <row r="2809" spans="1:123" ht="24" customHeight="1" x14ac:dyDescent="0.2">
      <c r="A2809" s="366" t="s">
        <v>506</v>
      </c>
      <c r="B2809" s="367"/>
      <c r="C2809" s="368" t="s">
        <v>0</v>
      </c>
      <c r="D2809" s="368" t="s">
        <v>26</v>
      </c>
      <c r="E2809" s="370" t="s">
        <v>27</v>
      </c>
      <c r="F2809" s="372" t="s">
        <v>28</v>
      </c>
      <c r="G2809" s="372" t="s">
        <v>29</v>
      </c>
    </row>
    <row r="2810" spans="1:123" s="88" customFormat="1" ht="24" customHeight="1" x14ac:dyDescent="0.2">
      <c r="A2810" s="93" t="s">
        <v>507</v>
      </c>
      <c r="B2810" s="93" t="s">
        <v>508</v>
      </c>
      <c r="C2810" s="369"/>
      <c r="D2810" s="369"/>
      <c r="E2810" s="371"/>
      <c r="F2810" s="373"/>
      <c r="G2810" s="373"/>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6"/>
      <c r="B2811" s="94"/>
      <c r="C2811" s="132" t="s">
        <v>603</v>
      </c>
      <c r="D2811" s="95"/>
      <c r="E2811" s="96"/>
      <c r="F2811" s="97"/>
      <c r="G2811" s="267"/>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8">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8">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8">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8">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8">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8">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8">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8">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8">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8">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8">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8">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8">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8">
        <f t="shared" si="845"/>
        <v>0</v>
      </c>
    </row>
    <row r="2826" spans="1:7" ht="24" customHeight="1" x14ac:dyDescent="0.2">
      <c r="A2826" s="269"/>
      <c r="D2826" s="88"/>
      <c r="E2826" s="89"/>
      <c r="F2826" s="255" t="s">
        <v>30</v>
      </c>
      <c r="G2826" s="270">
        <f>SUBTOTAL(9,G2812:G2825)</f>
        <v>0</v>
      </c>
    </row>
    <row r="2827" spans="1:7" ht="24" customHeight="1" x14ac:dyDescent="0.2">
      <c r="A2827" s="269"/>
      <c r="C2827" s="98" t="s">
        <v>604</v>
      </c>
      <c r="D2827" s="88"/>
      <c r="E2827" s="89"/>
      <c r="G2827" s="271"/>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8">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8">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8">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8">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8">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8">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8">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8">
        <f t="shared" si="850"/>
        <v>0</v>
      </c>
    </row>
    <row r="2836" spans="1:7" ht="24" customHeight="1" x14ac:dyDescent="0.2">
      <c r="A2836" s="269"/>
      <c r="D2836" s="88"/>
      <c r="E2836" s="89"/>
      <c r="F2836" s="255" t="s">
        <v>31</v>
      </c>
      <c r="G2836" s="270">
        <f>SUBTOTAL(9,G2828:G2835)</f>
        <v>0</v>
      </c>
    </row>
    <row r="2837" spans="1:7" ht="24" customHeight="1" x14ac:dyDescent="0.2">
      <c r="A2837" s="269"/>
      <c r="C2837" s="98" t="s">
        <v>605</v>
      </c>
      <c r="D2837" s="88"/>
      <c r="E2837" s="89"/>
      <c r="G2837" s="271"/>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8">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8">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8">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8">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8">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8">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8">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8">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8">
        <f t="shared" si="855"/>
        <v>0</v>
      </c>
    </row>
    <row r="2847" spans="1:7" ht="24" customHeight="1" x14ac:dyDescent="0.2">
      <c r="A2847" s="272"/>
      <c r="B2847" s="88"/>
      <c r="D2847" s="88"/>
      <c r="E2847" s="89"/>
      <c r="F2847" s="255" t="s">
        <v>32</v>
      </c>
      <c r="G2847" s="270">
        <f>SUBTOTAL(9,G2838:G2846)</f>
        <v>0</v>
      </c>
    </row>
    <row r="2848" spans="1:7" ht="24" customHeight="1" x14ac:dyDescent="0.2">
      <c r="A2848" s="273"/>
      <c r="B2848" s="88"/>
      <c r="D2848" s="88"/>
      <c r="E2848" s="89"/>
      <c r="G2848" s="271"/>
    </row>
    <row r="2849" spans="1:123" ht="24" customHeight="1" x14ac:dyDescent="0.2">
      <c r="A2849" s="274" t="str">
        <f>B2807</f>
        <v>10.1.1.6</v>
      </c>
      <c r="B2849" s="275" t="str">
        <f>C2807</f>
        <v>P4a</v>
      </c>
      <c r="C2849" s="95"/>
      <c r="D2849" s="95" t="s">
        <v>33</v>
      </c>
      <c r="E2849" s="96"/>
      <c r="F2849" s="277" t="s">
        <v>34</v>
      </c>
      <c r="G2849" s="276">
        <f>SUBTOTAL(9,G2812:G2848)</f>
        <v>0</v>
      </c>
    </row>
    <row r="2851" spans="1:123" ht="24" customHeight="1" x14ac:dyDescent="0.2">
      <c r="A2851" s="256" t="s">
        <v>36</v>
      </c>
      <c r="B2851" s="257"/>
      <c r="C2851" s="257"/>
      <c r="D2851" s="257"/>
      <c r="E2851" s="257"/>
      <c r="F2851" s="257"/>
      <c r="G2851" s="258"/>
    </row>
    <row r="2852" spans="1:123" ht="24" customHeight="1" x14ac:dyDescent="0.2">
      <c r="A2852" s="259" t="s">
        <v>601</v>
      </c>
      <c r="B2852" s="84" t="str">
        <f>Comitente</f>
        <v>SUBSECRETARIA DE ARQUITECTURA</v>
      </c>
      <c r="C2852" s="80"/>
      <c r="D2852" s="85"/>
      <c r="E2852" s="85"/>
      <c r="F2852" s="86"/>
      <c r="G2852" s="260"/>
    </row>
    <row r="2853" spans="1:123" ht="24" customHeight="1" x14ac:dyDescent="0.2">
      <c r="A2853" s="259" t="s">
        <v>602</v>
      </c>
      <c r="B2853" s="84">
        <f>Contratista</f>
        <v>0</v>
      </c>
      <c r="C2853" s="81"/>
      <c r="D2853" s="81"/>
      <c r="E2853" s="81"/>
      <c r="F2853" s="87"/>
      <c r="G2853" s="261"/>
    </row>
    <row r="2854" spans="1:123" ht="24" customHeight="1" x14ac:dyDescent="0.2">
      <c r="A2854" s="259" t="s">
        <v>23</v>
      </c>
      <c r="B2854" s="84" t="str">
        <f>Obra</f>
        <v>ESCUELA CASA DEL NINÑO</v>
      </c>
      <c r="C2854" s="81"/>
      <c r="D2854" s="81"/>
      <c r="E2854" s="81"/>
      <c r="F2854" s="87" t="s">
        <v>37</v>
      </c>
      <c r="G2854" s="262">
        <f>Fecha_Base</f>
        <v>0</v>
      </c>
    </row>
    <row r="2855" spans="1:123" ht="24" customHeight="1" x14ac:dyDescent="0.2">
      <c r="A2855" s="263" t="s">
        <v>600</v>
      </c>
      <c r="B2855" s="82" t="str">
        <f>Ubicación</f>
        <v>VALLE FERTIL - SAN JUAN</v>
      </c>
      <c r="C2855" s="82"/>
      <c r="D2855" s="88"/>
      <c r="E2855" s="89"/>
      <c r="G2855" s="264"/>
    </row>
    <row r="2856" spans="1:123" ht="24" customHeight="1" x14ac:dyDescent="0.2">
      <c r="A2856" s="263" t="s">
        <v>38</v>
      </c>
      <c r="B2856" s="91">
        <f>IFERROR(VALUE(LEFT(B2857,FIND(".",B2857)-1)),"")</f>
        <v>10</v>
      </c>
      <c r="C2856" s="83" t="str">
        <f>IFERROR(VLOOKUP(B2856,Tabla_CyP,2,FALSE),"")</f>
        <v xml:space="preserve"> CARPINTERÍA </v>
      </c>
      <c r="E2856" s="89"/>
      <c r="G2856" s="264"/>
    </row>
    <row r="2857" spans="1:123" ht="24" customHeight="1" x14ac:dyDescent="0.2">
      <c r="A2857" s="263" t="s">
        <v>24</v>
      </c>
      <c r="B2857" s="92" t="str">
        <f>IFERROR(VLOOKUP(COUNTIF($A$1:A2857,"ANALISIS DE PRECIOS"),Tabla_NumeroItem,2,FALSE),"")</f>
        <v>10.1.1.7</v>
      </c>
      <c r="C2857" s="83" t="str">
        <f>IFERROR(VLOOKUP(B2857,Tabla_CyP,2,FALSE),"")</f>
        <v>P5</v>
      </c>
      <c r="D2857" s="88"/>
      <c r="E2857" s="89"/>
      <c r="F2857" s="87" t="s">
        <v>25</v>
      </c>
      <c r="G2857" s="265" t="str">
        <f>IFERROR(VLOOKUP(B2857,Tabla_CyP,4,FALSE),"")</f>
        <v>m2</v>
      </c>
    </row>
    <row r="2858" spans="1:123" ht="24" customHeight="1" x14ac:dyDescent="0.2">
      <c r="A2858" s="263"/>
      <c r="B2858" s="82"/>
      <c r="D2858" s="88"/>
      <c r="E2858" s="89"/>
      <c r="G2858" s="264"/>
    </row>
    <row r="2859" spans="1:123" ht="24" customHeight="1" x14ac:dyDescent="0.2">
      <c r="A2859" s="366" t="s">
        <v>506</v>
      </c>
      <c r="B2859" s="367"/>
      <c r="C2859" s="368" t="s">
        <v>0</v>
      </c>
      <c r="D2859" s="368" t="s">
        <v>26</v>
      </c>
      <c r="E2859" s="370" t="s">
        <v>27</v>
      </c>
      <c r="F2859" s="372" t="s">
        <v>28</v>
      </c>
      <c r="G2859" s="372" t="s">
        <v>29</v>
      </c>
    </row>
    <row r="2860" spans="1:123" s="88" customFormat="1" ht="24" customHeight="1" x14ac:dyDescent="0.2">
      <c r="A2860" s="93" t="s">
        <v>507</v>
      </c>
      <c r="B2860" s="93" t="s">
        <v>508</v>
      </c>
      <c r="C2860" s="369"/>
      <c r="D2860" s="369"/>
      <c r="E2860" s="371"/>
      <c r="F2860" s="373"/>
      <c r="G2860" s="373"/>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6"/>
      <c r="B2861" s="94"/>
      <c r="C2861" s="132" t="s">
        <v>603</v>
      </c>
      <c r="D2861" s="95"/>
      <c r="E2861" s="96"/>
      <c r="F2861" s="97"/>
      <c r="G2861" s="267"/>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8">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8">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8">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8">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8">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8">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8">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8">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8">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8">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8">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8">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8">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8">
        <f t="shared" si="860"/>
        <v>0</v>
      </c>
    </row>
    <row r="2876" spans="1:7" ht="24" customHeight="1" x14ac:dyDescent="0.2">
      <c r="A2876" s="269"/>
      <c r="D2876" s="88"/>
      <c r="E2876" s="89"/>
      <c r="F2876" s="255" t="s">
        <v>30</v>
      </c>
      <c r="G2876" s="270">
        <f>SUBTOTAL(9,G2862:G2875)</f>
        <v>0</v>
      </c>
    </row>
    <row r="2877" spans="1:7" ht="24" customHeight="1" x14ac:dyDescent="0.2">
      <c r="A2877" s="269"/>
      <c r="C2877" s="98" t="s">
        <v>604</v>
      </c>
      <c r="D2877" s="88"/>
      <c r="E2877" s="89"/>
      <c r="G2877" s="271"/>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8">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8">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8">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8">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8">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8">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8">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8">
        <f t="shared" si="865"/>
        <v>0</v>
      </c>
    </row>
    <row r="2886" spans="1:7" ht="24" customHeight="1" x14ac:dyDescent="0.2">
      <c r="A2886" s="269"/>
      <c r="D2886" s="88"/>
      <c r="E2886" s="89"/>
      <c r="F2886" s="255" t="s">
        <v>31</v>
      </c>
      <c r="G2886" s="270">
        <f>SUBTOTAL(9,G2878:G2885)</f>
        <v>0</v>
      </c>
    </row>
    <row r="2887" spans="1:7" ht="24" customHeight="1" x14ac:dyDescent="0.2">
      <c r="A2887" s="269"/>
      <c r="C2887" s="98" t="s">
        <v>605</v>
      </c>
      <c r="D2887" s="88"/>
      <c r="E2887" s="89"/>
      <c r="G2887" s="271"/>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8">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8">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8">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8">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8">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8">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8">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8">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8">
        <f t="shared" si="870"/>
        <v>0</v>
      </c>
    </row>
    <row r="2897" spans="1:123" ht="24" customHeight="1" x14ac:dyDescent="0.2">
      <c r="A2897" s="272"/>
      <c r="B2897" s="88"/>
      <c r="D2897" s="88"/>
      <c r="E2897" s="89"/>
      <c r="F2897" s="255" t="s">
        <v>32</v>
      </c>
      <c r="G2897" s="270">
        <f>SUBTOTAL(9,G2888:G2896)</f>
        <v>0</v>
      </c>
    </row>
    <row r="2898" spans="1:123" ht="24" customHeight="1" x14ac:dyDescent="0.2">
      <c r="A2898" s="273"/>
      <c r="B2898" s="88"/>
      <c r="D2898" s="88"/>
      <c r="E2898" s="89"/>
      <c r="G2898" s="271"/>
    </row>
    <row r="2899" spans="1:123" ht="24" customHeight="1" x14ac:dyDescent="0.2">
      <c r="A2899" s="274" t="str">
        <f>B2857</f>
        <v>10.1.1.7</v>
      </c>
      <c r="B2899" s="275" t="str">
        <f>C2857</f>
        <v>P5</v>
      </c>
      <c r="C2899" s="95"/>
      <c r="D2899" s="95" t="s">
        <v>33</v>
      </c>
      <c r="E2899" s="96"/>
      <c r="F2899" s="277" t="s">
        <v>34</v>
      </c>
      <c r="G2899" s="276">
        <f>SUBTOTAL(9,G2862:G2898)</f>
        <v>0</v>
      </c>
    </row>
    <row r="2901" spans="1:123" ht="24" customHeight="1" x14ac:dyDescent="0.2">
      <c r="A2901" s="256" t="s">
        <v>36</v>
      </c>
      <c r="B2901" s="257"/>
      <c r="C2901" s="257"/>
      <c r="D2901" s="257"/>
      <c r="E2901" s="257"/>
      <c r="F2901" s="257"/>
      <c r="G2901" s="258"/>
    </row>
    <row r="2902" spans="1:123" ht="24" customHeight="1" x14ac:dyDescent="0.2">
      <c r="A2902" s="259" t="s">
        <v>601</v>
      </c>
      <c r="B2902" s="84" t="str">
        <f>Comitente</f>
        <v>SUBSECRETARIA DE ARQUITECTURA</v>
      </c>
      <c r="C2902" s="80"/>
      <c r="D2902" s="85"/>
      <c r="E2902" s="85"/>
      <c r="F2902" s="86"/>
      <c r="G2902" s="260"/>
    </row>
    <row r="2903" spans="1:123" ht="24" customHeight="1" x14ac:dyDescent="0.2">
      <c r="A2903" s="259" t="s">
        <v>602</v>
      </c>
      <c r="B2903" s="84">
        <f>Contratista</f>
        <v>0</v>
      </c>
      <c r="C2903" s="81"/>
      <c r="D2903" s="81"/>
      <c r="E2903" s="81"/>
      <c r="F2903" s="87"/>
      <c r="G2903" s="261"/>
    </row>
    <row r="2904" spans="1:123" ht="24" customHeight="1" x14ac:dyDescent="0.2">
      <c r="A2904" s="259" t="s">
        <v>23</v>
      </c>
      <c r="B2904" s="84" t="str">
        <f>Obra</f>
        <v>ESCUELA CASA DEL NINÑO</v>
      </c>
      <c r="C2904" s="81"/>
      <c r="D2904" s="81"/>
      <c r="E2904" s="81"/>
      <c r="F2904" s="87" t="s">
        <v>37</v>
      </c>
      <c r="G2904" s="262">
        <f>Fecha_Base</f>
        <v>0</v>
      </c>
    </row>
    <row r="2905" spans="1:123" ht="24" customHeight="1" x14ac:dyDescent="0.2">
      <c r="A2905" s="263" t="s">
        <v>600</v>
      </c>
      <c r="B2905" s="82" t="str">
        <f>Ubicación</f>
        <v>VALLE FERTIL - SAN JUAN</v>
      </c>
      <c r="C2905" s="82"/>
      <c r="D2905" s="88"/>
      <c r="E2905" s="89"/>
      <c r="G2905" s="264"/>
    </row>
    <row r="2906" spans="1:123" ht="24" customHeight="1" x14ac:dyDescent="0.2">
      <c r="A2906" s="263" t="s">
        <v>38</v>
      </c>
      <c r="B2906" s="91">
        <f>IFERROR(VALUE(LEFT(B2907,FIND(".",B2907)-1)),"")</f>
        <v>10</v>
      </c>
      <c r="C2906" s="83" t="str">
        <f>IFERROR(VLOOKUP(B2906,Tabla_CyP,2,FALSE),"")</f>
        <v xml:space="preserve"> CARPINTERÍA </v>
      </c>
      <c r="E2906" s="89"/>
      <c r="G2906" s="264"/>
    </row>
    <row r="2907" spans="1:123" ht="24" customHeight="1" x14ac:dyDescent="0.2">
      <c r="A2907" s="263" t="s">
        <v>24</v>
      </c>
      <c r="B2907" s="92" t="str">
        <f>IFERROR(VLOOKUP(COUNTIF($A$1:A2907,"ANALISIS DE PRECIOS"),Tabla_NumeroItem,2,FALSE),"")</f>
        <v>10.1.1.8</v>
      </c>
      <c r="C2907" s="83" t="str">
        <f>IFERROR(VLOOKUP(B2907,Tabla_CyP,2,FALSE),"")</f>
        <v>P6</v>
      </c>
      <c r="D2907" s="88"/>
      <c r="E2907" s="89"/>
      <c r="F2907" s="87" t="s">
        <v>25</v>
      </c>
      <c r="G2907" s="265" t="str">
        <f>IFERROR(VLOOKUP(B2907,Tabla_CyP,4,FALSE),"")</f>
        <v>m2</v>
      </c>
    </row>
    <row r="2908" spans="1:123" ht="24" customHeight="1" x14ac:dyDescent="0.2">
      <c r="A2908" s="263"/>
      <c r="B2908" s="82"/>
      <c r="D2908" s="88"/>
      <c r="E2908" s="89"/>
      <c r="G2908" s="264"/>
    </row>
    <row r="2909" spans="1:123" ht="24" customHeight="1" x14ac:dyDescent="0.2">
      <c r="A2909" s="366" t="s">
        <v>506</v>
      </c>
      <c r="B2909" s="367"/>
      <c r="C2909" s="368" t="s">
        <v>0</v>
      </c>
      <c r="D2909" s="368" t="s">
        <v>26</v>
      </c>
      <c r="E2909" s="370" t="s">
        <v>27</v>
      </c>
      <c r="F2909" s="372" t="s">
        <v>28</v>
      </c>
      <c r="G2909" s="372" t="s">
        <v>29</v>
      </c>
    </row>
    <row r="2910" spans="1:123" s="88" customFormat="1" ht="24" customHeight="1" x14ac:dyDescent="0.2">
      <c r="A2910" s="93" t="s">
        <v>507</v>
      </c>
      <c r="B2910" s="93" t="s">
        <v>508</v>
      </c>
      <c r="C2910" s="369"/>
      <c r="D2910" s="369"/>
      <c r="E2910" s="371"/>
      <c r="F2910" s="373"/>
      <c r="G2910" s="373"/>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6"/>
      <c r="B2911" s="94"/>
      <c r="C2911" s="132" t="s">
        <v>603</v>
      </c>
      <c r="D2911" s="95"/>
      <c r="E2911" s="96"/>
      <c r="F2911" s="97"/>
      <c r="G2911" s="267"/>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8">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8">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8">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8">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8">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8">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8">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8">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8">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8">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8">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8">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8">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8">
        <f t="shared" si="875"/>
        <v>0</v>
      </c>
    </row>
    <row r="2926" spans="1:7" ht="24" customHeight="1" x14ac:dyDescent="0.2">
      <c r="A2926" s="269"/>
      <c r="D2926" s="88"/>
      <c r="E2926" s="89"/>
      <c r="F2926" s="255" t="s">
        <v>30</v>
      </c>
      <c r="G2926" s="270">
        <f>SUBTOTAL(9,G2912:G2925)</f>
        <v>0</v>
      </c>
    </row>
    <row r="2927" spans="1:7" ht="24" customHeight="1" x14ac:dyDescent="0.2">
      <c r="A2927" s="269"/>
      <c r="C2927" s="98" t="s">
        <v>604</v>
      </c>
      <c r="D2927" s="88"/>
      <c r="E2927" s="89"/>
      <c r="G2927" s="271"/>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8">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8">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8">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8">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8">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8">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8">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8">
        <f t="shared" si="880"/>
        <v>0</v>
      </c>
    </row>
    <row r="2936" spans="1:7" ht="24" customHeight="1" x14ac:dyDescent="0.2">
      <c r="A2936" s="269"/>
      <c r="D2936" s="88"/>
      <c r="E2936" s="89"/>
      <c r="F2936" s="255" t="s">
        <v>31</v>
      </c>
      <c r="G2936" s="270">
        <f>SUBTOTAL(9,G2928:G2935)</f>
        <v>0</v>
      </c>
    </row>
    <row r="2937" spans="1:7" ht="24" customHeight="1" x14ac:dyDescent="0.2">
      <c r="A2937" s="269"/>
      <c r="C2937" s="98" t="s">
        <v>605</v>
      </c>
      <c r="D2937" s="88"/>
      <c r="E2937" s="89"/>
      <c r="G2937" s="271"/>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8">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8">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8">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8">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8">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8">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8">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8">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8">
        <f t="shared" si="885"/>
        <v>0</v>
      </c>
    </row>
    <row r="2947" spans="1:123" ht="24" customHeight="1" x14ac:dyDescent="0.2">
      <c r="A2947" s="272"/>
      <c r="B2947" s="88"/>
      <c r="D2947" s="88"/>
      <c r="E2947" s="89"/>
      <c r="F2947" s="255" t="s">
        <v>32</v>
      </c>
      <c r="G2947" s="270">
        <f>SUBTOTAL(9,G2938:G2946)</f>
        <v>0</v>
      </c>
    </row>
    <row r="2948" spans="1:123" ht="24" customHeight="1" x14ac:dyDescent="0.2">
      <c r="A2948" s="273"/>
      <c r="B2948" s="88"/>
      <c r="D2948" s="88"/>
      <c r="E2948" s="89"/>
      <c r="G2948" s="271"/>
    </row>
    <row r="2949" spans="1:123" ht="24" customHeight="1" x14ac:dyDescent="0.2">
      <c r="A2949" s="274" t="str">
        <f>B2907</f>
        <v>10.1.1.8</v>
      </c>
      <c r="B2949" s="275" t="str">
        <f>C2907</f>
        <v>P6</v>
      </c>
      <c r="C2949" s="95"/>
      <c r="D2949" s="95" t="s">
        <v>33</v>
      </c>
      <c r="E2949" s="96"/>
      <c r="F2949" s="277" t="s">
        <v>34</v>
      </c>
      <c r="G2949" s="276">
        <f>SUBTOTAL(9,G2912:G2948)</f>
        <v>0</v>
      </c>
    </row>
    <row r="2951" spans="1:123" ht="24" customHeight="1" x14ac:dyDescent="0.2">
      <c r="A2951" s="256" t="s">
        <v>36</v>
      </c>
      <c r="B2951" s="257"/>
      <c r="C2951" s="257"/>
      <c r="D2951" s="257"/>
      <c r="E2951" s="257"/>
      <c r="F2951" s="257"/>
      <c r="G2951" s="258"/>
    </row>
    <row r="2952" spans="1:123" ht="24" customHeight="1" x14ac:dyDescent="0.2">
      <c r="A2952" s="259" t="s">
        <v>601</v>
      </c>
      <c r="B2952" s="84" t="str">
        <f>Comitente</f>
        <v>SUBSECRETARIA DE ARQUITECTURA</v>
      </c>
      <c r="C2952" s="80"/>
      <c r="D2952" s="85"/>
      <c r="E2952" s="85"/>
      <c r="F2952" s="86"/>
      <c r="G2952" s="260"/>
    </row>
    <row r="2953" spans="1:123" ht="24" customHeight="1" x14ac:dyDescent="0.2">
      <c r="A2953" s="259" t="s">
        <v>602</v>
      </c>
      <c r="B2953" s="84">
        <f>Contratista</f>
        <v>0</v>
      </c>
      <c r="C2953" s="81"/>
      <c r="D2953" s="81"/>
      <c r="E2953" s="81"/>
      <c r="F2953" s="87"/>
      <c r="G2953" s="261"/>
    </row>
    <row r="2954" spans="1:123" ht="24" customHeight="1" x14ac:dyDescent="0.2">
      <c r="A2954" s="259" t="s">
        <v>23</v>
      </c>
      <c r="B2954" s="84" t="str">
        <f>Obra</f>
        <v>ESCUELA CASA DEL NINÑO</v>
      </c>
      <c r="C2954" s="81"/>
      <c r="D2954" s="81"/>
      <c r="E2954" s="81"/>
      <c r="F2954" s="87" t="s">
        <v>37</v>
      </c>
      <c r="G2954" s="262">
        <f>Fecha_Base</f>
        <v>0</v>
      </c>
    </row>
    <row r="2955" spans="1:123" ht="24" customHeight="1" x14ac:dyDescent="0.2">
      <c r="A2955" s="263" t="s">
        <v>600</v>
      </c>
      <c r="B2955" s="82" t="str">
        <f>Ubicación</f>
        <v>VALLE FERTIL - SAN JUAN</v>
      </c>
      <c r="C2955" s="82"/>
      <c r="D2955" s="88"/>
      <c r="E2955" s="89"/>
      <c r="G2955" s="264"/>
    </row>
    <row r="2956" spans="1:123" ht="24" customHeight="1" x14ac:dyDescent="0.2">
      <c r="A2956" s="263" t="s">
        <v>38</v>
      </c>
      <c r="B2956" s="91">
        <f>IFERROR(VALUE(LEFT(B2957,FIND(".",B2957)-1)),"")</f>
        <v>10</v>
      </c>
      <c r="C2956" s="83" t="str">
        <f>IFERROR(VLOOKUP(B2956,Tabla_CyP,2,FALSE),"")</f>
        <v xml:space="preserve"> CARPINTERÍA </v>
      </c>
      <c r="E2956" s="89"/>
      <c r="G2956" s="264"/>
    </row>
    <row r="2957" spans="1:123" ht="24" customHeight="1" x14ac:dyDescent="0.2">
      <c r="A2957" s="263" t="s">
        <v>24</v>
      </c>
      <c r="B2957" s="92" t="str">
        <f>IFERROR(VLOOKUP(COUNTIF($A$1:A2957,"ANALISIS DE PRECIOS"),Tabla_NumeroItem,2,FALSE),"")</f>
        <v>10.1.1.9</v>
      </c>
      <c r="C2957" s="83" t="str">
        <f>IFERROR(VLOOKUP(B2957,Tabla_CyP,2,FALSE),"")</f>
        <v>P6d</v>
      </c>
      <c r="D2957" s="88"/>
      <c r="E2957" s="89"/>
      <c r="F2957" s="87" t="s">
        <v>25</v>
      </c>
      <c r="G2957" s="265" t="str">
        <f>IFERROR(VLOOKUP(B2957,Tabla_CyP,4,FALSE),"")</f>
        <v>m2</v>
      </c>
    </row>
    <row r="2958" spans="1:123" ht="24" customHeight="1" x14ac:dyDescent="0.2">
      <c r="A2958" s="263"/>
      <c r="B2958" s="82"/>
      <c r="D2958" s="88"/>
      <c r="E2958" s="89"/>
      <c r="G2958" s="264"/>
    </row>
    <row r="2959" spans="1:123" ht="24" customHeight="1" x14ac:dyDescent="0.2">
      <c r="A2959" s="366" t="s">
        <v>506</v>
      </c>
      <c r="B2959" s="367"/>
      <c r="C2959" s="368" t="s">
        <v>0</v>
      </c>
      <c r="D2959" s="368" t="s">
        <v>26</v>
      </c>
      <c r="E2959" s="370" t="s">
        <v>27</v>
      </c>
      <c r="F2959" s="372" t="s">
        <v>28</v>
      </c>
      <c r="G2959" s="372" t="s">
        <v>29</v>
      </c>
    </row>
    <row r="2960" spans="1:123" s="88" customFormat="1" ht="24" customHeight="1" x14ac:dyDescent="0.2">
      <c r="A2960" s="93" t="s">
        <v>507</v>
      </c>
      <c r="B2960" s="93" t="s">
        <v>508</v>
      </c>
      <c r="C2960" s="369"/>
      <c r="D2960" s="369"/>
      <c r="E2960" s="371"/>
      <c r="F2960" s="373"/>
      <c r="G2960" s="373"/>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6"/>
      <c r="B2961" s="94"/>
      <c r="C2961" s="132" t="s">
        <v>603</v>
      </c>
      <c r="D2961" s="95"/>
      <c r="E2961" s="96"/>
      <c r="F2961" s="97"/>
      <c r="G2961" s="267"/>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8">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8">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8">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8">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8">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8">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8">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8">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8">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8">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8">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8">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8">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8">
        <f t="shared" si="890"/>
        <v>0</v>
      </c>
    </row>
    <row r="2976" spans="1:7" ht="24" customHeight="1" x14ac:dyDescent="0.2">
      <c r="A2976" s="269"/>
      <c r="D2976" s="88"/>
      <c r="E2976" s="89"/>
      <c r="F2976" s="255" t="s">
        <v>30</v>
      </c>
      <c r="G2976" s="270">
        <f>SUBTOTAL(9,G2962:G2975)</f>
        <v>0</v>
      </c>
    </row>
    <row r="2977" spans="1:7" ht="24" customHeight="1" x14ac:dyDescent="0.2">
      <c r="A2977" s="269"/>
      <c r="C2977" s="98" t="s">
        <v>604</v>
      </c>
      <c r="D2977" s="88"/>
      <c r="E2977" s="89"/>
      <c r="G2977" s="271"/>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8">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8">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8">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8">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8">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8">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8">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8">
        <f t="shared" si="895"/>
        <v>0</v>
      </c>
    </row>
    <row r="2986" spans="1:7" ht="24" customHeight="1" x14ac:dyDescent="0.2">
      <c r="A2986" s="269"/>
      <c r="D2986" s="88"/>
      <c r="E2986" s="89"/>
      <c r="F2986" s="255" t="s">
        <v>31</v>
      </c>
      <c r="G2986" s="270">
        <f>SUBTOTAL(9,G2978:G2985)</f>
        <v>0</v>
      </c>
    </row>
    <row r="2987" spans="1:7" ht="24" customHeight="1" x14ac:dyDescent="0.2">
      <c r="A2987" s="269"/>
      <c r="C2987" s="98" t="s">
        <v>605</v>
      </c>
      <c r="D2987" s="88"/>
      <c r="E2987" s="89"/>
      <c r="G2987" s="271"/>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8">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8">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8">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8">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8">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8">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8">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8">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8">
        <f t="shared" si="900"/>
        <v>0</v>
      </c>
    </row>
    <row r="2997" spans="1:7" ht="24" customHeight="1" x14ac:dyDescent="0.2">
      <c r="A2997" s="272"/>
      <c r="B2997" s="88"/>
      <c r="D2997" s="88"/>
      <c r="E2997" s="89"/>
      <c r="F2997" s="255" t="s">
        <v>32</v>
      </c>
      <c r="G2997" s="270">
        <f>SUBTOTAL(9,G2988:G2996)</f>
        <v>0</v>
      </c>
    </row>
    <row r="2998" spans="1:7" ht="24" customHeight="1" x14ac:dyDescent="0.2">
      <c r="A2998" s="273"/>
      <c r="B2998" s="88"/>
      <c r="D2998" s="88"/>
      <c r="E2998" s="89"/>
      <c r="G2998" s="271"/>
    </row>
    <row r="2999" spans="1:7" ht="24" customHeight="1" x14ac:dyDescent="0.2">
      <c r="A2999" s="274" t="str">
        <f>B2957</f>
        <v>10.1.1.9</v>
      </c>
      <c r="B2999" s="275" t="str">
        <f>C2957</f>
        <v>P6d</v>
      </c>
      <c r="C2999" s="95"/>
      <c r="D2999" s="95" t="s">
        <v>33</v>
      </c>
      <c r="E2999" s="96"/>
      <c r="F2999" s="277" t="s">
        <v>34</v>
      </c>
      <c r="G2999" s="276">
        <f>SUBTOTAL(9,G2962:G2998)</f>
        <v>0</v>
      </c>
    </row>
    <row r="3001" spans="1:7" ht="24" customHeight="1" x14ac:dyDescent="0.2">
      <c r="A3001" s="256" t="s">
        <v>36</v>
      </c>
      <c r="B3001" s="257"/>
      <c r="C3001" s="257"/>
      <c r="D3001" s="257"/>
      <c r="E3001" s="257"/>
      <c r="F3001" s="257"/>
      <c r="G3001" s="258"/>
    </row>
    <row r="3002" spans="1:7" ht="24" customHeight="1" x14ac:dyDescent="0.2">
      <c r="A3002" s="259" t="s">
        <v>601</v>
      </c>
      <c r="B3002" s="84" t="str">
        <f>Comitente</f>
        <v>SUBSECRETARIA DE ARQUITECTURA</v>
      </c>
      <c r="C3002" s="80"/>
      <c r="D3002" s="85"/>
      <c r="E3002" s="85"/>
      <c r="F3002" s="86"/>
      <c r="G3002" s="260"/>
    </row>
    <row r="3003" spans="1:7" ht="24" customHeight="1" x14ac:dyDescent="0.2">
      <c r="A3003" s="259" t="s">
        <v>602</v>
      </c>
      <c r="B3003" s="84">
        <f>Contratista</f>
        <v>0</v>
      </c>
      <c r="C3003" s="81"/>
      <c r="D3003" s="81"/>
      <c r="E3003" s="81"/>
      <c r="F3003" s="87"/>
      <c r="G3003" s="261"/>
    </row>
    <row r="3004" spans="1:7" ht="24" customHeight="1" x14ac:dyDescent="0.2">
      <c r="A3004" s="259" t="s">
        <v>23</v>
      </c>
      <c r="B3004" s="84" t="str">
        <f>Obra</f>
        <v>ESCUELA CASA DEL NINÑO</v>
      </c>
      <c r="C3004" s="81"/>
      <c r="D3004" s="81"/>
      <c r="E3004" s="81"/>
      <c r="F3004" s="87" t="s">
        <v>37</v>
      </c>
      <c r="G3004" s="262">
        <f>Fecha_Base</f>
        <v>0</v>
      </c>
    </row>
    <row r="3005" spans="1:7" ht="24" customHeight="1" x14ac:dyDescent="0.2">
      <c r="A3005" s="263" t="s">
        <v>600</v>
      </c>
      <c r="B3005" s="82" t="str">
        <f>Ubicación</f>
        <v>VALLE FERTIL - SAN JUAN</v>
      </c>
      <c r="C3005" s="82"/>
      <c r="D3005" s="88"/>
      <c r="E3005" s="89"/>
      <c r="G3005" s="264"/>
    </row>
    <row r="3006" spans="1:7" ht="24" customHeight="1" x14ac:dyDescent="0.2">
      <c r="A3006" s="263" t="s">
        <v>38</v>
      </c>
      <c r="B3006" s="91">
        <f>IFERROR(VALUE(LEFT(B3007,FIND(".",B3007)-1)),"")</f>
        <v>10</v>
      </c>
      <c r="C3006" s="83" t="str">
        <f>IFERROR(VLOOKUP(B3006,Tabla_CyP,2,FALSE),"")</f>
        <v xml:space="preserve"> CARPINTERÍA </v>
      </c>
      <c r="E3006" s="89"/>
      <c r="G3006" s="264"/>
    </row>
    <row r="3007" spans="1:7" ht="24" customHeight="1" x14ac:dyDescent="0.2">
      <c r="A3007" s="263" t="s">
        <v>24</v>
      </c>
      <c r="B3007" s="92" t="str">
        <f>IFERROR(VLOOKUP(COUNTIF($A$1:A3007,"ANALISIS DE PRECIOS"),Tabla_NumeroItem,2,FALSE),"")</f>
        <v>10.1.1.10</v>
      </c>
      <c r="C3007" s="83" t="str">
        <f>IFERROR(VLOOKUP(B3007,Tabla_CyP,2,FALSE),"")</f>
        <v>P7</v>
      </c>
      <c r="D3007" s="88"/>
      <c r="E3007" s="89"/>
      <c r="F3007" s="87" t="s">
        <v>25</v>
      </c>
      <c r="G3007" s="265" t="str">
        <f>IFERROR(VLOOKUP(B3007,Tabla_CyP,4,FALSE),"")</f>
        <v>m2</v>
      </c>
    </row>
    <row r="3008" spans="1:7" ht="24" customHeight="1" x14ac:dyDescent="0.2">
      <c r="A3008" s="263"/>
      <c r="B3008" s="82"/>
      <c r="D3008" s="88"/>
      <c r="E3008" s="89"/>
      <c r="G3008" s="264"/>
    </row>
    <row r="3009" spans="1:123" ht="24" customHeight="1" x14ac:dyDescent="0.2">
      <c r="A3009" s="366" t="s">
        <v>506</v>
      </c>
      <c r="B3009" s="367"/>
      <c r="C3009" s="368" t="s">
        <v>0</v>
      </c>
      <c r="D3009" s="368" t="s">
        <v>26</v>
      </c>
      <c r="E3009" s="370" t="s">
        <v>27</v>
      </c>
      <c r="F3009" s="372" t="s">
        <v>28</v>
      </c>
      <c r="G3009" s="372" t="s">
        <v>29</v>
      </c>
    </row>
    <row r="3010" spans="1:123" s="88" customFormat="1" ht="24" customHeight="1" x14ac:dyDescent="0.2">
      <c r="A3010" s="93" t="s">
        <v>507</v>
      </c>
      <c r="B3010" s="93" t="s">
        <v>508</v>
      </c>
      <c r="C3010" s="369"/>
      <c r="D3010" s="369"/>
      <c r="E3010" s="371"/>
      <c r="F3010" s="373"/>
      <c r="G3010" s="373"/>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6"/>
      <c r="B3011" s="94"/>
      <c r="C3011" s="132" t="s">
        <v>603</v>
      </c>
      <c r="D3011" s="95"/>
      <c r="E3011" s="96"/>
      <c r="F3011" s="97"/>
      <c r="G3011" s="267"/>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8">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8">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8">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8">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8">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8">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8">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8">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8">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8">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8">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8">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8">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8">
        <f t="shared" si="905"/>
        <v>0</v>
      </c>
    </row>
    <row r="3026" spans="1:7" ht="24" customHeight="1" x14ac:dyDescent="0.2">
      <c r="A3026" s="269"/>
      <c r="D3026" s="88"/>
      <c r="E3026" s="89"/>
      <c r="F3026" s="255" t="s">
        <v>30</v>
      </c>
      <c r="G3026" s="270">
        <f>SUBTOTAL(9,G3012:G3025)</f>
        <v>0</v>
      </c>
    </row>
    <row r="3027" spans="1:7" ht="24" customHeight="1" x14ac:dyDescent="0.2">
      <c r="A3027" s="269"/>
      <c r="C3027" s="98" t="s">
        <v>604</v>
      </c>
      <c r="D3027" s="88"/>
      <c r="E3027" s="89"/>
      <c r="G3027" s="271"/>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8">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8">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8">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8">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8">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8">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8">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8">
        <f t="shared" si="910"/>
        <v>0</v>
      </c>
    </row>
    <row r="3036" spans="1:7" ht="24" customHeight="1" x14ac:dyDescent="0.2">
      <c r="A3036" s="269"/>
      <c r="D3036" s="88"/>
      <c r="E3036" s="89"/>
      <c r="F3036" s="255" t="s">
        <v>31</v>
      </c>
      <c r="G3036" s="270">
        <f>SUBTOTAL(9,G3028:G3035)</f>
        <v>0</v>
      </c>
    </row>
    <row r="3037" spans="1:7" ht="24" customHeight="1" x14ac:dyDescent="0.2">
      <c r="A3037" s="269"/>
      <c r="C3037" s="98" t="s">
        <v>605</v>
      </c>
      <c r="D3037" s="88"/>
      <c r="E3037" s="89"/>
      <c r="G3037" s="271"/>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8">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8">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8">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8">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8">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8">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8">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8">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8">
        <f t="shared" si="915"/>
        <v>0</v>
      </c>
    </row>
    <row r="3047" spans="1:7" ht="24" customHeight="1" x14ac:dyDescent="0.2">
      <c r="A3047" s="272"/>
      <c r="B3047" s="88"/>
      <c r="D3047" s="88"/>
      <c r="E3047" s="89"/>
      <c r="F3047" s="255" t="s">
        <v>32</v>
      </c>
      <c r="G3047" s="270">
        <f>SUBTOTAL(9,G3038:G3046)</f>
        <v>0</v>
      </c>
    </row>
    <row r="3048" spans="1:7" ht="24" customHeight="1" x14ac:dyDescent="0.2">
      <c r="A3048" s="273"/>
      <c r="B3048" s="88"/>
      <c r="D3048" s="88"/>
      <c r="E3048" s="89"/>
      <c r="G3048" s="271"/>
    </row>
    <row r="3049" spans="1:7" ht="24" customHeight="1" x14ac:dyDescent="0.2">
      <c r="A3049" s="274" t="str">
        <f>B3007</f>
        <v>10.1.1.10</v>
      </c>
      <c r="B3049" s="275" t="str">
        <f>C3007</f>
        <v>P7</v>
      </c>
      <c r="C3049" s="95"/>
      <c r="D3049" s="95" t="s">
        <v>33</v>
      </c>
      <c r="E3049" s="96"/>
      <c r="F3049" s="277" t="s">
        <v>34</v>
      </c>
      <c r="G3049" s="276">
        <f>SUBTOTAL(9,G3012:G3048)</f>
        <v>0</v>
      </c>
    </row>
    <row r="3051" spans="1:7" ht="24" customHeight="1" x14ac:dyDescent="0.2">
      <c r="A3051" s="256" t="s">
        <v>36</v>
      </c>
      <c r="B3051" s="257"/>
      <c r="C3051" s="257"/>
      <c r="D3051" s="257"/>
      <c r="E3051" s="257"/>
      <c r="F3051" s="257"/>
      <c r="G3051" s="258"/>
    </row>
    <row r="3052" spans="1:7" ht="24" customHeight="1" x14ac:dyDescent="0.2">
      <c r="A3052" s="259" t="s">
        <v>601</v>
      </c>
      <c r="B3052" s="84" t="str">
        <f>Comitente</f>
        <v>SUBSECRETARIA DE ARQUITECTURA</v>
      </c>
      <c r="C3052" s="80"/>
      <c r="D3052" s="85"/>
      <c r="E3052" s="85"/>
      <c r="F3052" s="86"/>
      <c r="G3052" s="260"/>
    </row>
    <row r="3053" spans="1:7" ht="24" customHeight="1" x14ac:dyDescent="0.2">
      <c r="A3053" s="259" t="s">
        <v>602</v>
      </c>
      <c r="B3053" s="84">
        <f>Contratista</f>
        <v>0</v>
      </c>
      <c r="C3053" s="81"/>
      <c r="D3053" s="81"/>
      <c r="E3053" s="81"/>
      <c r="F3053" s="87"/>
      <c r="G3053" s="261"/>
    </row>
    <row r="3054" spans="1:7" ht="24" customHeight="1" x14ac:dyDescent="0.2">
      <c r="A3054" s="259" t="s">
        <v>23</v>
      </c>
      <c r="B3054" s="84" t="str">
        <f>Obra</f>
        <v>ESCUELA CASA DEL NINÑO</v>
      </c>
      <c r="C3054" s="81"/>
      <c r="D3054" s="81"/>
      <c r="E3054" s="81"/>
      <c r="F3054" s="87" t="s">
        <v>37</v>
      </c>
      <c r="G3054" s="262">
        <f>Fecha_Base</f>
        <v>0</v>
      </c>
    </row>
    <row r="3055" spans="1:7" ht="24" customHeight="1" x14ac:dyDescent="0.2">
      <c r="A3055" s="263" t="s">
        <v>600</v>
      </c>
      <c r="B3055" s="82" t="str">
        <f>Ubicación</f>
        <v>VALLE FERTIL - SAN JUAN</v>
      </c>
      <c r="C3055" s="82"/>
      <c r="D3055" s="88"/>
      <c r="E3055" s="89"/>
      <c r="G3055" s="264"/>
    </row>
    <row r="3056" spans="1:7" ht="24" customHeight="1" x14ac:dyDescent="0.2">
      <c r="A3056" s="263" t="s">
        <v>38</v>
      </c>
      <c r="B3056" s="91">
        <f>IFERROR(VALUE(LEFT(B3057,FIND(".",B3057)-1)),"")</f>
        <v>10</v>
      </c>
      <c r="C3056" s="83" t="str">
        <f>IFERROR(VLOOKUP(B3056,Tabla_CyP,2,FALSE),"")</f>
        <v xml:space="preserve"> CARPINTERÍA </v>
      </c>
      <c r="E3056" s="89"/>
      <c r="G3056" s="264"/>
    </row>
    <row r="3057" spans="1:123" ht="24" customHeight="1" x14ac:dyDescent="0.2">
      <c r="A3057" s="263" t="s">
        <v>24</v>
      </c>
      <c r="B3057" s="92" t="str">
        <f>IFERROR(VLOOKUP(COUNTIF($A$1:A3057,"ANALISIS DE PRECIOS"),Tabla_NumeroItem,2,FALSE),"")</f>
        <v>10.1.1.11</v>
      </c>
      <c r="C3057" s="83" t="str">
        <f>IFERROR(VLOOKUP(B3057,Tabla_CyP,2,FALSE),"")</f>
        <v>P8</v>
      </c>
      <c r="D3057" s="88"/>
      <c r="E3057" s="89"/>
      <c r="F3057" s="87" t="s">
        <v>25</v>
      </c>
      <c r="G3057" s="265" t="str">
        <f>IFERROR(VLOOKUP(B3057,Tabla_CyP,4,FALSE),"")</f>
        <v>m2</v>
      </c>
    </row>
    <row r="3058" spans="1:123" ht="24" customHeight="1" x14ac:dyDescent="0.2">
      <c r="A3058" s="263"/>
      <c r="B3058" s="82"/>
      <c r="D3058" s="88"/>
      <c r="E3058" s="89"/>
      <c r="G3058" s="264"/>
    </row>
    <row r="3059" spans="1:123" ht="24" customHeight="1" x14ac:dyDescent="0.2">
      <c r="A3059" s="366" t="s">
        <v>506</v>
      </c>
      <c r="B3059" s="367"/>
      <c r="C3059" s="368" t="s">
        <v>0</v>
      </c>
      <c r="D3059" s="368" t="s">
        <v>26</v>
      </c>
      <c r="E3059" s="370" t="s">
        <v>27</v>
      </c>
      <c r="F3059" s="372" t="s">
        <v>28</v>
      </c>
      <c r="G3059" s="372" t="s">
        <v>29</v>
      </c>
    </row>
    <row r="3060" spans="1:123" s="88" customFormat="1" ht="24" customHeight="1" x14ac:dyDescent="0.2">
      <c r="A3060" s="93" t="s">
        <v>507</v>
      </c>
      <c r="B3060" s="93" t="s">
        <v>508</v>
      </c>
      <c r="C3060" s="369"/>
      <c r="D3060" s="369"/>
      <c r="E3060" s="371"/>
      <c r="F3060" s="373"/>
      <c r="G3060" s="373"/>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6"/>
      <c r="B3061" s="94"/>
      <c r="C3061" s="132" t="s">
        <v>603</v>
      </c>
      <c r="D3061" s="95"/>
      <c r="E3061" s="96"/>
      <c r="F3061" s="97"/>
      <c r="G3061" s="267"/>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8">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8">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8">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8">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8">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8">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8">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8">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8">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8">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8">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8">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8">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8">
        <f t="shared" si="920"/>
        <v>0</v>
      </c>
    </row>
    <row r="3076" spans="1:7" ht="24" customHeight="1" x14ac:dyDescent="0.2">
      <c r="A3076" s="269"/>
      <c r="D3076" s="88"/>
      <c r="E3076" s="89"/>
      <c r="F3076" s="255" t="s">
        <v>30</v>
      </c>
      <c r="G3076" s="270">
        <f>SUBTOTAL(9,G3062:G3075)</f>
        <v>0</v>
      </c>
    </row>
    <row r="3077" spans="1:7" ht="24" customHeight="1" x14ac:dyDescent="0.2">
      <c r="A3077" s="269"/>
      <c r="C3077" s="98" t="s">
        <v>604</v>
      </c>
      <c r="D3077" s="88"/>
      <c r="E3077" s="89"/>
      <c r="G3077" s="271"/>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8">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8">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8">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8">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8">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8">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8">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8">
        <f t="shared" si="925"/>
        <v>0</v>
      </c>
    </row>
    <row r="3086" spans="1:7" ht="24" customHeight="1" x14ac:dyDescent="0.2">
      <c r="A3086" s="269"/>
      <c r="D3086" s="88"/>
      <c r="E3086" s="89"/>
      <c r="F3086" s="255" t="s">
        <v>31</v>
      </c>
      <c r="G3086" s="270">
        <f>SUBTOTAL(9,G3078:G3085)</f>
        <v>0</v>
      </c>
    </row>
    <row r="3087" spans="1:7" ht="24" customHeight="1" x14ac:dyDescent="0.2">
      <c r="A3087" s="269"/>
      <c r="C3087" s="98" t="s">
        <v>605</v>
      </c>
      <c r="D3087" s="88"/>
      <c r="E3087" s="89"/>
      <c r="G3087" s="271"/>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8">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8">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8">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8">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8">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8">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8">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8">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8">
        <f t="shared" si="930"/>
        <v>0</v>
      </c>
    </row>
    <row r="3097" spans="1:7" ht="24" customHeight="1" x14ac:dyDescent="0.2">
      <c r="A3097" s="272"/>
      <c r="B3097" s="88"/>
      <c r="D3097" s="88"/>
      <c r="E3097" s="89"/>
      <c r="F3097" s="255" t="s">
        <v>32</v>
      </c>
      <c r="G3097" s="270">
        <f>SUBTOTAL(9,G3088:G3096)</f>
        <v>0</v>
      </c>
    </row>
    <row r="3098" spans="1:7" ht="24" customHeight="1" x14ac:dyDescent="0.2">
      <c r="A3098" s="273"/>
      <c r="B3098" s="88"/>
      <c r="D3098" s="88"/>
      <c r="E3098" s="89"/>
      <c r="G3098" s="271"/>
    </row>
    <row r="3099" spans="1:7" ht="24" customHeight="1" x14ac:dyDescent="0.2">
      <c r="A3099" s="274" t="str">
        <f>B3057</f>
        <v>10.1.1.11</v>
      </c>
      <c r="B3099" s="275" t="str">
        <f>C3057</f>
        <v>P8</v>
      </c>
      <c r="C3099" s="95"/>
      <c r="D3099" s="95" t="s">
        <v>33</v>
      </c>
      <c r="E3099" s="96"/>
      <c r="F3099" s="277" t="s">
        <v>34</v>
      </c>
      <c r="G3099" s="276">
        <f>SUBTOTAL(9,G3062:G3098)</f>
        <v>0</v>
      </c>
    </row>
    <row r="3101" spans="1:7" ht="24" customHeight="1" x14ac:dyDescent="0.2">
      <c r="A3101" s="256" t="s">
        <v>36</v>
      </c>
      <c r="B3101" s="257"/>
      <c r="C3101" s="257"/>
      <c r="D3101" s="257"/>
      <c r="E3101" s="257"/>
      <c r="F3101" s="257"/>
      <c r="G3101" s="258"/>
    </row>
    <row r="3102" spans="1:7" ht="24" customHeight="1" x14ac:dyDescent="0.2">
      <c r="A3102" s="259" t="s">
        <v>601</v>
      </c>
      <c r="B3102" s="84" t="str">
        <f>Comitente</f>
        <v>SUBSECRETARIA DE ARQUITECTURA</v>
      </c>
      <c r="C3102" s="80"/>
      <c r="D3102" s="85"/>
      <c r="E3102" s="85"/>
      <c r="F3102" s="86"/>
      <c r="G3102" s="260"/>
    </row>
    <row r="3103" spans="1:7" ht="24" customHeight="1" x14ac:dyDescent="0.2">
      <c r="A3103" s="259" t="s">
        <v>602</v>
      </c>
      <c r="B3103" s="84">
        <f>Contratista</f>
        <v>0</v>
      </c>
      <c r="C3103" s="81"/>
      <c r="D3103" s="81"/>
      <c r="E3103" s="81"/>
      <c r="F3103" s="87"/>
      <c r="G3103" s="261"/>
    </row>
    <row r="3104" spans="1:7" ht="24" customHeight="1" x14ac:dyDescent="0.2">
      <c r="A3104" s="259" t="s">
        <v>23</v>
      </c>
      <c r="B3104" s="84" t="str">
        <f>Obra</f>
        <v>ESCUELA CASA DEL NINÑO</v>
      </c>
      <c r="C3104" s="81"/>
      <c r="D3104" s="81"/>
      <c r="E3104" s="81"/>
      <c r="F3104" s="87" t="s">
        <v>37</v>
      </c>
      <c r="G3104" s="262">
        <f>Fecha_Base</f>
        <v>0</v>
      </c>
    </row>
    <row r="3105" spans="1:123" ht="24" customHeight="1" x14ac:dyDescent="0.2">
      <c r="A3105" s="263" t="s">
        <v>600</v>
      </c>
      <c r="B3105" s="82" t="str">
        <f>Ubicación</f>
        <v>VALLE FERTIL - SAN JUAN</v>
      </c>
      <c r="C3105" s="82"/>
      <c r="D3105" s="88"/>
      <c r="E3105" s="89"/>
      <c r="G3105" s="264"/>
    </row>
    <row r="3106" spans="1:123" ht="24" customHeight="1" x14ac:dyDescent="0.2">
      <c r="A3106" s="263" t="s">
        <v>38</v>
      </c>
      <c r="B3106" s="91">
        <f>IFERROR(VALUE(LEFT(B3107,FIND(".",B3107)-1)),"")</f>
        <v>10</v>
      </c>
      <c r="C3106" s="83" t="str">
        <f>IFERROR(VLOOKUP(B3106,Tabla_CyP,2,FALSE),"")</f>
        <v xml:space="preserve"> CARPINTERÍA </v>
      </c>
      <c r="E3106" s="89"/>
      <c r="G3106" s="264"/>
    </row>
    <row r="3107" spans="1:123" ht="24" customHeight="1" x14ac:dyDescent="0.2">
      <c r="A3107" s="263" t="s">
        <v>24</v>
      </c>
      <c r="B3107" s="92" t="str">
        <f>IFERROR(VLOOKUP(COUNTIF($A$1:A3107,"ANALISIS DE PRECIOS"),Tabla_NumeroItem,2,FALSE),"")</f>
        <v>10.1.1.12</v>
      </c>
      <c r="C3107" s="83" t="str">
        <f>IFERROR(VLOOKUP(B3107,Tabla_CyP,2,FALSE),"")</f>
        <v>P8a</v>
      </c>
      <c r="D3107" s="88"/>
      <c r="E3107" s="89"/>
      <c r="F3107" s="87" t="s">
        <v>25</v>
      </c>
      <c r="G3107" s="265" t="str">
        <f>IFERROR(VLOOKUP(B3107,Tabla_CyP,4,FALSE),"")</f>
        <v>m2</v>
      </c>
    </row>
    <row r="3108" spans="1:123" ht="24" customHeight="1" x14ac:dyDescent="0.2">
      <c r="A3108" s="263"/>
      <c r="B3108" s="82"/>
      <c r="D3108" s="88"/>
      <c r="E3108" s="89"/>
      <c r="G3108" s="264"/>
    </row>
    <row r="3109" spans="1:123" ht="24" customHeight="1" x14ac:dyDescent="0.2">
      <c r="A3109" s="366" t="s">
        <v>506</v>
      </c>
      <c r="B3109" s="367"/>
      <c r="C3109" s="368" t="s">
        <v>0</v>
      </c>
      <c r="D3109" s="368" t="s">
        <v>26</v>
      </c>
      <c r="E3109" s="370" t="s">
        <v>27</v>
      </c>
      <c r="F3109" s="372" t="s">
        <v>28</v>
      </c>
      <c r="G3109" s="372" t="s">
        <v>29</v>
      </c>
    </row>
    <row r="3110" spans="1:123" s="88" customFormat="1" ht="24" customHeight="1" x14ac:dyDescent="0.2">
      <c r="A3110" s="93" t="s">
        <v>507</v>
      </c>
      <c r="B3110" s="93" t="s">
        <v>508</v>
      </c>
      <c r="C3110" s="369"/>
      <c r="D3110" s="369"/>
      <c r="E3110" s="371"/>
      <c r="F3110" s="373"/>
      <c r="G3110" s="373"/>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6"/>
      <c r="B3111" s="94"/>
      <c r="C3111" s="132" t="s">
        <v>603</v>
      </c>
      <c r="D3111" s="95"/>
      <c r="E3111" s="96"/>
      <c r="F3111" s="97"/>
      <c r="G3111" s="267"/>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8">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8">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8">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8">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8">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8">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8">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8">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8">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8">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8">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8">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8">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8">
        <f t="shared" si="935"/>
        <v>0</v>
      </c>
    </row>
    <row r="3126" spans="1:7" ht="24" customHeight="1" x14ac:dyDescent="0.2">
      <c r="A3126" s="269"/>
      <c r="D3126" s="88"/>
      <c r="E3126" s="89"/>
      <c r="F3126" s="255" t="s">
        <v>30</v>
      </c>
      <c r="G3126" s="270">
        <f>SUBTOTAL(9,G3112:G3125)</f>
        <v>0</v>
      </c>
    </row>
    <row r="3127" spans="1:7" ht="24" customHeight="1" x14ac:dyDescent="0.2">
      <c r="A3127" s="269"/>
      <c r="C3127" s="98" t="s">
        <v>604</v>
      </c>
      <c r="D3127" s="88"/>
      <c r="E3127" s="89"/>
      <c r="G3127" s="271"/>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8">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8">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8">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8">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8">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8">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8">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8">
        <f t="shared" si="940"/>
        <v>0</v>
      </c>
    </row>
    <row r="3136" spans="1:7" ht="24" customHeight="1" x14ac:dyDescent="0.2">
      <c r="A3136" s="269"/>
      <c r="D3136" s="88"/>
      <c r="E3136" s="89"/>
      <c r="F3136" s="255" t="s">
        <v>31</v>
      </c>
      <c r="G3136" s="270">
        <f>SUBTOTAL(9,G3128:G3135)</f>
        <v>0</v>
      </c>
    </row>
    <row r="3137" spans="1:7" ht="24" customHeight="1" x14ac:dyDescent="0.2">
      <c r="A3137" s="269"/>
      <c r="C3137" s="98" t="s">
        <v>605</v>
      </c>
      <c r="D3137" s="88"/>
      <c r="E3137" s="89"/>
      <c r="G3137" s="271"/>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8">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8">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8">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8">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8">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8">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8">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8">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8">
        <f t="shared" si="945"/>
        <v>0</v>
      </c>
    </row>
    <row r="3147" spans="1:7" ht="24" customHeight="1" x14ac:dyDescent="0.2">
      <c r="A3147" s="272"/>
      <c r="B3147" s="88"/>
      <c r="D3147" s="88"/>
      <c r="E3147" s="89"/>
      <c r="F3147" s="255" t="s">
        <v>32</v>
      </c>
      <c r="G3147" s="270">
        <f>SUBTOTAL(9,G3138:G3146)</f>
        <v>0</v>
      </c>
    </row>
    <row r="3148" spans="1:7" ht="24" customHeight="1" x14ac:dyDescent="0.2">
      <c r="A3148" s="273"/>
      <c r="B3148" s="88"/>
      <c r="D3148" s="88"/>
      <c r="E3148" s="89"/>
      <c r="G3148" s="271"/>
    </row>
    <row r="3149" spans="1:7" ht="24" customHeight="1" x14ac:dyDescent="0.2">
      <c r="A3149" s="274" t="str">
        <f>B3107</f>
        <v>10.1.1.12</v>
      </c>
      <c r="B3149" s="275" t="str">
        <f>C3107</f>
        <v>P8a</v>
      </c>
      <c r="C3149" s="95"/>
      <c r="D3149" s="95" t="s">
        <v>33</v>
      </c>
      <c r="E3149" s="96"/>
      <c r="F3149" s="277" t="s">
        <v>34</v>
      </c>
      <c r="G3149" s="276">
        <f>SUBTOTAL(9,G3112:G3148)</f>
        <v>0</v>
      </c>
    </row>
    <row r="3151" spans="1:7" ht="24" customHeight="1" x14ac:dyDescent="0.2">
      <c r="A3151" s="256" t="s">
        <v>36</v>
      </c>
      <c r="B3151" s="257"/>
      <c r="C3151" s="257"/>
      <c r="D3151" s="257"/>
      <c r="E3151" s="257"/>
      <c r="F3151" s="257"/>
      <c r="G3151" s="258"/>
    </row>
    <row r="3152" spans="1:7" ht="24" customHeight="1" x14ac:dyDescent="0.2">
      <c r="A3152" s="259" t="s">
        <v>601</v>
      </c>
      <c r="B3152" s="84" t="str">
        <f>Comitente</f>
        <v>SUBSECRETARIA DE ARQUITECTURA</v>
      </c>
      <c r="C3152" s="80"/>
      <c r="D3152" s="85"/>
      <c r="E3152" s="85"/>
      <c r="F3152" s="86"/>
      <c r="G3152" s="260"/>
    </row>
    <row r="3153" spans="1:123" ht="24" customHeight="1" x14ac:dyDescent="0.2">
      <c r="A3153" s="259" t="s">
        <v>602</v>
      </c>
      <c r="B3153" s="84">
        <f>Contratista</f>
        <v>0</v>
      </c>
      <c r="C3153" s="81"/>
      <c r="D3153" s="81"/>
      <c r="E3153" s="81"/>
      <c r="F3153" s="87"/>
      <c r="G3153" s="261"/>
    </row>
    <row r="3154" spans="1:123" ht="24" customHeight="1" x14ac:dyDescent="0.2">
      <c r="A3154" s="259" t="s">
        <v>23</v>
      </c>
      <c r="B3154" s="84" t="str">
        <f>Obra</f>
        <v>ESCUELA CASA DEL NINÑO</v>
      </c>
      <c r="C3154" s="81"/>
      <c r="D3154" s="81"/>
      <c r="E3154" s="81"/>
      <c r="F3154" s="87" t="s">
        <v>37</v>
      </c>
      <c r="G3154" s="262">
        <f>Fecha_Base</f>
        <v>0</v>
      </c>
    </row>
    <row r="3155" spans="1:123" ht="24" customHeight="1" x14ac:dyDescent="0.2">
      <c r="A3155" s="263" t="s">
        <v>600</v>
      </c>
      <c r="B3155" s="82" t="str">
        <f>Ubicación</f>
        <v>VALLE FERTIL - SAN JUAN</v>
      </c>
      <c r="C3155" s="82"/>
      <c r="D3155" s="88"/>
      <c r="E3155" s="89"/>
      <c r="G3155" s="264"/>
    </row>
    <row r="3156" spans="1:123" ht="24" customHeight="1" x14ac:dyDescent="0.2">
      <c r="A3156" s="263" t="s">
        <v>38</v>
      </c>
      <c r="B3156" s="91">
        <f>IFERROR(VALUE(LEFT(B3157,FIND(".",B3157)-1)),"")</f>
        <v>10</v>
      </c>
      <c r="C3156" s="83" t="str">
        <f>IFERROR(VLOOKUP(B3156,Tabla_CyP,2,FALSE),"")</f>
        <v xml:space="preserve"> CARPINTERÍA </v>
      </c>
      <c r="E3156" s="89"/>
      <c r="G3156" s="264"/>
    </row>
    <row r="3157" spans="1:123" ht="24" customHeight="1" x14ac:dyDescent="0.2">
      <c r="A3157" s="263" t="s">
        <v>24</v>
      </c>
      <c r="B3157" s="92" t="str">
        <f>IFERROR(VLOOKUP(COUNTIF($A$1:A3157,"ANALISIS DE PRECIOS"),Tabla_NumeroItem,2,FALSE),"")</f>
        <v>10.1.1.13</v>
      </c>
      <c r="C3157" s="83" t="str">
        <f>IFERROR(VLOOKUP(B3157,Tabla_CyP,2,FALSE),"")</f>
        <v>P11</v>
      </c>
      <c r="D3157" s="88"/>
      <c r="E3157" s="89"/>
      <c r="F3157" s="87" t="s">
        <v>25</v>
      </c>
      <c r="G3157" s="265" t="str">
        <f>IFERROR(VLOOKUP(B3157,Tabla_CyP,4,FALSE),"")</f>
        <v>m2</v>
      </c>
    </row>
    <row r="3158" spans="1:123" ht="24" customHeight="1" x14ac:dyDescent="0.2">
      <c r="A3158" s="263"/>
      <c r="B3158" s="82"/>
      <c r="D3158" s="88"/>
      <c r="E3158" s="89"/>
      <c r="G3158" s="264"/>
    </row>
    <row r="3159" spans="1:123" ht="24" customHeight="1" x14ac:dyDescent="0.2">
      <c r="A3159" s="366" t="s">
        <v>506</v>
      </c>
      <c r="B3159" s="367"/>
      <c r="C3159" s="368" t="s">
        <v>0</v>
      </c>
      <c r="D3159" s="368" t="s">
        <v>26</v>
      </c>
      <c r="E3159" s="370" t="s">
        <v>27</v>
      </c>
      <c r="F3159" s="372" t="s">
        <v>28</v>
      </c>
      <c r="G3159" s="372" t="s">
        <v>29</v>
      </c>
    </row>
    <row r="3160" spans="1:123" s="88" customFormat="1" ht="24" customHeight="1" x14ac:dyDescent="0.2">
      <c r="A3160" s="93" t="s">
        <v>507</v>
      </c>
      <c r="B3160" s="93" t="s">
        <v>508</v>
      </c>
      <c r="C3160" s="369"/>
      <c r="D3160" s="369"/>
      <c r="E3160" s="371"/>
      <c r="F3160" s="373"/>
      <c r="G3160" s="373"/>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6"/>
      <c r="B3161" s="94"/>
      <c r="C3161" s="132" t="s">
        <v>603</v>
      </c>
      <c r="D3161" s="95"/>
      <c r="E3161" s="96"/>
      <c r="F3161" s="97"/>
      <c r="G3161" s="267"/>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8">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8">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8">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8">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8">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8">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8">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8">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8">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8">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8">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8">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8">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8">
        <f t="shared" si="950"/>
        <v>0</v>
      </c>
    </row>
    <row r="3176" spans="1:7" ht="24" customHeight="1" x14ac:dyDescent="0.2">
      <c r="A3176" s="269"/>
      <c r="D3176" s="88"/>
      <c r="E3176" s="89"/>
      <c r="F3176" s="255" t="s">
        <v>30</v>
      </c>
      <c r="G3176" s="270">
        <f>SUBTOTAL(9,G3162:G3175)</f>
        <v>0</v>
      </c>
    </row>
    <row r="3177" spans="1:7" ht="24" customHeight="1" x14ac:dyDescent="0.2">
      <c r="A3177" s="269"/>
      <c r="C3177" s="98" t="s">
        <v>604</v>
      </c>
      <c r="D3177" s="88"/>
      <c r="E3177" s="89"/>
      <c r="G3177" s="271"/>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8">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8">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8">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8">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8">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8">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8">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8">
        <f t="shared" si="955"/>
        <v>0</v>
      </c>
    </row>
    <row r="3186" spans="1:7" ht="24" customHeight="1" x14ac:dyDescent="0.2">
      <c r="A3186" s="269"/>
      <c r="D3186" s="88"/>
      <c r="E3186" s="89"/>
      <c r="F3186" s="255" t="s">
        <v>31</v>
      </c>
      <c r="G3186" s="270">
        <f>SUBTOTAL(9,G3178:G3185)</f>
        <v>0</v>
      </c>
    </row>
    <row r="3187" spans="1:7" ht="24" customHeight="1" x14ac:dyDescent="0.2">
      <c r="A3187" s="269"/>
      <c r="C3187" s="98" t="s">
        <v>605</v>
      </c>
      <c r="D3187" s="88"/>
      <c r="E3187" s="89"/>
      <c r="G3187" s="271"/>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8">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8">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8">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8">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8">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8">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8">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8">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8">
        <f t="shared" si="960"/>
        <v>0</v>
      </c>
    </row>
    <row r="3197" spans="1:7" ht="24" customHeight="1" x14ac:dyDescent="0.2">
      <c r="A3197" s="272"/>
      <c r="B3197" s="88"/>
      <c r="D3197" s="88"/>
      <c r="E3197" s="89"/>
      <c r="F3197" s="255" t="s">
        <v>32</v>
      </c>
      <c r="G3197" s="270">
        <f>SUBTOTAL(9,G3188:G3196)</f>
        <v>0</v>
      </c>
    </row>
    <row r="3198" spans="1:7" ht="24" customHeight="1" x14ac:dyDescent="0.2">
      <c r="A3198" s="273"/>
      <c r="B3198" s="88"/>
      <c r="D3198" s="88"/>
      <c r="E3198" s="89"/>
      <c r="G3198" s="271"/>
    </row>
    <row r="3199" spans="1:7" ht="24" customHeight="1" x14ac:dyDescent="0.2">
      <c r="A3199" s="274" t="str">
        <f>B3157</f>
        <v>10.1.1.13</v>
      </c>
      <c r="B3199" s="275" t="str">
        <f>C3157</f>
        <v>P11</v>
      </c>
      <c r="C3199" s="95"/>
      <c r="D3199" s="95" t="s">
        <v>33</v>
      </c>
      <c r="E3199" s="96"/>
      <c r="F3199" s="277" t="s">
        <v>34</v>
      </c>
      <c r="G3199" s="276">
        <f>SUBTOTAL(9,G3162:G3198)</f>
        <v>0</v>
      </c>
    </row>
    <row r="3201" spans="1:123" ht="24" customHeight="1" x14ac:dyDescent="0.2">
      <c r="A3201" s="256" t="s">
        <v>36</v>
      </c>
      <c r="B3201" s="257"/>
      <c r="C3201" s="257"/>
      <c r="D3201" s="257"/>
      <c r="E3201" s="257"/>
      <c r="F3201" s="257"/>
      <c r="G3201" s="258"/>
    </row>
    <row r="3202" spans="1:123" ht="24" customHeight="1" x14ac:dyDescent="0.2">
      <c r="A3202" s="259" t="s">
        <v>601</v>
      </c>
      <c r="B3202" s="84" t="str">
        <f>Comitente</f>
        <v>SUBSECRETARIA DE ARQUITECTURA</v>
      </c>
      <c r="C3202" s="80"/>
      <c r="D3202" s="85"/>
      <c r="E3202" s="85"/>
      <c r="F3202" s="86"/>
      <c r="G3202" s="260"/>
    </row>
    <row r="3203" spans="1:123" ht="24" customHeight="1" x14ac:dyDescent="0.2">
      <c r="A3203" s="259" t="s">
        <v>602</v>
      </c>
      <c r="B3203" s="84">
        <f>Contratista</f>
        <v>0</v>
      </c>
      <c r="C3203" s="81"/>
      <c r="D3203" s="81"/>
      <c r="E3203" s="81"/>
      <c r="F3203" s="87"/>
      <c r="G3203" s="261"/>
    </row>
    <row r="3204" spans="1:123" ht="24" customHeight="1" x14ac:dyDescent="0.2">
      <c r="A3204" s="259" t="s">
        <v>23</v>
      </c>
      <c r="B3204" s="84" t="str">
        <f>Obra</f>
        <v>ESCUELA CASA DEL NINÑO</v>
      </c>
      <c r="C3204" s="81"/>
      <c r="D3204" s="81"/>
      <c r="E3204" s="81"/>
      <c r="F3204" s="87" t="s">
        <v>37</v>
      </c>
      <c r="G3204" s="262">
        <f>Fecha_Base</f>
        <v>0</v>
      </c>
    </row>
    <row r="3205" spans="1:123" ht="24" customHeight="1" x14ac:dyDescent="0.2">
      <c r="A3205" s="263" t="s">
        <v>600</v>
      </c>
      <c r="B3205" s="82" t="str">
        <f>Ubicación</f>
        <v>VALLE FERTIL - SAN JUAN</v>
      </c>
      <c r="C3205" s="82"/>
      <c r="D3205" s="88"/>
      <c r="E3205" s="89"/>
      <c r="G3205" s="264"/>
    </row>
    <row r="3206" spans="1:123" ht="24" customHeight="1" x14ac:dyDescent="0.2">
      <c r="A3206" s="263" t="s">
        <v>38</v>
      </c>
      <c r="B3206" s="91">
        <f>IFERROR(VALUE(LEFT(B3207,FIND(".",B3207)-1)),"")</f>
        <v>10</v>
      </c>
      <c r="C3206" s="83" t="str">
        <f>IFERROR(VLOOKUP(B3206,Tabla_CyP,2,FALSE),"")</f>
        <v xml:space="preserve"> CARPINTERÍA </v>
      </c>
      <c r="E3206" s="89"/>
      <c r="G3206" s="264"/>
    </row>
    <row r="3207" spans="1:123" ht="24" customHeight="1" x14ac:dyDescent="0.2">
      <c r="A3207" s="263" t="s">
        <v>24</v>
      </c>
      <c r="B3207" s="92" t="str">
        <f>IFERROR(VLOOKUP(COUNTIF($A$1:A3207,"ANALISIS DE PRECIOS"),Tabla_NumeroItem,2,FALSE),"")</f>
        <v>10.1.1.14</v>
      </c>
      <c r="C3207" s="83" t="str">
        <f>IFERROR(VLOOKUP(B3207,Tabla_CyP,2,FALSE),"")</f>
        <v>P12</v>
      </c>
      <c r="D3207" s="88"/>
      <c r="E3207" s="89"/>
      <c r="F3207" s="87" t="s">
        <v>25</v>
      </c>
      <c r="G3207" s="265" t="str">
        <f>IFERROR(VLOOKUP(B3207,Tabla_CyP,4,FALSE),"")</f>
        <v>m2</v>
      </c>
    </row>
    <row r="3208" spans="1:123" ht="24" customHeight="1" x14ac:dyDescent="0.2">
      <c r="A3208" s="263"/>
      <c r="B3208" s="82"/>
      <c r="D3208" s="88"/>
      <c r="E3208" s="89"/>
      <c r="G3208" s="264"/>
    </row>
    <row r="3209" spans="1:123" ht="24" customHeight="1" x14ac:dyDescent="0.2">
      <c r="A3209" s="366" t="s">
        <v>506</v>
      </c>
      <c r="B3209" s="367"/>
      <c r="C3209" s="368" t="s">
        <v>0</v>
      </c>
      <c r="D3209" s="368" t="s">
        <v>26</v>
      </c>
      <c r="E3209" s="370" t="s">
        <v>27</v>
      </c>
      <c r="F3209" s="372" t="s">
        <v>28</v>
      </c>
      <c r="G3209" s="372" t="s">
        <v>29</v>
      </c>
    </row>
    <row r="3210" spans="1:123" s="88" customFormat="1" ht="24" customHeight="1" x14ac:dyDescent="0.2">
      <c r="A3210" s="93" t="s">
        <v>507</v>
      </c>
      <c r="B3210" s="93" t="s">
        <v>508</v>
      </c>
      <c r="C3210" s="369"/>
      <c r="D3210" s="369"/>
      <c r="E3210" s="371"/>
      <c r="F3210" s="373"/>
      <c r="G3210" s="373"/>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6"/>
      <c r="B3211" s="94"/>
      <c r="C3211" s="132" t="s">
        <v>603</v>
      </c>
      <c r="D3211" s="95"/>
      <c r="E3211" s="96"/>
      <c r="F3211" s="97"/>
      <c r="G3211" s="267"/>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8">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8">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8">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8">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8">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8">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8">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8">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8">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8">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8">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8">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8">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8">
        <f t="shared" si="965"/>
        <v>0</v>
      </c>
    </row>
    <row r="3226" spans="1:7" ht="24" customHeight="1" x14ac:dyDescent="0.2">
      <c r="A3226" s="269"/>
      <c r="D3226" s="88"/>
      <c r="E3226" s="89"/>
      <c r="F3226" s="255" t="s">
        <v>30</v>
      </c>
      <c r="G3226" s="270">
        <f>SUBTOTAL(9,G3212:G3225)</f>
        <v>0</v>
      </c>
    </row>
    <row r="3227" spans="1:7" ht="24" customHeight="1" x14ac:dyDescent="0.2">
      <c r="A3227" s="269"/>
      <c r="C3227" s="98" t="s">
        <v>604</v>
      </c>
      <c r="D3227" s="88"/>
      <c r="E3227" s="89"/>
      <c r="G3227" s="271"/>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8">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8">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8">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8">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8">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8">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8">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8">
        <f t="shared" si="970"/>
        <v>0</v>
      </c>
    </row>
    <row r="3236" spans="1:7" ht="24" customHeight="1" x14ac:dyDescent="0.2">
      <c r="A3236" s="269"/>
      <c r="D3236" s="88"/>
      <c r="E3236" s="89"/>
      <c r="F3236" s="255" t="s">
        <v>31</v>
      </c>
      <c r="G3236" s="270">
        <f>SUBTOTAL(9,G3228:G3235)</f>
        <v>0</v>
      </c>
    </row>
    <row r="3237" spans="1:7" ht="24" customHeight="1" x14ac:dyDescent="0.2">
      <c r="A3237" s="269"/>
      <c r="C3237" s="98" t="s">
        <v>605</v>
      </c>
      <c r="D3237" s="88"/>
      <c r="E3237" s="89"/>
      <c r="G3237" s="271"/>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8">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8">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8">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8">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8">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8">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8">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8">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8">
        <f t="shared" si="975"/>
        <v>0</v>
      </c>
    </row>
    <row r="3247" spans="1:7" ht="24" customHeight="1" x14ac:dyDescent="0.2">
      <c r="A3247" s="272"/>
      <c r="B3247" s="88"/>
      <c r="D3247" s="88"/>
      <c r="E3247" s="89"/>
      <c r="F3247" s="255" t="s">
        <v>32</v>
      </c>
      <c r="G3247" s="270">
        <f>SUBTOTAL(9,G3238:G3246)</f>
        <v>0</v>
      </c>
    </row>
    <row r="3248" spans="1:7" ht="24" customHeight="1" x14ac:dyDescent="0.2">
      <c r="A3248" s="273"/>
      <c r="B3248" s="88"/>
      <c r="D3248" s="88"/>
      <c r="E3248" s="89"/>
      <c r="G3248" s="271"/>
    </row>
    <row r="3249" spans="1:123" ht="24" customHeight="1" x14ac:dyDescent="0.2">
      <c r="A3249" s="274" t="str">
        <f>B3207</f>
        <v>10.1.1.14</v>
      </c>
      <c r="B3249" s="275" t="str">
        <f>C3207</f>
        <v>P12</v>
      </c>
      <c r="C3249" s="95"/>
      <c r="D3249" s="95" t="s">
        <v>33</v>
      </c>
      <c r="E3249" s="96"/>
      <c r="F3249" s="277" t="s">
        <v>34</v>
      </c>
      <c r="G3249" s="276">
        <f>SUBTOTAL(9,G3212:G3248)</f>
        <v>0</v>
      </c>
    </row>
    <row r="3251" spans="1:123" ht="24" customHeight="1" x14ac:dyDescent="0.2">
      <c r="A3251" s="256" t="s">
        <v>36</v>
      </c>
      <c r="B3251" s="257"/>
      <c r="C3251" s="257"/>
      <c r="D3251" s="257"/>
      <c r="E3251" s="257"/>
      <c r="F3251" s="257"/>
      <c r="G3251" s="258"/>
    </row>
    <row r="3252" spans="1:123" ht="24" customHeight="1" x14ac:dyDescent="0.2">
      <c r="A3252" s="259" t="s">
        <v>601</v>
      </c>
      <c r="B3252" s="84" t="str">
        <f>Comitente</f>
        <v>SUBSECRETARIA DE ARQUITECTURA</v>
      </c>
      <c r="C3252" s="80"/>
      <c r="D3252" s="85"/>
      <c r="E3252" s="85"/>
      <c r="F3252" s="86"/>
      <c r="G3252" s="260"/>
    </row>
    <row r="3253" spans="1:123" ht="24" customHeight="1" x14ac:dyDescent="0.2">
      <c r="A3253" s="259" t="s">
        <v>602</v>
      </c>
      <c r="B3253" s="84">
        <f>Contratista</f>
        <v>0</v>
      </c>
      <c r="C3253" s="81"/>
      <c r="D3253" s="81"/>
      <c r="E3253" s="81"/>
      <c r="F3253" s="87"/>
      <c r="G3253" s="261"/>
    </row>
    <row r="3254" spans="1:123" ht="24" customHeight="1" x14ac:dyDescent="0.2">
      <c r="A3254" s="259" t="s">
        <v>23</v>
      </c>
      <c r="B3254" s="84" t="str">
        <f>Obra</f>
        <v>ESCUELA CASA DEL NINÑO</v>
      </c>
      <c r="C3254" s="81"/>
      <c r="D3254" s="81"/>
      <c r="E3254" s="81"/>
      <c r="F3254" s="87" t="s">
        <v>37</v>
      </c>
      <c r="G3254" s="262">
        <f>Fecha_Base</f>
        <v>0</v>
      </c>
    </row>
    <row r="3255" spans="1:123" ht="24" customHeight="1" x14ac:dyDescent="0.2">
      <c r="A3255" s="263" t="s">
        <v>600</v>
      </c>
      <c r="B3255" s="82" t="str">
        <f>Ubicación</f>
        <v>VALLE FERTIL - SAN JUAN</v>
      </c>
      <c r="C3255" s="82"/>
      <c r="D3255" s="88"/>
      <c r="E3255" s="89"/>
      <c r="G3255" s="264"/>
    </row>
    <row r="3256" spans="1:123" ht="24" customHeight="1" x14ac:dyDescent="0.2">
      <c r="A3256" s="263" t="s">
        <v>38</v>
      </c>
      <c r="B3256" s="91">
        <f>IFERROR(VALUE(LEFT(B3257,FIND(".",B3257)-1)),"")</f>
        <v>10</v>
      </c>
      <c r="C3256" s="83" t="str">
        <f>IFERROR(VLOOKUP(B3256,Tabla_CyP,2,FALSE),"")</f>
        <v xml:space="preserve"> CARPINTERÍA </v>
      </c>
      <c r="E3256" s="89"/>
      <c r="G3256" s="264"/>
    </row>
    <row r="3257" spans="1:123" ht="24" customHeight="1" x14ac:dyDescent="0.2">
      <c r="A3257" s="263" t="s">
        <v>24</v>
      </c>
      <c r="B3257" s="92" t="str">
        <f>IFERROR(VLOOKUP(COUNTIF($A$1:A3257,"ANALISIS DE PRECIOS"),Tabla_NumeroItem,2,FALSE),"")</f>
        <v>10.1.1.15</v>
      </c>
      <c r="C3257" s="83" t="str">
        <f>IFERROR(VLOOKUP(B3257,Tabla_CyP,2,FALSE),"")</f>
        <v>Pr</v>
      </c>
      <c r="D3257" s="88"/>
      <c r="E3257" s="89"/>
      <c r="F3257" s="87" t="s">
        <v>25</v>
      </c>
      <c r="G3257" s="265" t="str">
        <f>IFERROR(VLOOKUP(B3257,Tabla_CyP,4,FALSE),"")</f>
        <v>m2</v>
      </c>
    </row>
    <row r="3258" spans="1:123" ht="24" customHeight="1" x14ac:dyDescent="0.2">
      <c r="A3258" s="263"/>
      <c r="B3258" s="82"/>
      <c r="D3258" s="88"/>
      <c r="E3258" s="89"/>
      <c r="G3258" s="264"/>
    </row>
    <row r="3259" spans="1:123" ht="24" customHeight="1" x14ac:dyDescent="0.2">
      <c r="A3259" s="366" t="s">
        <v>506</v>
      </c>
      <c r="B3259" s="367"/>
      <c r="C3259" s="368" t="s">
        <v>0</v>
      </c>
      <c r="D3259" s="368" t="s">
        <v>26</v>
      </c>
      <c r="E3259" s="370" t="s">
        <v>27</v>
      </c>
      <c r="F3259" s="372" t="s">
        <v>28</v>
      </c>
      <c r="G3259" s="372" t="s">
        <v>29</v>
      </c>
    </row>
    <row r="3260" spans="1:123" s="88" customFormat="1" ht="24" customHeight="1" x14ac:dyDescent="0.2">
      <c r="A3260" s="93" t="s">
        <v>507</v>
      </c>
      <c r="B3260" s="93" t="s">
        <v>508</v>
      </c>
      <c r="C3260" s="369"/>
      <c r="D3260" s="369"/>
      <c r="E3260" s="371"/>
      <c r="F3260" s="373"/>
      <c r="G3260" s="373"/>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6"/>
      <c r="B3261" s="94"/>
      <c r="C3261" s="132" t="s">
        <v>603</v>
      </c>
      <c r="D3261" s="95"/>
      <c r="E3261" s="96"/>
      <c r="F3261" s="97"/>
      <c r="G3261" s="267"/>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8">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8">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8">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8">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8">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8">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8">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8">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8">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8">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8">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8">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8">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8">
        <f t="shared" si="980"/>
        <v>0</v>
      </c>
    </row>
    <row r="3276" spans="1:7" ht="24" customHeight="1" x14ac:dyDescent="0.2">
      <c r="A3276" s="269"/>
      <c r="D3276" s="88"/>
      <c r="E3276" s="89"/>
      <c r="F3276" s="255" t="s">
        <v>30</v>
      </c>
      <c r="G3276" s="270">
        <f>SUBTOTAL(9,G3262:G3275)</f>
        <v>0</v>
      </c>
    </row>
    <row r="3277" spans="1:7" ht="24" customHeight="1" x14ac:dyDescent="0.2">
      <c r="A3277" s="269"/>
      <c r="C3277" s="98" t="s">
        <v>604</v>
      </c>
      <c r="D3277" s="88"/>
      <c r="E3277" s="89"/>
      <c r="G3277" s="271"/>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8">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8">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8">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8">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8">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8">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8">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8">
        <f t="shared" si="985"/>
        <v>0</v>
      </c>
    </row>
    <row r="3286" spans="1:7" ht="24" customHeight="1" x14ac:dyDescent="0.2">
      <c r="A3286" s="269"/>
      <c r="D3286" s="88"/>
      <c r="E3286" s="89"/>
      <c r="F3286" s="255" t="s">
        <v>31</v>
      </c>
      <c r="G3286" s="270">
        <f>SUBTOTAL(9,G3278:G3285)</f>
        <v>0</v>
      </c>
    </row>
    <row r="3287" spans="1:7" ht="24" customHeight="1" x14ac:dyDescent="0.2">
      <c r="A3287" s="269"/>
      <c r="C3287" s="98" t="s">
        <v>605</v>
      </c>
      <c r="D3287" s="88"/>
      <c r="E3287" s="89"/>
      <c r="G3287" s="271"/>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8">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8">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8">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8">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8">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8">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8">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8">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8">
        <f t="shared" si="990"/>
        <v>0</v>
      </c>
    </row>
    <row r="3297" spans="1:123" ht="24" customHeight="1" x14ac:dyDescent="0.2">
      <c r="A3297" s="272"/>
      <c r="B3297" s="88"/>
      <c r="D3297" s="88"/>
      <c r="E3297" s="89"/>
      <c r="F3297" s="255" t="s">
        <v>32</v>
      </c>
      <c r="G3297" s="270">
        <f>SUBTOTAL(9,G3288:G3296)</f>
        <v>0</v>
      </c>
    </row>
    <row r="3298" spans="1:123" ht="24" customHeight="1" x14ac:dyDescent="0.2">
      <c r="A3298" s="273"/>
      <c r="B3298" s="88"/>
      <c r="D3298" s="88"/>
      <c r="E3298" s="89"/>
      <c r="G3298" s="271"/>
    </row>
    <row r="3299" spans="1:123" ht="24" customHeight="1" x14ac:dyDescent="0.2">
      <c r="A3299" s="274" t="str">
        <f>B3257</f>
        <v>10.1.1.15</v>
      </c>
      <c r="B3299" s="275" t="str">
        <f>C3257</f>
        <v>Pr</v>
      </c>
      <c r="C3299" s="95"/>
      <c r="D3299" s="95" t="s">
        <v>33</v>
      </c>
      <c r="E3299" s="96"/>
      <c r="F3299" s="277" t="s">
        <v>34</v>
      </c>
      <c r="G3299" s="276">
        <f>SUBTOTAL(9,G3262:G3298)</f>
        <v>0</v>
      </c>
    </row>
    <row r="3301" spans="1:123" ht="24" customHeight="1" x14ac:dyDescent="0.2">
      <c r="A3301" s="256" t="s">
        <v>36</v>
      </c>
      <c r="B3301" s="257"/>
      <c r="C3301" s="257"/>
      <c r="D3301" s="257"/>
      <c r="E3301" s="257"/>
      <c r="F3301" s="257"/>
      <c r="G3301" s="258"/>
    </row>
    <row r="3302" spans="1:123" ht="24" customHeight="1" x14ac:dyDescent="0.2">
      <c r="A3302" s="259" t="s">
        <v>601</v>
      </c>
      <c r="B3302" s="84" t="str">
        <f>Comitente</f>
        <v>SUBSECRETARIA DE ARQUITECTURA</v>
      </c>
      <c r="C3302" s="80"/>
      <c r="D3302" s="85"/>
      <c r="E3302" s="85"/>
      <c r="F3302" s="86"/>
      <c r="G3302" s="260"/>
    </row>
    <row r="3303" spans="1:123" ht="24" customHeight="1" x14ac:dyDescent="0.2">
      <c r="A3303" s="259" t="s">
        <v>602</v>
      </c>
      <c r="B3303" s="84">
        <f>Contratista</f>
        <v>0</v>
      </c>
      <c r="C3303" s="81"/>
      <c r="D3303" s="81"/>
      <c r="E3303" s="81"/>
      <c r="F3303" s="87"/>
      <c r="G3303" s="261"/>
    </row>
    <row r="3304" spans="1:123" ht="24" customHeight="1" x14ac:dyDescent="0.2">
      <c r="A3304" s="259" t="s">
        <v>23</v>
      </c>
      <c r="B3304" s="84" t="str">
        <f>Obra</f>
        <v>ESCUELA CASA DEL NINÑO</v>
      </c>
      <c r="C3304" s="81"/>
      <c r="D3304" s="81"/>
      <c r="E3304" s="81"/>
      <c r="F3304" s="87" t="s">
        <v>37</v>
      </c>
      <c r="G3304" s="262">
        <f>Fecha_Base</f>
        <v>0</v>
      </c>
    </row>
    <row r="3305" spans="1:123" ht="24" customHeight="1" x14ac:dyDescent="0.2">
      <c r="A3305" s="263" t="s">
        <v>600</v>
      </c>
      <c r="B3305" s="82" t="str">
        <f>Ubicación</f>
        <v>VALLE FERTIL - SAN JUAN</v>
      </c>
      <c r="C3305" s="82"/>
      <c r="D3305" s="88"/>
      <c r="E3305" s="89"/>
      <c r="G3305" s="264"/>
    </row>
    <row r="3306" spans="1:123" ht="24" customHeight="1" x14ac:dyDescent="0.2">
      <c r="A3306" s="263" t="s">
        <v>38</v>
      </c>
      <c r="B3306" s="91">
        <f>IFERROR(VALUE(LEFT(B3307,FIND(".",B3307)-1)),"")</f>
        <v>10</v>
      </c>
      <c r="C3306" s="83" t="str">
        <f>IFERROR(VLOOKUP(B3306,Tabla_CyP,2,FALSE),"")</f>
        <v xml:space="preserve"> CARPINTERÍA </v>
      </c>
      <c r="E3306" s="89"/>
      <c r="G3306" s="264"/>
    </row>
    <row r="3307" spans="1:123" ht="24" customHeight="1" x14ac:dyDescent="0.2">
      <c r="A3307" s="263" t="s">
        <v>24</v>
      </c>
      <c r="B3307" s="92" t="str">
        <f>IFERROR(VLOOKUP(COUNTIF($A$1:A3307,"ANALISIS DE PRECIOS"),Tabla_NumeroItem,2,FALSE),"")</f>
        <v>10.1.4</v>
      </c>
      <c r="C3307" s="83" t="str">
        <f>IFERROR(VLOOKUP(B3307,Tabla_CyP,2,FALSE),"")</f>
        <v>Rejas</v>
      </c>
      <c r="D3307" s="88"/>
      <c r="E3307" s="89"/>
      <c r="F3307" s="87" t="s">
        <v>25</v>
      </c>
      <c r="G3307" s="265" t="str">
        <f>IFERROR(VLOOKUP(B3307,Tabla_CyP,4,FALSE),"")</f>
        <v>m2</v>
      </c>
    </row>
    <row r="3308" spans="1:123" ht="24" customHeight="1" x14ac:dyDescent="0.2">
      <c r="A3308" s="263"/>
      <c r="B3308" s="82"/>
      <c r="D3308" s="88"/>
      <c r="E3308" s="89"/>
      <c r="G3308" s="264"/>
    </row>
    <row r="3309" spans="1:123" ht="24" customHeight="1" x14ac:dyDescent="0.2">
      <c r="A3309" s="366" t="s">
        <v>506</v>
      </c>
      <c r="B3309" s="367"/>
      <c r="C3309" s="368" t="s">
        <v>0</v>
      </c>
      <c r="D3309" s="368" t="s">
        <v>26</v>
      </c>
      <c r="E3309" s="370" t="s">
        <v>27</v>
      </c>
      <c r="F3309" s="372" t="s">
        <v>28</v>
      </c>
      <c r="G3309" s="372" t="s">
        <v>29</v>
      </c>
    </row>
    <row r="3310" spans="1:123" s="88" customFormat="1" ht="24" customHeight="1" x14ac:dyDescent="0.2">
      <c r="A3310" s="93" t="s">
        <v>507</v>
      </c>
      <c r="B3310" s="93" t="s">
        <v>508</v>
      </c>
      <c r="C3310" s="369"/>
      <c r="D3310" s="369"/>
      <c r="E3310" s="371"/>
      <c r="F3310" s="373"/>
      <c r="G3310" s="373"/>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6"/>
      <c r="B3311" s="94"/>
      <c r="C3311" s="132" t="s">
        <v>603</v>
      </c>
      <c r="D3311" s="95"/>
      <c r="E3311" s="96"/>
      <c r="F3311" s="97"/>
      <c r="G3311" s="267"/>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8">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8">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8">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8">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8">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8">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8">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8">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8">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8">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8">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8">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8">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8">
        <f t="shared" si="995"/>
        <v>0</v>
      </c>
    </row>
    <row r="3326" spans="1:7" ht="24" customHeight="1" x14ac:dyDescent="0.2">
      <c r="A3326" s="269"/>
      <c r="D3326" s="88"/>
      <c r="E3326" s="89"/>
      <c r="F3326" s="255" t="s">
        <v>30</v>
      </c>
      <c r="G3326" s="270">
        <f>SUBTOTAL(9,G3312:G3325)</f>
        <v>0</v>
      </c>
    </row>
    <row r="3327" spans="1:7" ht="24" customHeight="1" x14ac:dyDescent="0.2">
      <c r="A3327" s="269"/>
      <c r="C3327" s="98" t="s">
        <v>604</v>
      </c>
      <c r="D3327" s="88"/>
      <c r="E3327" s="89"/>
      <c r="G3327" s="271"/>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8">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8">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8">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8">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8">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8">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8">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8">
        <f t="shared" si="1000"/>
        <v>0</v>
      </c>
    </row>
    <row r="3336" spans="1:7" ht="24" customHeight="1" x14ac:dyDescent="0.2">
      <c r="A3336" s="269"/>
      <c r="D3336" s="88"/>
      <c r="E3336" s="89"/>
      <c r="F3336" s="255" t="s">
        <v>31</v>
      </c>
      <c r="G3336" s="270">
        <f>SUBTOTAL(9,G3328:G3335)</f>
        <v>0</v>
      </c>
    </row>
    <row r="3337" spans="1:7" ht="24" customHeight="1" x14ac:dyDescent="0.2">
      <c r="A3337" s="269"/>
      <c r="C3337" s="98" t="s">
        <v>605</v>
      </c>
      <c r="D3337" s="88"/>
      <c r="E3337" s="89"/>
      <c r="G3337" s="271"/>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8">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8">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8">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8">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8">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8">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8">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8">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8">
        <f t="shared" si="1005"/>
        <v>0</v>
      </c>
    </row>
    <row r="3347" spans="1:123" ht="24" customHeight="1" x14ac:dyDescent="0.2">
      <c r="A3347" s="272"/>
      <c r="B3347" s="88"/>
      <c r="D3347" s="88"/>
      <c r="E3347" s="89"/>
      <c r="F3347" s="255" t="s">
        <v>32</v>
      </c>
      <c r="G3347" s="270">
        <f>SUBTOTAL(9,G3338:G3346)</f>
        <v>0</v>
      </c>
    </row>
    <row r="3348" spans="1:123" ht="24" customHeight="1" x14ac:dyDescent="0.2">
      <c r="A3348" s="273"/>
      <c r="B3348" s="88"/>
      <c r="D3348" s="88"/>
      <c r="E3348" s="89"/>
      <c r="G3348" s="271"/>
    </row>
    <row r="3349" spans="1:123" ht="24" customHeight="1" x14ac:dyDescent="0.2">
      <c r="A3349" s="274" t="str">
        <f>B3307</f>
        <v>10.1.4</v>
      </c>
      <c r="B3349" s="275" t="str">
        <f>C3307</f>
        <v>Rejas</v>
      </c>
      <c r="C3349" s="95"/>
      <c r="D3349" s="95" t="s">
        <v>33</v>
      </c>
      <c r="E3349" s="96"/>
      <c r="F3349" s="277" t="s">
        <v>34</v>
      </c>
      <c r="G3349" s="276">
        <f>SUBTOTAL(9,G3312:G3348)</f>
        <v>0</v>
      </c>
    </row>
    <row r="3351" spans="1:123" ht="24" customHeight="1" x14ac:dyDescent="0.2">
      <c r="A3351" s="256" t="s">
        <v>36</v>
      </c>
      <c r="B3351" s="257"/>
      <c r="C3351" s="257"/>
      <c r="D3351" s="257"/>
      <c r="E3351" s="257"/>
      <c r="F3351" s="257"/>
      <c r="G3351" s="258"/>
    </row>
    <row r="3352" spans="1:123" ht="24" customHeight="1" x14ac:dyDescent="0.2">
      <c r="A3352" s="259" t="s">
        <v>601</v>
      </c>
      <c r="B3352" s="84" t="str">
        <f>Comitente</f>
        <v>SUBSECRETARIA DE ARQUITECTURA</v>
      </c>
      <c r="C3352" s="80"/>
      <c r="D3352" s="85"/>
      <c r="E3352" s="85"/>
      <c r="F3352" s="86"/>
      <c r="G3352" s="260"/>
    </row>
    <row r="3353" spans="1:123" ht="24" customHeight="1" x14ac:dyDescent="0.2">
      <c r="A3353" s="259" t="s">
        <v>602</v>
      </c>
      <c r="B3353" s="84">
        <f>Contratista</f>
        <v>0</v>
      </c>
      <c r="C3353" s="81"/>
      <c r="D3353" s="81"/>
      <c r="E3353" s="81"/>
      <c r="F3353" s="87"/>
      <c r="G3353" s="261"/>
    </row>
    <row r="3354" spans="1:123" ht="24" customHeight="1" x14ac:dyDescent="0.2">
      <c r="A3354" s="259" t="s">
        <v>23</v>
      </c>
      <c r="B3354" s="84" t="str">
        <f>Obra</f>
        <v>ESCUELA CASA DEL NINÑO</v>
      </c>
      <c r="C3354" s="81"/>
      <c r="D3354" s="81"/>
      <c r="E3354" s="81"/>
      <c r="F3354" s="87" t="s">
        <v>37</v>
      </c>
      <c r="G3354" s="262">
        <f>Fecha_Base</f>
        <v>0</v>
      </c>
    </row>
    <row r="3355" spans="1:123" ht="24" customHeight="1" x14ac:dyDescent="0.2">
      <c r="A3355" s="263" t="s">
        <v>600</v>
      </c>
      <c r="B3355" s="82" t="str">
        <f>Ubicación</f>
        <v>VALLE FERTIL - SAN JUAN</v>
      </c>
      <c r="C3355" s="82"/>
      <c r="D3355" s="88"/>
      <c r="E3355" s="89"/>
      <c r="G3355" s="264"/>
    </row>
    <row r="3356" spans="1:123" ht="24" customHeight="1" x14ac:dyDescent="0.2">
      <c r="A3356" s="263" t="s">
        <v>38</v>
      </c>
      <c r="B3356" s="91">
        <f>IFERROR(VALUE(LEFT(B3357,FIND(".",B3357)-1)),"")</f>
        <v>10</v>
      </c>
      <c r="C3356" s="83" t="str">
        <f>IFERROR(VLOOKUP(B3356,Tabla_CyP,2,FALSE),"")</f>
        <v xml:space="preserve"> CARPINTERÍA </v>
      </c>
      <c r="E3356" s="89"/>
      <c r="G3356" s="264"/>
    </row>
    <row r="3357" spans="1:123" ht="24" customHeight="1" x14ac:dyDescent="0.2">
      <c r="A3357" s="263" t="s">
        <v>24</v>
      </c>
      <c r="B3357" s="92" t="str">
        <f>IFERROR(VLOOKUP(COUNTIF($A$1:A3357,"ANALISIS DE PRECIOS"),Tabla_NumeroItem,2,FALSE),"")</f>
        <v>10.2.1</v>
      </c>
      <c r="C3357" s="83" t="str">
        <f>IFERROR(VLOOKUP(B3357,Tabla_CyP,2,FALSE),"")</f>
        <v>V1</v>
      </c>
      <c r="D3357" s="88"/>
      <c r="E3357" s="89"/>
      <c r="F3357" s="87" t="s">
        <v>25</v>
      </c>
      <c r="G3357" s="265" t="str">
        <f>IFERROR(VLOOKUP(B3357,Tabla_CyP,4,FALSE),"")</f>
        <v>m2</v>
      </c>
    </row>
    <row r="3358" spans="1:123" ht="24" customHeight="1" x14ac:dyDescent="0.2">
      <c r="A3358" s="263"/>
      <c r="B3358" s="82"/>
      <c r="D3358" s="88"/>
      <c r="E3358" s="89"/>
      <c r="G3358" s="264"/>
    </row>
    <row r="3359" spans="1:123" ht="24" customHeight="1" x14ac:dyDescent="0.2">
      <c r="A3359" s="366" t="s">
        <v>506</v>
      </c>
      <c r="B3359" s="367"/>
      <c r="C3359" s="368" t="s">
        <v>0</v>
      </c>
      <c r="D3359" s="368" t="s">
        <v>26</v>
      </c>
      <c r="E3359" s="370" t="s">
        <v>27</v>
      </c>
      <c r="F3359" s="372" t="s">
        <v>28</v>
      </c>
      <c r="G3359" s="372" t="s">
        <v>29</v>
      </c>
    </row>
    <row r="3360" spans="1:123" s="88" customFormat="1" ht="24" customHeight="1" x14ac:dyDescent="0.2">
      <c r="A3360" s="93" t="s">
        <v>507</v>
      </c>
      <c r="B3360" s="93" t="s">
        <v>508</v>
      </c>
      <c r="C3360" s="369"/>
      <c r="D3360" s="369"/>
      <c r="E3360" s="371"/>
      <c r="F3360" s="373"/>
      <c r="G3360" s="373"/>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6"/>
      <c r="B3361" s="94"/>
      <c r="C3361" s="132" t="s">
        <v>603</v>
      </c>
      <c r="D3361" s="95"/>
      <c r="E3361" s="96"/>
      <c r="F3361" s="97"/>
      <c r="G3361" s="267"/>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8">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8">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8">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8">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8">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8">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8">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8">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8">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8">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8">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8">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8">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8">
        <f t="shared" si="1010"/>
        <v>0</v>
      </c>
    </row>
    <row r="3376" spans="1:7" ht="24" customHeight="1" x14ac:dyDescent="0.2">
      <c r="A3376" s="269"/>
      <c r="D3376" s="88"/>
      <c r="E3376" s="89"/>
      <c r="F3376" s="255" t="s">
        <v>30</v>
      </c>
      <c r="G3376" s="270">
        <f>SUBTOTAL(9,G3362:G3375)</f>
        <v>0</v>
      </c>
    </row>
    <row r="3377" spans="1:7" ht="24" customHeight="1" x14ac:dyDescent="0.2">
      <c r="A3377" s="269"/>
      <c r="C3377" s="98" t="s">
        <v>604</v>
      </c>
      <c r="D3377" s="88"/>
      <c r="E3377" s="89"/>
      <c r="G3377" s="271"/>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8">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8">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8">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8">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8">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8">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8">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8">
        <f t="shared" si="1015"/>
        <v>0</v>
      </c>
    </row>
    <row r="3386" spans="1:7" ht="24" customHeight="1" x14ac:dyDescent="0.2">
      <c r="A3386" s="269"/>
      <c r="D3386" s="88"/>
      <c r="E3386" s="89"/>
      <c r="F3386" s="255" t="s">
        <v>31</v>
      </c>
      <c r="G3386" s="270">
        <f>SUBTOTAL(9,G3378:G3385)</f>
        <v>0</v>
      </c>
    </row>
    <row r="3387" spans="1:7" ht="24" customHeight="1" x14ac:dyDescent="0.2">
      <c r="A3387" s="269"/>
      <c r="C3387" s="98" t="s">
        <v>605</v>
      </c>
      <c r="D3387" s="88"/>
      <c r="E3387" s="89"/>
      <c r="G3387" s="271"/>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8">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8">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8">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8">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8">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8">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8">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8">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8">
        <f t="shared" si="1020"/>
        <v>0</v>
      </c>
    </row>
    <row r="3397" spans="1:7" ht="24" customHeight="1" x14ac:dyDescent="0.2">
      <c r="A3397" s="272"/>
      <c r="B3397" s="88"/>
      <c r="D3397" s="88"/>
      <c r="E3397" s="89"/>
      <c r="F3397" s="255" t="s">
        <v>32</v>
      </c>
      <c r="G3397" s="270">
        <f>SUBTOTAL(9,G3388:G3396)</f>
        <v>0</v>
      </c>
    </row>
    <row r="3398" spans="1:7" ht="24" customHeight="1" x14ac:dyDescent="0.2">
      <c r="A3398" s="273"/>
      <c r="B3398" s="88"/>
      <c r="D3398" s="88"/>
      <c r="E3398" s="89"/>
      <c r="G3398" s="271"/>
    </row>
    <row r="3399" spans="1:7" ht="24" customHeight="1" x14ac:dyDescent="0.2">
      <c r="A3399" s="274" t="str">
        <f>B3357</f>
        <v>10.2.1</v>
      </c>
      <c r="B3399" s="275" t="str">
        <f>C3357</f>
        <v>V1</v>
      </c>
      <c r="C3399" s="95"/>
      <c r="D3399" s="95" t="s">
        <v>33</v>
      </c>
      <c r="E3399" s="96"/>
      <c r="F3399" s="277" t="s">
        <v>34</v>
      </c>
      <c r="G3399" s="276">
        <f>SUBTOTAL(9,G3362:G3398)</f>
        <v>0</v>
      </c>
    </row>
    <row r="3401" spans="1:7" ht="24" customHeight="1" x14ac:dyDescent="0.2">
      <c r="A3401" s="256" t="s">
        <v>36</v>
      </c>
      <c r="B3401" s="257"/>
      <c r="C3401" s="257"/>
      <c r="D3401" s="257"/>
      <c r="E3401" s="257"/>
      <c r="F3401" s="257"/>
      <c r="G3401" s="258"/>
    </row>
    <row r="3402" spans="1:7" ht="24" customHeight="1" x14ac:dyDescent="0.2">
      <c r="A3402" s="259" t="s">
        <v>601</v>
      </c>
      <c r="B3402" s="84" t="str">
        <f>Comitente</f>
        <v>SUBSECRETARIA DE ARQUITECTURA</v>
      </c>
      <c r="C3402" s="80"/>
      <c r="D3402" s="85"/>
      <c r="E3402" s="85"/>
      <c r="F3402" s="86"/>
      <c r="G3402" s="260"/>
    </row>
    <row r="3403" spans="1:7" ht="24" customHeight="1" x14ac:dyDescent="0.2">
      <c r="A3403" s="259" t="s">
        <v>602</v>
      </c>
      <c r="B3403" s="84">
        <f>Contratista</f>
        <v>0</v>
      </c>
      <c r="C3403" s="81"/>
      <c r="D3403" s="81"/>
      <c r="E3403" s="81"/>
      <c r="F3403" s="87"/>
      <c r="G3403" s="261"/>
    </row>
    <row r="3404" spans="1:7" ht="24" customHeight="1" x14ac:dyDescent="0.2">
      <c r="A3404" s="259" t="s">
        <v>23</v>
      </c>
      <c r="B3404" s="84" t="str">
        <f>Obra</f>
        <v>ESCUELA CASA DEL NINÑO</v>
      </c>
      <c r="C3404" s="81"/>
      <c r="D3404" s="81"/>
      <c r="E3404" s="81"/>
      <c r="F3404" s="87" t="s">
        <v>37</v>
      </c>
      <c r="G3404" s="262">
        <f>Fecha_Base</f>
        <v>0</v>
      </c>
    </row>
    <row r="3405" spans="1:7" ht="24" customHeight="1" x14ac:dyDescent="0.2">
      <c r="A3405" s="263" t="s">
        <v>600</v>
      </c>
      <c r="B3405" s="82" t="str">
        <f>Ubicación</f>
        <v>VALLE FERTIL - SAN JUAN</v>
      </c>
      <c r="C3405" s="82"/>
      <c r="D3405" s="88"/>
      <c r="E3405" s="89"/>
      <c r="G3405" s="264"/>
    </row>
    <row r="3406" spans="1:7" ht="24" customHeight="1" x14ac:dyDescent="0.2">
      <c r="A3406" s="263" t="s">
        <v>38</v>
      </c>
      <c r="B3406" s="91">
        <f>IFERROR(VALUE(LEFT(B3407,FIND(".",B3407)-1)),"")</f>
        <v>10</v>
      </c>
      <c r="C3406" s="83" t="str">
        <f>IFERROR(VLOOKUP(B3406,Tabla_CyP,2,FALSE),"")</f>
        <v xml:space="preserve"> CARPINTERÍA </v>
      </c>
      <c r="E3406" s="89"/>
      <c r="G3406" s="264"/>
    </row>
    <row r="3407" spans="1:7" ht="24" customHeight="1" x14ac:dyDescent="0.2">
      <c r="A3407" s="263" t="s">
        <v>24</v>
      </c>
      <c r="B3407" s="92" t="str">
        <f>IFERROR(VLOOKUP(COUNTIF($A$1:A3407,"ANALISIS DE PRECIOS"),Tabla_NumeroItem,2,FALSE),"")</f>
        <v>10.2.2</v>
      </c>
      <c r="C3407" s="83" t="str">
        <f>IFERROR(VLOOKUP(B3407,Tabla_CyP,2,FALSE),"")</f>
        <v>V2</v>
      </c>
      <c r="D3407" s="88"/>
      <c r="E3407" s="89"/>
      <c r="F3407" s="87" t="s">
        <v>25</v>
      </c>
      <c r="G3407" s="265" t="str">
        <f>IFERROR(VLOOKUP(B3407,Tabla_CyP,4,FALSE),"")</f>
        <v>m2</v>
      </c>
    </row>
    <row r="3408" spans="1:7" ht="24" customHeight="1" x14ac:dyDescent="0.2">
      <c r="A3408" s="263"/>
      <c r="B3408" s="82"/>
      <c r="D3408" s="88"/>
      <c r="E3408" s="89"/>
      <c r="G3408" s="264"/>
    </row>
    <row r="3409" spans="1:123" ht="24" customHeight="1" x14ac:dyDescent="0.2">
      <c r="A3409" s="366" t="s">
        <v>506</v>
      </c>
      <c r="B3409" s="367"/>
      <c r="C3409" s="368" t="s">
        <v>0</v>
      </c>
      <c r="D3409" s="368" t="s">
        <v>26</v>
      </c>
      <c r="E3409" s="370" t="s">
        <v>27</v>
      </c>
      <c r="F3409" s="372" t="s">
        <v>28</v>
      </c>
      <c r="G3409" s="372" t="s">
        <v>29</v>
      </c>
    </row>
    <row r="3410" spans="1:123" s="88" customFormat="1" ht="24" customHeight="1" x14ac:dyDescent="0.2">
      <c r="A3410" s="93" t="s">
        <v>507</v>
      </c>
      <c r="B3410" s="93" t="s">
        <v>508</v>
      </c>
      <c r="C3410" s="369"/>
      <c r="D3410" s="369"/>
      <c r="E3410" s="371"/>
      <c r="F3410" s="373"/>
      <c r="G3410" s="373"/>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6"/>
      <c r="B3411" s="94"/>
      <c r="C3411" s="132" t="s">
        <v>603</v>
      </c>
      <c r="D3411" s="95"/>
      <c r="E3411" s="96"/>
      <c r="F3411" s="97"/>
      <c r="G3411" s="267"/>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8">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8">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8">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8">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8">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8">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8">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8">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8">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8">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8">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8">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8">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8">
        <f t="shared" si="1025"/>
        <v>0</v>
      </c>
    </row>
    <row r="3426" spans="1:7" ht="24" customHeight="1" x14ac:dyDescent="0.2">
      <c r="A3426" s="269"/>
      <c r="D3426" s="88"/>
      <c r="E3426" s="89"/>
      <c r="F3426" s="255" t="s">
        <v>30</v>
      </c>
      <c r="G3426" s="270">
        <f>SUBTOTAL(9,G3412:G3425)</f>
        <v>0</v>
      </c>
    </row>
    <row r="3427" spans="1:7" ht="24" customHeight="1" x14ac:dyDescent="0.2">
      <c r="A3427" s="269"/>
      <c r="C3427" s="98" t="s">
        <v>604</v>
      </c>
      <c r="D3427" s="88"/>
      <c r="E3427" s="89"/>
      <c r="G3427" s="271"/>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8">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8">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8">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8">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8">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8">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8">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8">
        <f t="shared" si="1030"/>
        <v>0</v>
      </c>
    </row>
    <row r="3436" spans="1:7" ht="24" customHeight="1" x14ac:dyDescent="0.2">
      <c r="A3436" s="269"/>
      <c r="D3436" s="88"/>
      <c r="E3436" s="89"/>
      <c r="F3436" s="255" t="s">
        <v>31</v>
      </c>
      <c r="G3436" s="270">
        <f>SUBTOTAL(9,G3428:G3435)</f>
        <v>0</v>
      </c>
    </row>
    <row r="3437" spans="1:7" ht="24" customHeight="1" x14ac:dyDescent="0.2">
      <c r="A3437" s="269"/>
      <c r="C3437" s="98" t="s">
        <v>605</v>
      </c>
      <c r="D3437" s="88"/>
      <c r="E3437" s="89"/>
      <c r="G3437" s="271"/>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8">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8">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8">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8">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8">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8">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8">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8">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8">
        <f t="shared" si="1035"/>
        <v>0</v>
      </c>
    </row>
    <row r="3447" spans="1:7" ht="24" customHeight="1" x14ac:dyDescent="0.2">
      <c r="A3447" s="272"/>
      <c r="B3447" s="88"/>
      <c r="D3447" s="88"/>
      <c r="E3447" s="89"/>
      <c r="F3447" s="255" t="s">
        <v>32</v>
      </c>
      <c r="G3447" s="270">
        <f>SUBTOTAL(9,G3438:G3446)</f>
        <v>0</v>
      </c>
    </row>
    <row r="3448" spans="1:7" ht="24" customHeight="1" x14ac:dyDescent="0.2">
      <c r="A3448" s="273"/>
      <c r="B3448" s="88"/>
      <c r="D3448" s="88"/>
      <c r="E3448" s="89"/>
      <c r="G3448" s="271"/>
    </row>
    <row r="3449" spans="1:7" ht="24" customHeight="1" x14ac:dyDescent="0.2">
      <c r="A3449" s="274" t="str">
        <f>B3407</f>
        <v>10.2.2</v>
      </c>
      <c r="B3449" s="275" t="str">
        <f>C3407</f>
        <v>V2</v>
      </c>
      <c r="C3449" s="95"/>
      <c r="D3449" s="95" t="s">
        <v>33</v>
      </c>
      <c r="E3449" s="96"/>
      <c r="F3449" s="277" t="s">
        <v>34</v>
      </c>
      <c r="G3449" s="276">
        <f>SUBTOTAL(9,G3412:G3448)</f>
        <v>0</v>
      </c>
    </row>
    <row r="3451" spans="1:7" ht="24" customHeight="1" x14ac:dyDescent="0.2">
      <c r="A3451" s="256" t="s">
        <v>36</v>
      </c>
      <c r="B3451" s="257"/>
      <c r="C3451" s="257"/>
      <c r="D3451" s="257"/>
      <c r="E3451" s="257"/>
      <c r="F3451" s="257"/>
      <c r="G3451" s="258"/>
    </row>
    <row r="3452" spans="1:7" ht="24" customHeight="1" x14ac:dyDescent="0.2">
      <c r="A3452" s="259" t="s">
        <v>601</v>
      </c>
      <c r="B3452" s="84" t="str">
        <f>Comitente</f>
        <v>SUBSECRETARIA DE ARQUITECTURA</v>
      </c>
      <c r="C3452" s="80"/>
      <c r="D3452" s="85"/>
      <c r="E3452" s="85"/>
      <c r="F3452" s="86"/>
      <c r="G3452" s="260"/>
    </row>
    <row r="3453" spans="1:7" ht="24" customHeight="1" x14ac:dyDescent="0.2">
      <c r="A3453" s="259" t="s">
        <v>602</v>
      </c>
      <c r="B3453" s="84">
        <f>Contratista</f>
        <v>0</v>
      </c>
      <c r="C3453" s="81"/>
      <c r="D3453" s="81"/>
      <c r="E3453" s="81"/>
      <c r="F3453" s="87"/>
      <c r="G3453" s="261"/>
    </row>
    <row r="3454" spans="1:7" ht="24" customHeight="1" x14ac:dyDescent="0.2">
      <c r="A3454" s="259" t="s">
        <v>23</v>
      </c>
      <c r="B3454" s="84" t="str">
        <f>Obra</f>
        <v>ESCUELA CASA DEL NINÑO</v>
      </c>
      <c r="C3454" s="81"/>
      <c r="D3454" s="81"/>
      <c r="E3454" s="81"/>
      <c r="F3454" s="87" t="s">
        <v>37</v>
      </c>
      <c r="G3454" s="262">
        <f>Fecha_Base</f>
        <v>0</v>
      </c>
    </row>
    <row r="3455" spans="1:7" ht="24" customHeight="1" x14ac:dyDescent="0.2">
      <c r="A3455" s="263" t="s">
        <v>600</v>
      </c>
      <c r="B3455" s="82" t="str">
        <f>Ubicación</f>
        <v>VALLE FERTIL - SAN JUAN</v>
      </c>
      <c r="C3455" s="82"/>
      <c r="D3455" s="88"/>
      <c r="E3455" s="89"/>
      <c r="G3455" s="264"/>
    </row>
    <row r="3456" spans="1:7" ht="24" customHeight="1" x14ac:dyDescent="0.2">
      <c r="A3456" s="263" t="s">
        <v>38</v>
      </c>
      <c r="B3456" s="91">
        <f>IFERROR(VALUE(LEFT(B3457,FIND(".",B3457)-1)),"")</f>
        <v>10</v>
      </c>
      <c r="C3456" s="83" t="str">
        <f>IFERROR(VLOOKUP(B3456,Tabla_CyP,2,FALSE),"")</f>
        <v xml:space="preserve"> CARPINTERÍA </v>
      </c>
      <c r="E3456" s="89"/>
      <c r="G3456" s="264"/>
    </row>
    <row r="3457" spans="1:123" ht="24" customHeight="1" x14ac:dyDescent="0.2">
      <c r="A3457" s="263" t="s">
        <v>24</v>
      </c>
      <c r="B3457" s="92" t="str">
        <f>IFERROR(VLOOKUP(COUNTIF($A$1:A3457,"ANALISIS DE PRECIOS"),Tabla_NumeroItem,2,FALSE),"")</f>
        <v>10.2.3</v>
      </c>
      <c r="C3457" s="83" t="str">
        <f>IFERROR(VLOOKUP(B3457,Tabla_CyP,2,FALSE),"")</f>
        <v>V3</v>
      </c>
      <c r="D3457" s="88"/>
      <c r="E3457" s="89"/>
      <c r="F3457" s="87" t="s">
        <v>25</v>
      </c>
      <c r="G3457" s="265" t="str">
        <f>IFERROR(VLOOKUP(B3457,Tabla_CyP,4,FALSE),"")</f>
        <v>m2</v>
      </c>
    </row>
    <row r="3458" spans="1:123" ht="24" customHeight="1" x14ac:dyDescent="0.2">
      <c r="A3458" s="263"/>
      <c r="B3458" s="82"/>
      <c r="D3458" s="88"/>
      <c r="E3458" s="89"/>
      <c r="G3458" s="264"/>
    </row>
    <row r="3459" spans="1:123" ht="24" customHeight="1" x14ac:dyDescent="0.2">
      <c r="A3459" s="366" t="s">
        <v>506</v>
      </c>
      <c r="B3459" s="367"/>
      <c r="C3459" s="368" t="s">
        <v>0</v>
      </c>
      <c r="D3459" s="368" t="s">
        <v>26</v>
      </c>
      <c r="E3459" s="370" t="s">
        <v>27</v>
      </c>
      <c r="F3459" s="372" t="s">
        <v>28</v>
      </c>
      <c r="G3459" s="372" t="s">
        <v>29</v>
      </c>
    </row>
    <row r="3460" spans="1:123" s="88" customFormat="1" ht="24" customHeight="1" x14ac:dyDescent="0.2">
      <c r="A3460" s="93" t="s">
        <v>507</v>
      </c>
      <c r="B3460" s="93" t="s">
        <v>508</v>
      </c>
      <c r="C3460" s="369"/>
      <c r="D3460" s="369"/>
      <c r="E3460" s="371"/>
      <c r="F3460" s="373"/>
      <c r="G3460" s="373"/>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6"/>
      <c r="B3461" s="94"/>
      <c r="C3461" s="132" t="s">
        <v>603</v>
      </c>
      <c r="D3461" s="95"/>
      <c r="E3461" s="96"/>
      <c r="F3461" s="97"/>
      <c r="G3461" s="267"/>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8">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8">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8">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8">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8">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8">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8">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8">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8">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8">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8">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8">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8">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8">
        <f t="shared" si="1040"/>
        <v>0</v>
      </c>
    </row>
    <row r="3476" spans="1:7" ht="24" customHeight="1" x14ac:dyDescent="0.2">
      <c r="A3476" s="269"/>
      <c r="D3476" s="88"/>
      <c r="E3476" s="89"/>
      <c r="F3476" s="255" t="s">
        <v>30</v>
      </c>
      <c r="G3476" s="270">
        <f>SUBTOTAL(9,G3462:G3475)</f>
        <v>0</v>
      </c>
    </row>
    <row r="3477" spans="1:7" ht="24" customHeight="1" x14ac:dyDescent="0.2">
      <c r="A3477" s="269"/>
      <c r="C3477" s="98" t="s">
        <v>604</v>
      </c>
      <c r="D3477" s="88"/>
      <c r="E3477" s="89"/>
      <c r="G3477" s="271"/>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8">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8">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8">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8">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8">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8">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8">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8">
        <f t="shared" si="1045"/>
        <v>0</v>
      </c>
    </row>
    <row r="3486" spans="1:7" ht="24" customHeight="1" x14ac:dyDescent="0.2">
      <c r="A3486" s="269"/>
      <c r="D3486" s="88"/>
      <c r="E3486" s="89"/>
      <c r="F3486" s="255" t="s">
        <v>31</v>
      </c>
      <c r="G3486" s="270">
        <f>SUBTOTAL(9,G3478:G3485)</f>
        <v>0</v>
      </c>
    </row>
    <row r="3487" spans="1:7" ht="24" customHeight="1" x14ac:dyDescent="0.2">
      <c r="A3487" s="269"/>
      <c r="C3487" s="98" t="s">
        <v>605</v>
      </c>
      <c r="D3487" s="88"/>
      <c r="E3487" s="89"/>
      <c r="G3487" s="271"/>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8">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8">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8">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8">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8">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8">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8">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8">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8">
        <f t="shared" si="1050"/>
        <v>0</v>
      </c>
    </row>
    <row r="3497" spans="1:7" ht="24" customHeight="1" x14ac:dyDescent="0.2">
      <c r="A3497" s="272"/>
      <c r="B3497" s="88"/>
      <c r="D3497" s="88"/>
      <c r="E3497" s="89"/>
      <c r="F3497" s="255" t="s">
        <v>32</v>
      </c>
      <c r="G3497" s="270">
        <f>SUBTOTAL(9,G3488:G3496)</f>
        <v>0</v>
      </c>
    </row>
    <row r="3498" spans="1:7" ht="24" customHeight="1" x14ac:dyDescent="0.2">
      <c r="A3498" s="273"/>
      <c r="B3498" s="88"/>
      <c r="D3498" s="88"/>
      <c r="E3498" s="89"/>
      <c r="G3498" s="271"/>
    </row>
    <row r="3499" spans="1:7" ht="24" customHeight="1" x14ac:dyDescent="0.2">
      <c r="A3499" s="274" t="str">
        <f>B3457</f>
        <v>10.2.3</v>
      </c>
      <c r="B3499" s="275" t="str">
        <f>C3457</f>
        <v>V3</v>
      </c>
      <c r="C3499" s="95"/>
      <c r="D3499" s="95" t="s">
        <v>33</v>
      </c>
      <c r="E3499" s="96"/>
      <c r="F3499" s="277" t="s">
        <v>34</v>
      </c>
      <c r="G3499" s="276">
        <f>SUBTOTAL(9,G3462:G3498)</f>
        <v>0</v>
      </c>
    </row>
    <row r="3501" spans="1:7" ht="24" customHeight="1" x14ac:dyDescent="0.2">
      <c r="A3501" s="256" t="s">
        <v>36</v>
      </c>
      <c r="B3501" s="257"/>
      <c r="C3501" s="257"/>
      <c r="D3501" s="257"/>
      <c r="E3501" s="257"/>
      <c r="F3501" s="257"/>
      <c r="G3501" s="258"/>
    </row>
    <row r="3502" spans="1:7" ht="24" customHeight="1" x14ac:dyDescent="0.2">
      <c r="A3502" s="259" t="s">
        <v>601</v>
      </c>
      <c r="B3502" s="84" t="str">
        <f>Comitente</f>
        <v>SUBSECRETARIA DE ARQUITECTURA</v>
      </c>
      <c r="C3502" s="80"/>
      <c r="D3502" s="85"/>
      <c r="E3502" s="85"/>
      <c r="F3502" s="86"/>
      <c r="G3502" s="260"/>
    </row>
    <row r="3503" spans="1:7" ht="24" customHeight="1" x14ac:dyDescent="0.2">
      <c r="A3503" s="259" t="s">
        <v>602</v>
      </c>
      <c r="B3503" s="84">
        <f>Contratista</f>
        <v>0</v>
      </c>
      <c r="C3503" s="81"/>
      <c r="D3503" s="81"/>
      <c r="E3503" s="81"/>
      <c r="F3503" s="87"/>
      <c r="G3503" s="261"/>
    </row>
    <row r="3504" spans="1:7" ht="24" customHeight="1" x14ac:dyDescent="0.2">
      <c r="A3504" s="259" t="s">
        <v>23</v>
      </c>
      <c r="B3504" s="84" t="str">
        <f>Obra</f>
        <v>ESCUELA CASA DEL NINÑO</v>
      </c>
      <c r="C3504" s="81"/>
      <c r="D3504" s="81"/>
      <c r="E3504" s="81"/>
      <c r="F3504" s="87" t="s">
        <v>37</v>
      </c>
      <c r="G3504" s="262">
        <f>Fecha_Base</f>
        <v>0</v>
      </c>
    </row>
    <row r="3505" spans="1:123" ht="24" customHeight="1" x14ac:dyDescent="0.2">
      <c r="A3505" s="263" t="s">
        <v>600</v>
      </c>
      <c r="B3505" s="82" t="str">
        <f>Ubicación</f>
        <v>VALLE FERTIL - SAN JUAN</v>
      </c>
      <c r="C3505" s="82"/>
      <c r="D3505" s="88"/>
      <c r="E3505" s="89"/>
      <c r="G3505" s="264"/>
    </row>
    <row r="3506" spans="1:123" ht="24" customHeight="1" x14ac:dyDescent="0.2">
      <c r="A3506" s="263" t="s">
        <v>38</v>
      </c>
      <c r="B3506" s="91">
        <f>IFERROR(VALUE(LEFT(B3507,FIND(".",B3507)-1)),"")</f>
        <v>10</v>
      </c>
      <c r="C3506" s="83" t="str">
        <f>IFERROR(VLOOKUP(B3506,Tabla_CyP,2,FALSE),"")</f>
        <v xml:space="preserve"> CARPINTERÍA </v>
      </c>
      <c r="E3506" s="89"/>
      <c r="G3506" s="264"/>
    </row>
    <row r="3507" spans="1:123" ht="24" customHeight="1" x14ac:dyDescent="0.2">
      <c r="A3507" s="263" t="s">
        <v>24</v>
      </c>
      <c r="B3507" s="92" t="str">
        <f>IFERROR(VLOOKUP(COUNTIF($A$1:A3507,"ANALISIS DE PRECIOS"),Tabla_NumeroItem,2,FALSE),"")</f>
        <v>10.2.4</v>
      </c>
      <c r="C3507" s="83" t="str">
        <f>IFERROR(VLOOKUP(B3507,Tabla_CyP,2,FALSE),"")</f>
        <v>V4</v>
      </c>
      <c r="D3507" s="88"/>
      <c r="E3507" s="89"/>
      <c r="F3507" s="87" t="s">
        <v>25</v>
      </c>
      <c r="G3507" s="265" t="str">
        <f>IFERROR(VLOOKUP(B3507,Tabla_CyP,4,FALSE),"")</f>
        <v>m2</v>
      </c>
    </row>
    <row r="3508" spans="1:123" ht="24" customHeight="1" x14ac:dyDescent="0.2">
      <c r="A3508" s="263"/>
      <c r="B3508" s="82"/>
      <c r="D3508" s="88"/>
      <c r="E3508" s="89"/>
      <c r="G3508" s="264"/>
    </row>
    <row r="3509" spans="1:123" ht="24" customHeight="1" x14ac:dyDescent="0.2">
      <c r="A3509" s="366" t="s">
        <v>506</v>
      </c>
      <c r="B3509" s="367"/>
      <c r="C3509" s="368" t="s">
        <v>0</v>
      </c>
      <c r="D3509" s="368" t="s">
        <v>26</v>
      </c>
      <c r="E3509" s="370" t="s">
        <v>27</v>
      </c>
      <c r="F3509" s="372" t="s">
        <v>28</v>
      </c>
      <c r="G3509" s="372" t="s">
        <v>29</v>
      </c>
    </row>
    <row r="3510" spans="1:123" s="88" customFormat="1" ht="24" customHeight="1" x14ac:dyDescent="0.2">
      <c r="A3510" s="93" t="s">
        <v>507</v>
      </c>
      <c r="B3510" s="93" t="s">
        <v>508</v>
      </c>
      <c r="C3510" s="369"/>
      <c r="D3510" s="369"/>
      <c r="E3510" s="371"/>
      <c r="F3510" s="373"/>
      <c r="G3510" s="373"/>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6"/>
      <c r="B3511" s="94"/>
      <c r="C3511" s="132" t="s">
        <v>603</v>
      </c>
      <c r="D3511" s="95"/>
      <c r="E3511" s="96"/>
      <c r="F3511" s="97"/>
      <c r="G3511" s="267"/>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8">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8">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8">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8">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8">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8">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8">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8">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8">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8">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8">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8">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8">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8">
        <f t="shared" si="1055"/>
        <v>0</v>
      </c>
    </row>
    <row r="3526" spans="1:7" ht="24" customHeight="1" x14ac:dyDescent="0.2">
      <c r="A3526" s="269"/>
      <c r="D3526" s="88"/>
      <c r="E3526" s="89"/>
      <c r="F3526" s="255" t="s">
        <v>30</v>
      </c>
      <c r="G3526" s="270">
        <f>SUBTOTAL(9,G3512:G3525)</f>
        <v>0</v>
      </c>
    </row>
    <row r="3527" spans="1:7" ht="24" customHeight="1" x14ac:dyDescent="0.2">
      <c r="A3527" s="269"/>
      <c r="C3527" s="98" t="s">
        <v>604</v>
      </c>
      <c r="D3527" s="88"/>
      <c r="E3527" s="89"/>
      <c r="G3527" s="271"/>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8">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8">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8">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8">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8">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8">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8">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8">
        <f t="shared" si="1060"/>
        <v>0</v>
      </c>
    </row>
    <row r="3536" spans="1:7" ht="24" customHeight="1" x14ac:dyDescent="0.2">
      <c r="A3536" s="269"/>
      <c r="D3536" s="88"/>
      <c r="E3536" s="89"/>
      <c r="F3536" s="255" t="s">
        <v>31</v>
      </c>
      <c r="G3536" s="270">
        <f>SUBTOTAL(9,G3528:G3535)</f>
        <v>0</v>
      </c>
    </row>
    <row r="3537" spans="1:7" ht="24" customHeight="1" x14ac:dyDescent="0.2">
      <c r="A3537" s="269"/>
      <c r="C3537" s="98" t="s">
        <v>605</v>
      </c>
      <c r="D3537" s="88"/>
      <c r="E3537" s="89"/>
      <c r="G3537" s="271"/>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8">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8">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8">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8">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8">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8">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8">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8">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8">
        <f t="shared" si="1065"/>
        <v>0</v>
      </c>
    </row>
    <row r="3547" spans="1:7" ht="24" customHeight="1" x14ac:dyDescent="0.2">
      <c r="A3547" s="272"/>
      <c r="B3547" s="88"/>
      <c r="D3547" s="88"/>
      <c r="E3547" s="89"/>
      <c r="F3547" s="255" t="s">
        <v>32</v>
      </c>
      <c r="G3547" s="270">
        <f>SUBTOTAL(9,G3538:G3546)</f>
        <v>0</v>
      </c>
    </row>
    <row r="3548" spans="1:7" ht="24" customHeight="1" x14ac:dyDescent="0.2">
      <c r="A3548" s="273"/>
      <c r="B3548" s="88"/>
      <c r="D3548" s="88"/>
      <c r="E3548" s="89"/>
      <c r="G3548" s="271"/>
    </row>
    <row r="3549" spans="1:7" ht="24" customHeight="1" x14ac:dyDescent="0.2">
      <c r="A3549" s="274" t="str">
        <f>B3507</f>
        <v>10.2.4</v>
      </c>
      <c r="B3549" s="275" t="str">
        <f>C3507</f>
        <v>V4</v>
      </c>
      <c r="C3549" s="95"/>
      <c r="D3549" s="95" t="s">
        <v>33</v>
      </c>
      <c r="E3549" s="96"/>
      <c r="F3549" s="277" t="s">
        <v>34</v>
      </c>
      <c r="G3549" s="276">
        <f>SUBTOTAL(9,G3512:G3548)</f>
        <v>0</v>
      </c>
    </row>
    <row r="3551" spans="1:7" ht="24" customHeight="1" x14ac:dyDescent="0.2">
      <c r="A3551" s="256" t="s">
        <v>36</v>
      </c>
      <c r="B3551" s="257"/>
      <c r="C3551" s="257"/>
      <c r="D3551" s="257"/>
      <c r="E3551" s="257"/>
      <c r="F3551" s="257"/>
      <c r="G3551" s="258"/>
    </row>
    <row r="3552" spans="1:7" ht="24" customHeight="1" x14ac:dyDescent="0.2">
      <c r="A3552" s="259" t="s">
        <v>601</v>
      </c>
      <c r="B3552" s="84" t="str">
        <f>Comitente</f>
        <v>SUBSECRETARIA DE ARQUITECTURA</v>
      </c>
      <c r="C3552" s="80"/>
      <c r="D3552" s="85"/>
      <c r="E3552" s="85"/>
      <c r="F3552" s="86"/>
      <c r="G3552" s="260"/>
    </row>
    <row r="3553" spans="1:123" ht="24" customHeight="1" x14ac:dyDescent="0.2">
      <c r="A3553" s="259" t="s">
        <v>602</v>
      </c>
      <c r="B3553" s="84">
        <f>Contratista</f>
        <v>0</v>
      </c>
      <c r="C3553" s="81"/>
      <c r="D3553" s="81"/>
      <c r="E3553" s="81"/>
      <c r="F3553" s="87"/>
      <c r="G3553" s="261"/>
    </row>
    <row r="3554" spans="1:123" ht="24" customHeight="1" x14ac:dyDescent="0.2">
      <c r="A3554" s="259" t="s">
        <v>23</v>
      </c>
      <c r="B3554" s="84" t="str">
        <f>Obra</f>
        <v>ESCUELA CASA DEL NINÑO</v>
      </c>
      <c r="C3554" s="81"/>
      <c r="D3554" s="81"/>
      <c r="E3554" s="81"/>
      <c r="F3554" s="87" t="s">
        <v>37</v>
      </c>
      <c r="G3554" s="262">
        <f>Fecha_Base</f>
        <v>0</v>
      </c>
    </row>
    <row r="3555" spans="1:123" ht="24" customHeight="1" x14ac:dyDescent="0.2">
      <c r="A3555" s="263" t="s">
        <v>600</v>
      </c>
      <c r="B3555" s="82" t="str">
        <f>Ubicación</f>
        <v>VALLE FERTIL - SAN JUAN</v>
      </c>
      <c r="C3555" s="82"/>
      <c r="D3555" s="88"/>
      <c r="E3555" s="89"/>
      <c r="G3555" s="264"/>
    </row>
    <row r="3556" spans="1:123" ht="24" customHeight="1" x14ac:dyDescent="0.2">
      <c r="A3556" s="263" t="s">
        <v>38</v>
      </c>
      <c r="B3556" s="91">
        <f>IFERROR(VALUE(LEFT(B3557,FIND(".",B3557)-1)),"")</f>
        <v>10</v>
      </c>
      <c r="C3556" s="83" t="str">
        <f>IFERROR(VLOOKUP(B3556,Tabla_CyP,2,FALSE),"")</f>
        <v xml:space="preserve"> CARPINTERÍA </v>
      </c>
      <c r="E3556" s="89"/>
      <c r="G3556" s="264"/>
    </row>
    <row r="3557" spans="1:123" ht="24" customHeight="1" x14ac:dyDescent="0.2">
      <c r="A3557" s="263" t="s">
        <v>24</v>
      </c>
      <c r="B3557" s="92" t="str">
        <f>IFERROR(VLOOKUP(COUNTIF($A$1:A3557,"ANALISIS DE PRECIOS"),Tabla_NumeroItem,2,FALSE),"")</f>
        <v>10.2.5</v>
      </c>
      <c r="C3557" s="83" t="str">
        <f>IFERROR(VLOOKUP(B3557,Tabla_CyP,2,FALSE),"")</f>
        <v>V4a</v>
      </c>
      <c r="D3557" s="88"/>
      <c r="E3557" s="89"/>
      <c r="F3557" s="87" t="s">
        <v>25</v>
      </c>
      <c r="G3557" s="265" t="str">
        <f>IFERROR(VLOOKUP(B3557,Tabla_CyP,4,FALSE),"")</f>
        <v>m2</v>
      </c>
    </row>
    <row r="3558" spans="1:123" ht="24" customHeight="1" x14ac:dyDescent="0.2">
      <c r="A3558" s="263"/>
      <c r="B3558" s="82"/>
      <c r="D3558" s="88"/>
      <c r="E3558" s="89"/>
      <c r="G3558" s="264"/>
    </row>
    <row r="3559" spans="1:123" ht="24" customHeight="1" x14ac:dyDescent="0.2">
      <c r="A3559" s="366" t="s">
        <v>506</v>
      </c>
      <c r="B3559" s="367"/>
      <c r="C3559" s="368" t="s">
        <v>0</v>
      </c>
      <c r="D3559" s="368" t="s">
        <v>26</v>
      </c>
      <c r="E3559" s="370" t="s">
        <v>27</v>
      </c>
      <c r="F3559" s="372" t="s">
        <v>28</v>
      </c>
      <c r="G3559" s="372" t="s">
        <v>29</v>
      </c>
    </row>
    <row r="3560" spans="1:123" s="88" customFormat="1" ht="24" customHeight="1" x14ac:dyDescent="0.2">
      <c r="A3560" s="93" t="s">
        <v>507</v>
      </c>
      <c r="B3560" s="93" t="s">
        <v>508</v>
      </c>
      <c r="C3560" s="369"/>
      <c r="D3560" s="369"/>
      <c r="E3560" s="371"/>
      <c r="F3560" s="373"/>
      <c r="G3560" s="373"/>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6"/>
      <c r="B3561" s="94"/>
      <c r="C3561" s="132" t="s">
        <v>603</v>
      </c>
      <c r="D3561" s="95"/>
      <c r="E3561" s="96"/>
      <c r="F3561" s="97"/>
      <c r="G3561" s="267"/>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8">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8">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8">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8">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8">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8">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8">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8">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8">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8">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8">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8">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8">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8">
        <f t="shared" si="1070"/>
        <v>0</v>
      </c>
    </row>
    <row r="3576" spans="1:7" ht="24" customHeight="1" x14ac:dyDescent="0.2">
      <c r="A3576" s="269"/>
      <c r="D3576" s="88"/>
      <c r="E3576" s="89"/>
      <c r="F3576" s="255" t="s">
        <v>30</v>
      </c>
      <c r="G3576" s="270">
        <f>SUBTOTAL(9,G3562:G3575)</f>
        <v>0</v>
      </c>
    </row>
    <row r="3577" spans="1:7" ht="24" customHeight="1" x14ac:dyDescent="0.2">
      <c r="A3577" s="269"/>
      <c r="C3577" s="98" t="s">
        <v>604</v>
      </c>
      <c r="D3577" s="88"/>
      <c r="E3577" s="89"/>
      <c r="G3577" s="271"/>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8">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8">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8">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8">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8">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8">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8">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8">
        <f t="shared" si="1075"/>
        <v>0</v>
      </c>
    </row>
    <row r="3586" spans="1:7" ht="24" customHeight="1" x14ac:dyDescent="0.2">
      <c r="A3586" s="269"/>
      <c r="D3586" s="88"/>
      <c r="E3586" s="89"/>
      <c r="F3586" s="255" t="s">
        <v>31</v>
      </c>
      <c r="G3586" s="270">
        <f>SUBTOTAL(9,G3578:G3585)</f>
        <v>0</v>
      </c>
    </row>
    <row r="3587" spans="1:7" ht="24" customHeight="1" x14ac:dyDescent="0.2">
      <c r="A3587" s="269"/>
      <c r="C3587" s="98" t="s">
        <v>605</v>
      </c>
      <c r="D3587" s="88"/>
      <c r="E3587" s="89"/>
      <c r="G3587" s="271"/>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8">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8">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8">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8">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8">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8">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8">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8">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8">
        <f t="shared" si="1080"/>
        <v>0</v>
      </c>
    </row>
    <row r="3597" spans="1:7" ht="24" customHeight="1" x14ac:dyDescent="0.2">
      <c r="A3597" s="272"/>
      <c r="B3597" s="88"/>
      <c r="D3597" s="88"/>
      <c r="E3597" s="89"/>
      <c r="F3597" s="255" t="s">
        <v>32</v>
      </c>
      <c r="G3597" s="270">
        <f>SUBTOTAL(9,G3588:G3596)</f>
        <v>0</v>
      </c>
    </row>
    <row r="3598" spans="1:7" ht="24" customHeight="1" x14ac:dyDescent="0.2">
      <c r="A3598" s="273"/>
      <c r="B3598" s="88"/>
      <c r="D3598" s="88"/>
      <c r="E3598" s="89"/>
      <c r="G3598" s="271"/>
    </row>
    <row r="3599" spans="1:7" ht="24" customHeight="1" x14ac:dyDescent="0.2">
      <c r="A3599" s="274" t="str">
        <f>B3557</f>
        <v>10.2.5</v>
      </c>
      <c r="B3599" s="275" t="str">
        <f>C3557</f>
        <v>V4a</v>
      </c>
      <c r="C3599" s="95"/>
      <c r="D3599" s="95" t="s">
        <v>33</v>
      </c>
      <c r="E3599" s="96"/>
      <c r="F3599" s="277" t="s">
        <v>34</v>
      </c>
      <c r="G3599" s="276">
        <f>SUBTOTAL(9,G3562:G3598)</f>
        <v>0</v>
      </c>
    </row>
    <row r="3601" spans="1:123" ht="24" customHeight="1" x14ac:dyDescent="0.2">
      <c r="A3601" s="256" t="s">
        <v>36</v>
      </c>
      <c r="B3601" s="257"/>
      <c r="C3601" s="257"/>
      <c r="D3601" s="257"/>
      <c r="E3601" s="257"/>
      <c r="F3601" s="257"/>
      <c r="G3601" s="258"/>
    </row>
    <row r="3602" spans="1:123" ht="24" customHeight="1" x14ac:dyDescent="0.2">
      <c r="A3602" s="259" t="s">
        <v>601</v>
      </c>
      <c r="B3602" s="84" t="str">
        <f>Comitente</f>
        <v>SUBSECRETARIA DE ARQUITECTURA</v>
      </c>
      <c r="C3602" s="80"/>
      <c r="D3602" s="85"/>
      <c r="E3602" s="85"/>
      <c r="F3602" s="86"/>
      <c r="G3602" s="260"/>
    </row>
    <row r="3603" spans="1:123" ht="24" customHeight="1" x14ac:dyDescent="0.2">
      <c r="A3603" s="259" t="s">
        <v>602</v>
      </c>
      <c r="B3603" s="84">
        <f>Contratista</f>
        <v>0</v>
      </c>
      <c r="C3603" s="81"/>
      <c r="D3603" s="81"/>
      <c r="E3603" s="81"/>
      <c r="F3603" s="87"/>
      <c r="G3603" s="261"/>
    </row>
    <row r="3604" spans="1:123" ht="24" customHeight="1" x14ac:dyDescent="0.2">
      <c r="A3604" s="259" t="s">
        <v>23</v>
      </c>
      <c r="B3604" s="84" t="str">
        <f>Obra</f>
        <v>ESCUELA CASA DEL NINÑO</v>
      </c>
      <c r="C3604" s="81"/>
      <c r="D3604" s="81"/>
      <c r="E3604" s="81"/>
      <c r="F3604" s="87" t="s">
        <v>37</v>
      </c>
      <c r="G3604" s="262">
        <f>Fecha_Base</f>
        <v>0</v>
      </c>
    </row>
    <row r="3605" spans="1:123" ht="24" customHeight="1" x14ac:dyDescent="0.2">
      <c r="A3605" s="263" t="s">
        <v>600</v>
      </c>
      <c r="B3605" s="82" t="str">
        <f>Ubicación</f>
        <v>VALLE FERTIL - SAN JUAN</v>
      </c>
      <c r="C3605" s="82"/>
      <c r="D3605" s="88"/>
      <c r="E3605" s="89"/>
      <c r="G3605" s="264"/>
    </row>
    <row r="3606" spans="1:123" ht="24" customHeight="1" x14ac:dyDescent="0.2">
      <c r="A3606" s="263" t="s">
        <v>38</v>
      </c>
      <c r="B3606" s="91">
        <f>IFERROR(VALUE(LEFT(B3607,FIND(".",B3607)-1)),"")</f>
        <v>10</v>
      </c>
      <c r="C3606" s="83" t="str">
        <f>IFERROR(VLOOKUP(B3606,Tabla_CyP,2,FALSE),"")</f>
        <v xml:space="preserve"> CARPINTERÍA </v>
      </c>
      <c r="E3606" s="89"/>
      <c r="G3606" s="264"/>
    </row>
    <row r="3607" spans="1:123" ht="24" customHeight="1" x14ac:dyDescent="0.2">
      <c r="A3607" s="263" t="s">
        <v>24</v>
      </c>
      <c r="B3607" s="92" t="str">
        <f>IFERROR(VLOOKUP(COUNTIF($A$1:A3607,"ANALISIS DE PRECIOS"),Tabla_NumeroItem,2,FALSE),"")</f>
        <v>10.2.6</v>
      </c>
      <c r="C3607" s="83" t="str">
        <f>IFERROR(VLOOKUP(B3607,Tabla_CyP,2,FALSE),"")</f>
        <v>V6</v>
      </c>
      <c r="D3607" s="88"/>
      <c r="E3607" s="89"/>
      <c r="F3607" s="87" t="s">
        <v>25</v>
      </c>
      <c r="G3607" s="265" t="str">
        <f>IFERROR(VLOOKUP(B3607,Tabla_CyP,4,FALSE),"")</f>
        <v>m2</v>
      </c>
    </row>
    <row r="3608" spans="1:123" ht="24" customHeight="1" x14ac:dyDescent="0.2">
      <c r="A3608" s="263"/>
      <c r="B3608" s="82"/>
      <c r="D3608" s="88"/>
      <c r="E3608" s="89"/>
      <c r="G3608" s="264"/>
    </row>
    <row r="3609" spans="1:123" ht="24" customHeight="1" x14ac:dyDescent="0.2">
      <c r="A3609" s="366" t="s">
        <v>506</v>
      </c>
      <c r="B3609" s="367"/>
      <c r="C3609" s="368" t="s">
        <v>0</v>
      </c>
      <c r="D3609" s="368" t="s">
        <v>26</v>
      </c>
      <c r="E3609" s="370" t="s">
        <v>27</v>
      </c>
      <c r="F3609" s="372" t="s">
        <v>28</v>
      </c>
      <c r="G3609" s="372" t="s">
        <v>29</v>
      </c>
    </row>
    <row r="3610" spans="1:123" s="88" customFormat="1" ht="24" customHeight="1" x14ac:dyDescent="0.2">
      <c r="A3610" s="93" t="s">
        <v>507</v>
      </c>
      <c r="B3610" s="93" t="s">
        <v>508</v>
      </c>
      <c r="C3610" s="369"/>
      <c r="D3610" s="369"/>
      <c r="E3610" s="371"/>
      <c r="F3610" s="373"/>
      <c r="G3610" s="373"/>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6"/>
      <c r="B3611" s="94"/>
      <c r="C3611" s="132" t="s">
        <v>603</v>
      </c>
      <c r="D3611" s="95"/>
      <c r="E3611" s="96"/>
      <c r="F3611" s="97"/>
      <c r="G3611" s="267"/>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8">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8">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8">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8">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8">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8">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8">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8">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8">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8">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8">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8">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8">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8">
        <f t="shared" si="1085"/>
        <v>0</v>
      </c>
    </row>
    <row r="3626" spans="1:7" ht="24" customHeight="1" x14ac:dyDescent="0.2">
      <c r="A3626" s="269"/>
      <c r="D3626" s="88"/>
      <c r="E3626" s="89"/>
      <c r="F3626" s="255" t="s">
        <v>30</v>
      </c>
      <c r="G3626" s="270">
        <f>SUBTOTAL(9,G3612:G3625)</f>
        <v>0</v>
      </c>
    </row>
    <row r="3627" spans="1:7" ht="24" customHeight="1" x14ac:dyDescent="0.2">
      <c r="A3627" s="269"/>
      <c r="C3627" s="98" t="s">
        <v>604</v>
      </c>
      <c r="D3627" s="88"/>
      <c r="E3627" s="89"/>
      <c r="G3627" s="271"/>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8">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8">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8">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8">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8">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8">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8">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8">
        <f t="shared" si="1090"/>
        <v>0</v>
      </c>
    </row>
    <row r="3636" spans="1:7" ht="24" customHeight="1" x14ac:dyDescent="0.2">
      <c r="A3636" s="269"/>
      <c r="D3636" s="88"/>
      <c r="E3636" s="89"/>
      <c r="F3636" s="255" t="s">
        <v>31</v>
      </c>
      <c r="G3636" s="270">
        <f>SUBTOTAL(9,G3628:G3635)</f>
        <v>0</v>
      </c>
    </row>
    <row r="3637" spans="1:7" ht="24" customHeight="1" x14ac:dyDescent="0.2">
      <c r="A3637" s="269"/>
      <c r="C3637" s="98" t="s">
        <v>605</v>
      </c>
      <c r="D3637" s="88"/>
      <c r="E3637" s="89"/>
      <c r="G3637" s="271"/>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8">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8">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8">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8">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8">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8">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8">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8">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8">
        <f t="shared" si="1095"/>
        <v>0</v>
      </c>
    </row>
    <row r="3647" spans="1:7" ht="24" customHeight="1" x14ac:dyDescent="0.2">
      <c r="A3647" s="272"/>
      <c r="B3647" s="88"/>
      <c r="D3647" s="88"/>
      <c r="E3647" s="89"/>
      <c r="F3647" s="255" t="s">
        <v>32</v>
      </c>
      <c r="G3647" s="270">
        <f>SUBTOTAL(9,G3638:G3646)</f>
        <v>0</v>
      </c>
    </row>
    <row r="3648" spans="1:7" ht="24" customHeight="1" x14ac:dyDescent="0.2">
      <c r="A3648" s="273"/>
      <c r="B3648" s="88"/>
      <c r="D3648" s="88"/>
      <c r="E3648" s="89"/>
      <c r="G3648" s="271"/>
    </row>
    <row r="3649" spans="1:123" ht="24" customHeight="1" x14ac:dyDescent="0.2">
      <c r="A3649" s="274" t="str">
        <f>B3607</f>
        <v>10.2.6</v>
      </c>
      <c r="B3649" s="275" t="str">
        <f>C3607</f>
        <v>V6</v>
      </c>
      <c r="C3649" s="95"/>
      <c r="D3649" s="95" t="s">
        <v>33</v>
      </c>
      <c r="E3649" s="96"/>
      <c r="F3649" s="277" t="s">
        <v>34</v>
      </c>
      <c r="G3649" s="276">
        <f>SUBTOTAL(9,G3612:G3648)</f>
        <v>0</v>
      </c>
    </row>
    <row r="3651" spans="1:123" ht="24" customHeight="1" x14ac:dyDescent="0.2">
      <c r="A3651" s="256" t="s">
        <v>36</v>
      </c>
      <c r="B3651" s="257"/>
      <c r="C3651" s="257"/>
      <c r="D3651" s="257"/>
      <c r="E3651" s="257"/>
      <c r="F3651" s="257"/>
      <c r="G3651" s="258"/>
    </row>
    <row r="3652" spans="1:123" ht="24" customHeight="1" x14ac:dyDescent="0.2">
      <c r="A3652" s="259" t="s">
        <v>601</v>
      </c>
      <c r="B3652" s="84" t="str">
        <f>Comitente</f>
        <v>SUBSECRETARIA DE ARQUITECTURA</v>
      </c>
      <c r="C3652" s="80"/>
      <c r="D3652" s="85"/>
      <c r="E3652" s="85"/>
      <c r="F3652" s="86"/>
      <c r="G3652" s="260"/>
    </row>
    <row r="3653" spans="1:123" ht="24" customHeight="1" x14ac:dyDescent="0.2">
      <c r="A3653" s="259" t="s">
        <v>602</v>
      </c>
      <c r="B3653" s="84">
        <f>Contratista</f>
        <v>0</v>
      </c>
      <c r="C3653" s="81"/>
      <c r="D3653" s="81"/>
      <c r="E3653" s="81"/>
      <c r="F3653" s="87"/>
      <c r="G3653" s="261"/>
    </row>
    <row r="3654" spans="1:123" ht="24" customHeight="1" x14ac:dyDescent="0.2">
      <c r="A3654" s="259" t="s">
        <v>23</v>
      </c>
      <c r="B3654" s="84" t="str">
        <f>Obra</f>
        <v>ESCUELA CASA DEL NINÑO</v>
      </c>
      <c r="C3654" s="81"/>
      <c r="D3654" s="81"/>
      <c r="E3654" s="81"/>
      <c r="F3654" s="87" t="s">
        <v>37</v>
      </c>
      <c r="G3654" s="262">
        <f>Fecha_Base</f>
        <v>0</v>
      </c>
    </row>
    <row r="3655" spans="1:123" ht="24" customHeight="1" x14ac:dyDescent="0.2">
      <c r="A3655" s="263" t="s">
        <v>600</v>
      </c>
      <c r="B3655" s="82" t="str">
        <f>Ubicación</f>
        <v>VALLE FERTIL - SAN JUAN</v>
      </c>
      <c r="C3655" s="82"/>
      <c r="D3655" s="88"/>
      <c r="E3655" s="89"/>
      <c r="G3655" s="264"/>
    </row>
    <row r="3656" spans="1:123" ht="24" customHeight="1" x14ac:dyDescent="0.2">
      <c r="A3656" s="263" t="s">
        <v>38</v>
      </c>
      <c r="B3656" s="91">
        <f>IFERROR(VALUE(LEFT(B3657,FIND(".",B3657)-1)),"")</f>
        <v>10</v>
      </c>
      <c r="C3656" s="83" t="str">
        <f>IFERROR(VLOOKUP(B3656,Tabla_CyP,2,FALSE),"")</f>
        <v xml:space="preserve"> CARPINTERÍA </v>
      </c>
      <c r="E3656" s="89"/>
      <c r="G3656" s="264"/>
    </row>
    <row r="3657" spans="1:123" ht="24" customHeight="1" x14ac:dyDescent="0.2">
      <c r="A3657" s="263" t="s">
        <v>24</v>
      </c>
      <c r="B3657" s="92" t="str">
        <f>IFERROR(VLOOKUP(COUNTIF($A$1:A3657,"ANALISIS DE PRECIOS"),Tabla_NumeroItem,2,FALSE),"")</f>
        <v>10.2.7</v>
      </c>
      <c r="C3657" s="83" t="str">
        <f>IFERROR(VLOOKUP(B3657,Tabla_CyP,2,FALSE),"")</f>
        <v>V6a</v>
      </c>
      <c r="D3657" s="88"/>
      <c r="E3657" s="89"/>
      <c r="F3657" s="87" t="s">
        <v>25</v>
      </c>
      <c r="G3657" s="265" t="str">
        <f>IFERROR(VLOOKUP(B3657,Tabla_CyP,4,FALSE),"")</f>
        <v>m2</v>
      </c>
    </row>
    <row r="3658" spans="1:123" ht="24" customHeight="1" x14ac:dyDescent="0.2">
      <c r="A3658" s="263"/>
      <c r="B3658" s="82"/>
      <c r="D3658" s="88"/>
      <c r="E3658" s="89"/>
      <c r="G3658" s="264"/>
    </row>
    <row r="3659" spans="1:123" ht="24" customHeight="1" x14ac:dyDescent="0.2">
      <c r="A3659" s="366" t="s">
        <v>506</v>
      </c>
      <c r="B3659" s="367"/>
      <c r="C3659" s="368" t="s">
        <v>0</v>
      </c>
      <c r="D3659" s="368" t="s">
        <v>26</v>
      </c>
      <c r="E3659" s="370" t="s">
        <v>27</v>
      </c>
      <c r="F3659" s="372" t="s">
        <v>28</v>
      </c>
      <c r="G3659" s="372" t="s">
        <v>29</v>
      </c>
    </row>
    <row r="3660" spans="1:123" s="88" customFormat="1" ht="24" customHeight="1" x14ac:dyDescent="0.2">
      <c r="A3660" s="93" t="s">
        <v>507</v>
      </c>
      <c r="B3660" s="93" t="s">
        <v>508</v>
      </c>
      <c r="C3660" s="369"/>
      <c r="D3660" s="369"/>
      <c r="E3660" s="371"/>
      <c r="F3660" s="373"/>
      <c r="G3660" s="373"/>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6"/>
      <c r="B3661" s="94"/>
      <c r="C3661" s="132" t="s">
        <v>603</v>
      </c>
      <c r="D3661" s="95"/>
      <c r="E3661" s="96"/>
      <c r="F3661" s="97"/>
      <c r="G3661" s="267"/>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8">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8">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8">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8">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8">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8">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8">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8">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8">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8">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8">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8">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8">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8">
        <f t="shared" si="1100"/>
        <v>0</v>
      </c>
    </row>
    <row r="3676" spans="1:7" ht="24" customHeight="1" x14ac:dyDescent="0.2">
      <c r="A3676" s="269"/>
      <c r="D3676" s="88"/>
      <c r="E3676" s="89"/>
      <c r="F3676" s="255" t="s">
        <v>30</v>
      </c>
      <c r="G3676" s="270">
        <f>SUBTOTAL(9,G3662:G3675)</f>
        <v>0</v>
      </c>
    </row>
    <row r="3677" spans="1:7" ht="24" customHeight="1" x14ac:dyDescent="0.2">
      <c r="A3677" s="269"/>
      <c r="C3677" s="98" t="s">
        <v>604</v>
      </c>
      <c r="D3677" s="88"/>
      <c r="E3677" s="89"/>
      <c r="G3677" s="271"/>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8">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8">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8">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8">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8">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8">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8">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8">
        <f t="shared" si="1105"/>
        <v>0</v>
      </c>
    </row>
    <row r="3686" spans="1:7" ht="24" customHeight="1" x14ac:dyDescent="0.2">
      <c r="A3686" s="269"/>
      <c r="D3686" s="88"/>
      <c r="E3686" s="89"/>
      <c r="F3686" s="255" t="s">
        <v>31</v>
      </c>
      <c r="G3686" s="270">
        <f>SUBTOTAL(9,G3678:G3685)</f>
        <v>0</v>
      </c>
    </row>
    <row r="3687" spans="1:7" ht="24" customHeight="1" x14ac:dyDescent="0.2">
      <c r="A3687" s="269"/>
      <c r="C3687" s="98" t="s">
        <v>605</v>
      </c>
      <c r="D3687" s="88"/>
      <c r="E3687" s="89"/>
      <c r="G3687" s="271"/>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8">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8">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8">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8">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8">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8">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8">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8">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8">
        <f t="shared" si="1110"/>
        <v>0</v>
      </c>
    </row>
    <row r="3697" spans="1:123" ht="24" customHeight="1" x14ac:dyDescent="0.2">
      <c r="A3697" s="272"/>
      <c r="B3697" s="88"/>
      <c r="D3697" s="88"/>
      <c r="E3697" s="89"/>
      <c r="F3697" s="255" t="s">
        <v>32</v>
      </c>
      <c r="G3697" s="270">
        <f>SUBTOTAL(9,G3688:G3696)</f>
        <v>0</v>
      </c>
    </row>
    <row r="3698" spans="1:123" ht="24" customHeight="1" x14ac:dyDescent="0.2">
      <c r="A3698" s="273"/>
      <c r="B3698" s="88"/>
      <c r="D3698" s="88"/>
      <c r="E3698" s="89"/>
      <c r="G3698" s="271"/>
    </row>
    <row r="3699" spans="1:123" ht="24" customHeight="1" x14ac:dyDescent="0.2">
      <c r="A3699" s="274" t="str">
        <f>B3657</f>
        <v>10.2.7</v>
      </c>
      <c r="B3699" s="275" t="str">
        <f>C3657</f>
        <v>V6a</v>
      </c>
      <c r="C3699" s="95"/>
      <c r="D3699" s="95" t="s">
        <v>33</v>
      </c>
      <c r="E3699" s="96"/>
      <c r="F3699" s="277" t="s">
        <v>34</v>
      </c>
      <c r="G3699" s="276">
        <f>SUBTOTAL(9,G3662:G3698)</f>
        <v>0</v>
      </c>
    </row>
    <row r="3701" spans="1:123" ht="24" customHeight="1" x14ac:dyDescent="0.2">
      <c r="A3701" s="256" t="s">
        <v>36</v>
      </c>
      <c r="B3701" s="257"/>
      <c r="C3701" s="257"/>
      <c r="D3701" s="257"/>
      <c r="E3701" s="257"/>
      <c r="F3701" s="257"/>
      <c r="G3701" s="258"/>
    </row>
    <row r="3702" spans="1:123" ht="24" customHeight="1" x14ac:dyDescent="0.2">
      <c r="A3702" s="259" t="s">
        <v>601</v>
      </c>
      <c r="B3702" s="84" t="str">
        <f>Comitente</f>
        <v>SUBSECRETARIA DE ARQUITECTURA</v>
      </c>
      <c r="C3702" s="80"/>
      <c r="D3702" s="85"/>
      <c r="E3702" s="85"/>
      <c r="F3702" s="86"/>
      <c r="G3702" s="260"/>
    </row>
    <row r="3703" spans="1:123" ht="24" customHeight="1" x14ac:dyDescent="0.2">
      <c r="A3703" s="259" t="s">
        <v>602</v>
      </c>
      <c r="B3703" s="84">
        <f>Contratista</f>
        <v>0</v>
      </c>
      <c r="C3703" s="81"/>
      <c r="D3703" s="81"/>
      <c r="E3703" s="81"/>
      <c r="F3703" s="87"/>
      <c r="G3703" s="261"/>
    </row>
    <row r="3704" spans="1:123" ht="24" customHeight="1" x14ac:dyDescent="0.2">
      <c r="A3704" s="259" t="s">
        <v>23</v>
      </c>
      <c r="B3704" s="84" t="str">
        <f>Obra</f>
        <v>ESCUELA CASA DEL NINÑO</v>
      </c>
      <c r="C3704" s="81"/>
      <c r="D3704" s="81"/>
      <c r="E3704" s="81"/>
      <c r="F3704" s="87" t="s">
        <v>37</v>
      </c>
      <c r="G3704" s="262">
        <f>Fecha_Base</f>
        <v>0</v>
      </c>
    </row>
    <row r="3705" spans="1:123" ht="24" customHeight="1" x14ac:dyDescent="0.2">
      <c r="A3705" s="263" t="s">
        <v>600</v>
      </c>
      <c r="B3705" s="82" t="str">
        <f>Ubicación</f>
        <v>VALLE FERTIL - SAN JUAN</v>
      </c>
      <c r="C3705" s="82"/>
      <c r="D3705" s="88"/>
      <c r="E3705" s="89"/>
      <c r="G3705" s="264"/>
    </row>
    <row r="3706" spans="1:123" ht="24" customHeight="1" x14ac:dyDescent="0.2">
      <c r="A3706" s="263" t="s">
        <v>38</v>
      </c>
      <c r="B3706" s="91">
        <f>IFERROR(VALUE(LEFT(B3707,FIND(".",B3707)-1)),"")</f>
        <v>10</v>
      </c>
      <c r="C3706" s="83" t="str">
        <f>IFERROR(VLOOKUP(B3706,Tabla_CyP,2,FALSE),"")</f>
        <v xml:space="preserve"> CARPINTERÍA </v>
      </c>
      <c r="E3706" s="89"/>
      <c r="G3706" s="264"/>
    </row>
    <row r="3707" spans="1:123" ht="24" customHeight="1" x14ac:dyDescent="0.2">
      <c r="A3707" s="263" t="s">
        <v>24</v>
      </c>
      <c r="B3707" s="92" t="str">
        <f>IFERROR(VLOOKUP(COUNTIF($A$1:A3707,"ANALISIS DE PRECIOS"),Tabla_NumeroItem,2,FALSE),"")</f>
        <v>10.4</v>
      </c>
      <c r="C3707" s="83" t="str">
        <f>IFERROR(VLOOKUP(B3707,Tabla_CyP,2,FALSE),"")</f>
        <v>Muebles fijos</v>
      </c>
      <c r="D3707" s="88"/>
      <c r="E3707" s="89"/>
      <c r="F3707" s="87" t="s">
        <v>25</v>
      </c>
      <c r="G3707" s="265" t="str">
        <f>IFERROR(VLOOKUP(B3707,Tabla_CyP,4,FALSE),"")</f>
        <v>m2</v>
      </c>
    </row>
    <row r="3708" spans="1:123" ht="24" customHeight="1" x14ac:dyDescent="0.2">
      <c r="A3708" s="263"/>
      <c r="B3708" s="82"/>
      <c r="D3708" s="88"/>
      <c r="E3708" s="89"/>
      <c r="G3708" s="264"/>
    </row>
    <row r="3709" spans="1:123" ht="24" customHeight="1" x14ac:dyDescent="0.2">
      <c r="A3709" s="366" t="s">
        <v>506</v>
      </c>
      <c r="B3709" s="367"/>
      <c r="C3709" s="368" t="s">
        <v>0</v>
      </c>
      <c r="D3709" s="368" t="s">
        <v>26</v>
      </c>
      <c r="E3709" s="370" t="s">
        <v>27</v>
      </c>
      <c r="F3709" s="372" t="s">
        <v>28</v>
      </c>
      <c r="G3709" s="372" t="s">
        <v>29</v>
      </c>
    </row>
    <row r="3710" spans="1:123" s="88" customFormat="1" ht="24" customHeight="1" x14ac:dyDescent="0.2">
      <c r="A3710" s="93" t="s">
        <v>507</v>
      </c>
      <c r="B3710" s="93" t="s">
        <v>508</v>
      </c>
      <c r="C3710" s="369"/>
      <c r="D3710" s="369"/>
      <c r="E3710" s="371"/>
      <c r="F3710" s="373"/>
      <c r="G3710" s="373"/>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6"/>
      <c r="B3711" s="94"/>
      <c r="C3711" s="132" t="s">
        <v>603</v>
      </c>
      <c r="D3711" s="95"/>
      <c r="E3711" s="96"/>
      <c r="F3711" s="97"/>
      <c r="G3711" s="267"/>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8">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8">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8">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8">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8">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8">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8">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8">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8">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8">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8">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8">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8">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8">
        <f t="shared" si="1115"/>
        <v>0</v>
      </c>
    </row>
    <row r="3726" spans="1:7" ht="24" customHeight="1" x14ac:dyDescent="0.2">
      <c r="A3726" s="269"/>
      <c r="D3726" s="88"/>
      <c r="E3726" s="89"/>
      <c r="F3726" s="255" t="s">
        <v>30</v>
      </c>
      <c r="G3726" s="270">
        <f>SUBTOTAL(9,G3712:G3725)</f>
        <v>0</v>
      </c>
    </row>
    <row r="3727" spans="1:7" ht="24" customHeight="1" x14ac:dyDescent="0.2">
      <c r="A3727" s="269"/>
      <c r="C3727" s="98" t="s">
        <v>604</v>
      </c>
      <c r="D3727" s="88"/>
      <c r="E3727" s="89"/>
      <c r="G3727" s="271"/>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8">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8">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8">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8">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8">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8">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8">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8">
        <f t="shared" si="1120"/>
        <v>0</v>
      </c>
    </row>
    <row r="3736" spans="1:7" ht="24" customHeight="1" x14ac:dyDescent="0.2">
      <c r="A3736" s="269"/>
      <c r="D3736" s="88"/>
      <c r="E3736" s="89"/>
      <c r="F3736" s="255" t="s">
        <v>31</v>
      </c>
      <c r="G3736" s="270">
        <f>SUBTOTAL(9,G3728:G3735)</f>
        <v>0</v>
      </c>
    </row>
    <row r="3737" spans="1:7" ht="24" customHeight="1" x14ac:dyDescent="0.2">
      <c r="A3737" s="269"/>
      <c r="C3737" s="98" t="s">
        <v>605</v>
      </c>
      <c r="D3737" s="88"/>
      <c r="E3737" s="89"/>
      <c r="G3737" s="271"/>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8">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8">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8">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8">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8">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8">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8">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8">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8">
        <f t="shared" si="1125"/>
        <v>0</v>
      </c>
    </row>
    <row r="3747" spans="1:123" ht="24" customHeight="1" x14ac:dyDescent="0.2">
      <c r="A3747" s="272"/>
      <c r="B3747" s="88"/>
      <c r="D3747" s="88"/>
      <c r="E3747" s="89"/>
      <c r="F3747" s="255" t="s">
        <v>32</v>
      </c>
      <c r="G3747" s="270">
        <f>SUBTOTAL(9,G3738:G3746)</f>
        <v>0</v>
      </c>
    </row>
    <row r="3748" spans="1:123" ht="24" customHeight="1" x14ac:dyDescent="0.2">
      <c r="A3748" s="273"/>
      <c r="B3748" s="88"/>
      <c r="D3748" s="88"/>
      <c r="E3748" s="89"/>
      <c r="G3748" s="271"/>
    </row>
    <row r="3749" spans="1:123" ht="24" customHeight="1" x14ac:dyDescent="0.2">
      <c r="A3749" s="274" t="str">
        <f>B3707</f>
        <v>10.4</v>
      </c>
      <c r="B3749" s="275" t="str">
        <f>C3707</f>
        <v>Muebles fijos</v>
      </c>
      <c r="C3749" s="95"/>
      <c r="D3749" s="95" t="s">
        <v>33</v>
      </c>
      <c r="E3749" s="96"/>
      <c r="F3749" s="277" t="s">
        <v>34</v>
      </c>
      <c r="G3749" s="276">
        <f>SUBTOTAL(9,G3712:G3748)</f>
        <v>0</v>
      </c>
    </row>
    <row r="3751" spans="1:123" ht="24" customHeight="1" x14ac:dyDescent="0.2">
      <c r="A3751" s="256" t="s">
        <v>36</v>
      </c>
      <c r="B3751" s="257"/>
      <c r="C3751" s="257"/>
      <c r="D3751" s="257"/>
      <c r="E3751" s="257"/>
      <c r="F3751" s="257"/>
      <c r="G3751" s="258"/>
    </row>
    <row r="3752" spans="1:123" ht="24" customHeight="1" x14ac:dyDescent="0.2">
      <c r="A3752" s="259" t="s">
        <v>601</v>
      </c>
      <c r="B3752" s="84" t="str">
        <f>Comitente</f>
        <v>SUBSECRETARIA DE ARQUITECTURA</v>
      </c>
      <c r="C3752" s="80"/>
      <c r="D3752" s="85"/>
      <c r="E3752" s="85"/>
      <c r="F3752" s="86"/>
      <c r="G3752" s="260"/>
    </row>
    <row r="3753" spans="1:123" ht="24" customHeight="1" x14ac:dyDescent="0.2">
      <c r="A3753" s="259" t="s">
        <v>602</v>
      </c>
      <c r="B3753" s="84">
        <f>Contratista</f>
        <v>0</v>
      </c>
      <c r="C3753" s="81"/>
      <c r="D3753" s="81"/>
      <c r="E3753" s="81"/>
      <c r="F3753" s="87"/>
      <c r="G3753" s="261"/>
    </row>
    <row r="3754" spans="1:123" ht="24" customHeight="1" x14ac:dyDescent="0.2">
      <c r="A3754" s="259" t="s">
        <v>23</v>
      </c>
      <c r="B3754" s="84" t="str">
        <f>Obra</f>
        <v>ESCUELA CASA DEL NINÑO</v>
      </c>
      <c r="C3754" s="81"/>
      <c r="D3754" s="81"/>
      <c r="E3754" s="81"/>
      <c r="F3754" s="87" t="s">
        <v>37</v>
      </c>
      <c r="G3754" s="262">
        <f>Fecha_Base</f>
        <v>0</v>
      </c>
    </row>
    <row r="3755" spans="1:123" ht="24" customHeight="1" x14ac:dyDescent="0.2">
      <c r="A3755" s="263" t="s">
        <v>600</v>
      </c>
      <c r="B3755" s="82" t="str">
        <f>Ubicación</f>
        <v>VALLE FERTIL - SAN JUAN</v>
      </c>
      <c r="C3755" s="82"/>
      <c r="D3755" s="88"/>
      <c r="E3755" s="89"/>
      <c r="G3755" s="264"/>
    </row>
    <row r="3756" spans="1:123" ht="24" customHeight="1" x14ac:dyDescent="0.2">
      <c r="A3756" s="263" t="s">
        <v>38</v>
      </c>
      <c r="B3756" s="91">
        <f>IFERROR(VALUE(LEFT(B3757,FIND(".",B3757)-1)),"")</f>
        <v>11</v>
      </c>
      <c r="C3756" s="83" t="str">
        <f>IFERROR(VLOOKUP(B3756,Tabla_CyP,2,FALSE),"")</f>
        <v xml:space="preserve"> INSTALACIÓN ELÉCTRICA</v>
      </c>
      <c r="E3756" s="89"/>
      <c r="G3756" s="264"/>
    </row>
    <row r="3757" spans="1:123" ht="24" customHeight="1" x14ac:dyDescent="0.2">
      <c r="A3757" s="263" t="s">
        <v>24</v>
      </c>
      <c r="B3757" s="92" t="str">
        <f>IFERROR(VLOOKUP(COUNTIF($A$1:A3757,"ANALISIS DE PRECIOS"),Tabla_NumeroItem,2,FALSE),"")</f>
        <v>11.2.1</v>
      </c>
      <c r="C3757" s="83" t="str">
        <f>IFERROR(VLOOKUP(B3757,Tabla_CyP,2,FALSE),"")</f>
        <v>Toma 20A</v>
      </c>
      <c r="D3757" s="88"/>
      <c r="E3757" s="89"/>
      <c r="F3757" s="87" t="s">
        <v>25</v>
      </c>
      <c r="G3757" s="265" t="str">
        <f>IFERROR(VLOOKUP(B3757,Tabla_CyP,4,FALSE),"")</f>
        <v>u</v>
      </c>
    </row>
    <row r="3758" spans="1:123" ht="24" customHeight="1" x14ac:dyDescent="0.2">
      <c r="A3758" s="263"/>
      <c r="B3758" s="82"/>
      <c r="D3758" s="88"/>
      <c r="E3758" s="89"/>
      <c r="G3758" s="264"/>
    </row>
    <row r="3759" spans="1:123" ht="24" customHeight="1" x14ac:dyDescent="0.2">
      <c r="A3759" s="366" t="s">
        <v>506</v>
      </c>
      <c r="B3759" s="367"/>
      <c r="C3759" s="368" t="s">
        <v>0</v>
      </c>
      <c r="D3759" s="368" t="s">
        <v>26</v>
      </c>
      <c r="E3759" s="370" t="s">
        <v>27</v>
      </c>
      <c r="F3759" s="372" t="s">
        <v>28</v>
      </c>
      <c r="G3759" s="372" t="s">
        <v>29</v>
      </c>
    </row>
    <row r="3760" spans="1:123" s="88" customFormat="1" ht="24" customHeight="1" x14ac:dyDescent="0.2">
      <c r="A3760" s="93" t="s">
        <v>507</v>
      </c>
      <c r="B3760" s="93" t="s">
        <v>508</v>
      </c>
      <c r="C3760" s="369"/>
      <c r="D3760" s="369"/>
      <c r="E3760" s="371"/>
      <c r="F3760" s="373"/>
      <c r="G3760" s="373"/>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6"/>
      <c r="B3761" s="94"/>
      <c r="C3761" s="132" t="s">
        <v>603</v>
      </c>
      <c r="D3761" s="95"/>
      <c r="E3761" s="96"/>
      <c r="F3761" s="97"/>
      <c r="G3761" s="267"/>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8">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8">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8">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8">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8">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8">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8">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8">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8">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8">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8">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8">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8">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8">
        <f t="shared" si="1130"/>
        <v>0</v>
      </c>
    </row>
    <row r="3776" spans="1:7" ht="24" customHeight="1" x14ac:dyDescent="0.2">
      <c r="A3776" s="269"/>
      <c r="D3776" s="88"/>
      <c r="E3776" s="89"/>
      <c r="F3776" s="255" t="s">
        <v>30</v>
      </c>
      <c r="G3776" s="270">
        <f>SUBTOTAL(9,G3762:G3775)</f>
        <v>0</v>
      </c>
    </row>
    <row r="3777" spans="1:7" ht="24" customHeight="1" x14ac:dyDescent="0.2">
      <c r="A3777" s="269"/>
      <c r="C3777" s="98" t="s">
        <v>604</v>
      </c>
      <c r="D3777" s="88"/>
      <c r="E3777" s="89"/>
      <c r="G3777" s="271"/>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8">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8">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8">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8">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8">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8">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8">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8">
        <f t="shared" si="1135"/>
        <v>0</v>
      </c>
    </row>
    <row r="3786" spans="1:7" ht="24" customHeight="1" x14ac:dyDescent="0.2">
      <c r="A3786" s="269"/>
      <c r="D3786" s="88"/>
      <c r="E3786" s="89"/>
      <c r="F3786" s="255" t="s">
        <v>31</v>
      </c>
      <c r="G3786" s="270">
        <f>SUBTOTAL(9,G3778:G3785)</f>
        <v>0</v>
      </c>
    </row>
    <row r="3787" spans="1:7" ht="24" customHeight="1" x14ac:dyDescent="0.2">
      <c r="A3787" s="269"/>
      <c r="C3787" s="98" t="s">
        <v>605</v>
      </c>
      <c r="D3787" s="88"/>
      <c r="E3787" s="89"/>
      <c r="G3787" s="271"/>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8">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8">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8">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8">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8">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8">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8">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8">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8">
        <f t="shared" si="1140"/>
        <v>0</v>
      </c>
    </row>
    <row r="3797" spans="1:7" ht="24" customHeight="1" x14ac:dyDescent="0.2">
      <c r="A3797" s="272"/>
      <c r="B3797" s="88"/>
      <c r="D3797" s="88"/>
      <c r="E3797" s="89"/>
      <c r="F3797" s="255" t="s">
        <v>32</v>
      </c>
      <c r="G3797" s="270">
        <f>SUBTOTAL(9,G3788:G3796)</f>
        <v>0</v>
      </c>
    </row>
    <row r="3798" spans="1:7" ht="24" customHeight="1" x14ac:dyDescent="0.2">
      <c r="A3798" s="273"/>
      <c r="B3798" s="88"/>
      <c r="D3798" s="88"/>
      <c r="E3798" s="89"/>
      <c r="G3798" s="271"/>
    </row>
    <row r="3799" spans="1:7" ht="24" customHeight="1" x14ac:dyDescent="0.2">
      <c r="A3799" s="274" t="str">
        <f>B3757</f>
        <v>11.2.1</v>
      </c>
      <c r="B3799" s="275" t="str">
        <f>C3757</f>
        <v>Toma 20A</v>
      </c>
      <c r="C3799" s="95"/>
      <c r="D3799" s="95" t="s">
        <v>33</v>
      </c>
      <c r="E3799" s="96"/>
      <c r="F3799" s="277" t="s">
        <v>34</v>
      </c>
      <c r="G3799" s="276">
        <f>SUBTOTAL(9,G3762:G3798)</f>
        <v>0</v>
      </c>
    </row>
    <row r="3801" spans="1:7" ht="24" customHeight="1" x14ac:dyDescent="0.2">
      <c r="A3801" s="256" t="s">
        <v>36</v>
      </c>
      <c r="B3801" s="257"/>
      <c r="C3801" s="257"/>
      <c r="D3801" s="257"/>
      <c r="E3801" s="257"/>
      <c r="F3801" s="257"/>
      <c r="G3801" s="258"/>
    </row>
    <row r="3802" spans="1:7" ht="24" customHeight="1" x14ac:dyDescent="0.2">
      <c r="A3802" s="259" t="s">
        <v>601</v>
      </c>
      <c r="B3802" s="84" t="str">
        <f>Comitente</f>
        <v>SUBSECRETARIA DE ARQUITECTURA</v>
      </c>
      <c r="C3802" s="80"/>
      <c r="D3802" s="85"/>
      <c r="E3802" s="85"/>
      <c r="F3802" s="86"/>
      <c r="G3802" s="260"/>
    </row>
    <row r="3803" spans="1:7" ht="24" customHeight="1" x14ac:dyDescent="0.2">
      <c r="A3803" s="259" t="s">
        <v>602</v>
      </c>
      <c r="B3803" s="84">
        <f>Contratista</f>
        <v>0</v>
      </c>
      <c r="C3803" s="81"/>
      <c r="D3803" s="81"/>
      <c r="E3803" s="81"/>
      <c r="F3803" s="87"/>
      <c r="G3803" s="261"/>
    </row>
    <row r="3804" spans="1:7" ht="24" customHeight="1" x14ac:dyDescent="0.2">
      <c r="A3804" s="259" t="s">
        <v>23</v>
      </c>
      <c r="B3804" s="84" t="str">
        <f>Obra</f>
        <v>ESCUELA CASA DEL NINÑO</v>
      </c>
      <c r="C3804" s="81"/>
      <c r="D3804" s="81"/>
      <c r="E3804" s="81"/>
      <c r="F3804" s="87" t="s">
        <v>37</v>
      </c>
      <c r="G3804" s="262">
        <f>Fecha_Base</f>
        <v>0</v>
      </c>
    </row>
    <row r="3805" spans="1:7" ht="24" customHeight="1" x14ac:dyDescent="0.2">
      <c r="A3805" s="263" t="s">
        <v>600</v>
      </c>
      <c r="B3805" s="82" t="str">
        <f>Ubicación</f>
        <v>VALLE FERTIL - SAN JUAN</v>
      </c>
      <c r="C3805" s="82"/>
      <c r="D3805" s="88"/>
      <c r="E3805" s="89"/>
      <c r="G3805" s="264"/>
    </row>
    <row r="3806" spans="1:7" ht="24" customHeight="1" x14ac:dyDescent="0.2">
      <c r="A3806" s="263" t="s">
        <v>38</v>
      </c>
      <c r="B3806" s="91">
        <f>IFERROR(VALUE(LEFT(B3807,FIND(".",B3807)-1)),"")</f>
        <v>11</v>
      </c>
      <c r="C3806" s="83" t="str">
        <f>IFERROR(VLOOKUP(B3806,Tabla_CyP,2,FALSE),"")</f>
        <v xml:space="preserve"> INSTALACIÓN ELÉCTRICA</v>
      </c>
      <c r="E3806" s="89"/>
      <c r="G3806" s="264"/>
    </row>
    <row r="3807" spans="1:7" ht="24" customHeight="1" x14ac:dyDescent="0.2">
      <c r="A3807" s="263" t="s">
        <v>24</v>
      </c>
      <c r="B3807" s="92" t="str">
        <f>IFERROR(VLOOKUP(COUNTIF($A$1:A3807,"ANALISIS DE PRECIOS"),Tabla_NumeroItem,2,FALSE),"")</f>
        <v>11.2.2</v>
      </c>
      <c r="C3807" s="83" t="str">
        <f>IFERROR(VLOOKUP(B3807,Tabla_CyP,2,FALSE),"")</f>
        <v>Toma Doble</v>
      </c>
      <c r="D3807" s="88"/>
      <c r="E3807" s="89"/>
      <c r="F3807" s="87" t="s">
        <v>25</v>
      </c>
      <c r="G3807" s="265" t="str">
        <f>IFERROR(VLOOKUP(B3807,Tabla_CyP,4,FALSE),"")</f>
        <v>u</v>
      </c>
    </row>
    <row r="3808" spans="1:7" ht="24" customHeight="1" x14ac:dyDescent="0.2">
      <c r="A3808" s="263"/>
      <c r="B3808" s="82"/>
      <c r="D3808" s="88"/>
      <c r="E3808" s="89"/>
      <c r="G3808" s="264"/>
    </row>
    <row r="3809" spans="1:123" ht="24" customHeight="1" x14ac:dyDescent="0.2">
      <c r="A3809" s="366" t="s">
        <v>506</v>
      </c>
      <c r="B3809" s="367"/>
      <c r="C3809" s="368" t="s">
        <v>0</v>
      </c>
      <c r="D3809" s="368" t="s">
        <v>26</v>
      </c>
      <c r="E3809" s="370" t="s">
        <v>27</v>
      </c>
      <c r="F3809" s="372" t="s">
        <v>28</v>
      </c>
      <c r="G3809" s="372" t="s">
        <v>29</v>
      </c>
    </row>
    <row r="3810" spans="1:123" s="88" customFormat="1" ht="24" customHeight="1" x14ac:dyDescent="0.2">
      <c r="A3810" s="93" t="s">
        <v>507</v>
      </c>
      <c r="B3810" s="93" t="s">
        <v>508</v>
      </c>
      <c r="C3810" s="369"/>
      <c r="D3810" s="369"/>
      <c r="E3810" s="371"/>
      <c r="F3810" s="373"/>
      <c r="G3810" s="373"/>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6"/>
      <c r="B3811" s="94"/>
      <c r="C3811" s="132" t="s">
        <v>603</v>
      </c>
      <c r="D3811" s="95"/>
      <c r="E3811" s="96"/>
      <c r="F3811" s="97"/>
      <c r="G3811" s="267"/>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8">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8">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8">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8">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8">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8">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8">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8">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8">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8">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8">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8">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8">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8">
        <f t="shared" si="1145"/>
        <v>0</v>
      </c>
    </row>
    <row r="3826" spans="1:7" ht="24" customHeight="1" x14ac:dyDescent="0.2">
      <c r="A3826" s="269"/>
      <c r="D3826" s="88"/>
      <c r="E3826" s="89"/>
      <c r="F3826" s="255" t="s">
        <v>30</v>
      </c>
      <c r="G3826" s="270">
        <f>SUBTOTAL(9,G3812:G3825)</f>
        <v>0</v>
      </c>
    </row>
    <row r="3827" spans="1:7" ht="24" customHeight="1" x14ac:dyDescent="0.2">
      <c r="A3827" s="269"/>
      <c r="C3827" s="98" t="s">
        <v>604</v>
      </c>
      <c r="D3827" s="88"/>
      <c r="E3827" s="89"/>
      <c r="G3827" s="271"/>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8">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8">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8">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8">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8">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8">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8">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8">
        <f t="shared" si="1150"/>
        <v>0</v>
      </c>
    </row>
    <row r="3836" spans="1:7" ht="24" customHeight="1" x14ac:dyDescent="0.2">
      <c r="A3836" s="269"/>
      <c r="D3836" s="88"/>
      <c r="E3836" s="89"/>
      <c r="F3836" s="255" t="s">
        <v>31</v>
      </c>
      <c r="G3836" s="270">
        <f>SUBTOTAL(9,G3828:G3835)</f>
        <v>0</v>
      </c>
    </row>
    <row r="3837" spans="1:7" ht="24" customHeight="1" x14ac:dyDescent="0.2">
      <c r="A3837" s="269"/>
      <c r="C3837" s="98" t="s">
        <v>605</v>
      </c>
      <c r="D3837" s="88"/>
      <c r="E3837" s="89"/>
      <c r="G3837" s="271"/>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8">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8">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8">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8">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8">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8">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8">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8">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8">
        <f t="shared" si="1155"/>
        <v>0</v>
      </c>
    </row>
    <row r="3847" spans="1:7" ht="24" customHeight="1" x14ac:dyDescent="0.2">
      <c r="A3847" s="272"/>
      <c r="B3847" s="88"/>
      <c r="D3847" s="88"/>
      <c r="E3847" s="89"/>
      <c r="F3847" s="255" t="s">
        <v>32</v>
      </c>
      <c r="G3847" s="270">
        <f>SUBTOTAL(9,G3838:G3846)</f>
        <v>0</v>
      </c>
    </row>
    <row r="3848" spans="1:7" ht="24" customHeight="1" x14ac:dyDescent="0.2">
      <c r="A3848" s="273"/>
      <c r="B3848" s="88"/>
      <c r="D3848" s="88"/>
      <c r="E3848" s="89"/>
      <c r="G3848" s="271"/>
    </row>
    <row r="3849" spans="1:7" ht="24" customHeight="1" x14ac:dyDescent="0.2">
      <c r="A3849" s="274" t="str">
        <f>B3807</f>
        <v>11.2.2</v>
      </c>
      <c r="B3849" s="275" t="str">
        <f>C3807</f>
        <v>Toma Doble</v>
      </c>
      <c r="C3849" s="95"/>
      <c r="D3849" s="95" t="s">
        <v>33</v>
      </c>
      <c r="E3849" s="96"/>
      <c r="F3849" s="277" t="s">
        <v>34</v>
      </c>
      <c r="G3849" s="276">
        <f>SUBTOTAL(9,G3812:G3848)</f>
        <v>0</v>
      </c>
    </row>
    <row r="3851" spans="1:7" ht="24" customHeight="1" x14ac:dyDescent="0.2">
      <c r="A3851" s="256" t="s">
        <v>36</v>
      </c>
      <c r="B3851" s="257"/>
      <c r="C3851" s="257"/>
      <c r="D3851" s="257"/>
      <c r="E3851" s="257"/>
      <c r="F3851" s="257"/>
      <c r="G3851" s="258"/>
    </row>
    <row r="3852" spans="1:7" ht="24" customHeight="1" x14ac:dyDescent="0.2">
      <c r="A3852" s="259" t="s">
        <v>601</v>
      </c>
      <c r="B3852" s="84" t="str">
        <f>Comitente</f>
        <v>SUBSECRETARIA DE ARQUITECTURA</v>
      </c>
      <c r="C3852" s="80"/>
      <c r="D3852" s="85"/>
      <c r="E3852" s="85"/>
      <c r="F3852" s="86"/>
      <c r="G3852" s="260"/>
    </row>
    <row r="3853" spans="1:7" ht="24" customHeight="1" x14ac:dyDescent="0.2">
      <c r="A3853" s="259" t="s">
        <v>602</v>
      </c>
      <c r="B3853" s="84">
        <f>Contratista</f>
        <v>0</v>
      </c>
      <c r="C3853" s="81"/>
      <c r="D3853" s="81"/>
      <c r="E3853" s="81"/>
      <c r="F3853" s="87"/>
      <c r="G3853" s="261"/>
    </row>
    <row r="3854" spans="1:7" ht="24" customHeight="1" x14ac:dyDescent="0.2">
      <c r="A3854" s="259" t="s">
        <v>23</v>
      </c>
      <c r="B3854" s="84" t="str">
        <f>Obra</f>
        <v>ESCUELA CASA DEL NINÑO</v>
      </c>
      <c r="C3854" s="81"/>
      <c r="D3854" s="81"/>
      <c r="E3854" s="81"/>
      <c r="F3854" s="87" t="s">
        <v>37</v>
      </c>
      <c r="G3854" s="262">
        <f>Fecha_Base</f>
        <v>0</v>
      </c>
    </row>
    <row r="3855" spans="1:7" ht="24" customHeight="1" x14ac:dyDescent="0.2">
      <c r="A3855" s="263" t="s">
        <v>600</v>
      </c>
      <c r="B3855" s="82" t="str">
        <f>Ubicación</f>
        <v>VALLE FERTIL - SAN JUAN</v>
      </c>
      <c r="C3855" s="82"/>
      <c r="D3855" s="88"/>
      <c r="E3855" s="89"/>
      <c r="G3855" s="264"/>
    </row>
    <row r="3856" spans="1:7" ht="24" customHeight="1" x14ac:dyDescent="0.2">
      <c r="A3856" s="263" t="s">
        <v>38</v>
      </c>
      <c r="B3856" s="91">
        <f>IFERROR(VALUE(LEFT(B3857,FIND(".",B3857)-1)),"")</f>
        <v>11</v>
      </c>
      <c r="C3856" s="83" t="str">
        <f>IFERROR(VLOOKUP(B3856,Tabla_CyP,2,FALSE),"")</f>
        <v xml:space="preserve"> INSTALACIÓN ELÉCTRICA</v>
      </c>
      <c r="E3856" s="89"/>
      <c r="G3856" s="264"/>
    </row>
    <row r="3857" spans="1:123" ht="24" customHeight="1" x14ac:dyDescent="0.2">
      <c r="A3857" s="263" t="s">
        <v>24</v>
      </c>
      <c r="B3857" s="92" t="str">
        <f>IFERROR(VLOOKUP(COUNTIF($A$1:A3857,"ANALISIS DE PRECIOS"),Tabla_NumeroItem,2,FALSE),"")</f>
        <v>11.2.3</v>
      </c>
      <c r="C3857" s="83" t="str">
        <f>IFERROR(VLOOKUP(B3857,Tabla_CyP,2,FALSE),"")</f>
        <v>Caja chapa 18 rectangular</v>
      </c>
      <c r="D3857" s="88"/>
      <c r="E3857" s="89"/>
      <c r="F3857" s="87" t="s">
        <v>25</v>
      </c>
      <c r="G3857" s="265" t="str">
        <f>IFERROR(VLOOKUP(B3857,Tabla_CyP,4,FALSE),"")</f>
        <v>u</v>
      </c>
    </row>
    <row r="3858" spans="1:123" ht="24" customHeight="1" x14ac:dyDescent="0.2">
      <c r="A3858" s="263"/>
      <c r="B3858" s="82"/>
      <c r="D3858" s="88"/>
      <c r="E3858" s="89"/>
      <c r="G3858" s="264"/>
    </row>
    <row r="3859" spans="1:123" ht="24" customHeight="1" x14ac:dyDescent="0.2">
      <c r="A3859" s="366" t="s">
        <v>506</v>
      </c>
      <c r="B3859" s="367"/>
      <c r="C3859" s="368" t="s">
        <v>0</v>
      </c>
      <c r="D3859" s="368" t="s">
        <v>26</v>
      </c>
      <c r="E3859" s="370" t="s">
        <v>27</v>
      </c>
      <c r="F3859" s="372" t="s">
        <v>28</v>
      </c>
      <c r="G3859" s="372" t="s">
        <v>29</v>
      </c>
    </row>
    <row r="3860" spans="1:123" s="88" customFormat="1" ht="24" customHeight="1" x14ac:dyDescent="0.2">
      <c r="A3860" s="93" t="s">
        <v>507</v>
      </c>
      <c r="B3860" s="93" t="s">
        <v>508</v>
      </c>
      <c r="C3860" s="369"/>
      <c r="D3860" s="369"/>
      <c r="E3860" s="371"/>
      <c r="F3860" s="373"/>
      <c r="G3860" s="373"/>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6"/>
      <c r="B3861" s="94"/>
      <c r="C3861" s="132" t="s">
        <v>603</v>
      </c>
      <c r="D3861" s="95"/>
      <c r="E3861" s="96"/>
      <c r="F3861" s="97"/>
      <c r="G3861" s="267"/>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8">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8">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8">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8">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8">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8">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8">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8">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8">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8">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8">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8">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8">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8">
        <f t="shared" si="1160"/>
        <v>0</v>
      </c>
    </row>
    <row r="3876" spans="1:7" ht="24" customHeight="1" x14ac:dyDescent="0.2">
      <c r="A3876" s="269"/>
      <c r="D3876" s="88"/>
      <c r="E3876" s="89"/>
      <c r="F3876" s="255" t="s">
        <v>30</v>
      </c>
      <c r="G3876" s="270">
        <f>SUBTOTAL(9,G3862:G3875)</f>
        <v>0</v>
      </c>
    </row>
    <row r="3877" spans="1:7" ht="24" customHeight="1" x14ac:dyDescent="0.2">
      <c r="A3877" s="269"/>
      <c r="C3877" s="98" t="s">
        <v>604</v>
      </c>
      <c r="D3877" s="88"/>
      <c r="E3877" s="89"/>
      <c r="G3877" s="271"/>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8">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8">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8">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8">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8">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8">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8">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8">
        <f t="shared" si="1165"/>
        <v>0</v>
      </c>
    </row>
    <row r="3886" spans="1:7" ht="24" customHeight="1" x14ac:dyDescent="0.2">
      <c r="A3886" s="269"/>
      <c r="D3886" s="88"/>
      <c r="E3886" s="89"/>
      <c r="F3886" s="255" t="s">
        <v>31</v>
      </c>
      <c r="G3886" s="270">
        <f>SUBTOTAL(9,G3878:G3885)</f>
        <v>0</v>
      </c>
    </row>
    <row r="3887" spans="1:7" ht="24" customHeight="1" x14ac:dyDescent="0.2">
      <c r="A3887" s="269"/>
      <c r="C3887" s="98" t="s">
        <v>605</v>
      </c>
      <c r="D3887" s="88"/>
      <c r="E3887" s="89"/>
      <c r="G3887" s="271"/>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8">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8">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8">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8">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8">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8">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8">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8">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8">
        <f t="shared" si="1170"/>
        <v>0</v>
      </c>
    </row>
    <row r="3897" spans="1:7" ht="24" customHeight="1" x14ac:dyDescent="0.2">
      <c r="A3897" s="272"/>
      <c r="B3897" s="88"/>
      <c r="D3897" s="88"/>
      <c r="E3897" s="89"/>
      <c r="F3897" s="255" t="s">
        <v>32</v>
      </c>
      <c r="G3897" s="270">
        <f>SUBTOTAL(9,G3888:G3896)</f>
        <v>0</v>
      </c>
    </row>
    <row r="3898" spans="1:7" ht="24" customHeight="1" x14ac:dyDescent="0.2">
      <c r="A3898" s="273"/>
      <c r="B3898" s="88"/>
      <c r="D3898" s="88"/>
      <c r="E3898" s="89"/>
      <c r="G3898" s="271"/>
    </row>
    <row r="3899" spans="1:7" ht="24" customHeight="1" x14ac:dyDescent="0.2">
      <c r="A3899" s="274" t="str">
        <f>B3857</f>
        <v>11.2.3</v>
      </c>
      <c r="B3899" s="275" t="str">
        <f>C3857</f>
        <v>Caja chapa 18 rectangular</v>
      </c>
      <c r="C3899" s="95"/>
      <c r="D3899" s="95" t="s">
        <v>33</v>
      </c>
      <c r="E3899" s="96"/>
      <c r="F3899" s="277" t="s">
        <v>34</v>
      </c>
      <c r="G3899" s="276">
        <f>SUBTOTAL(9,G3862:G3898)</f>
        <v>0</v>
      </c>
    </row>
    <row r="3901" spans="1:7" ht="24" customHeight="1" x14ac:dyDescent="0.2">
      <c r="A3901" s="256" t="s">
        <v>36</v>
      </c>
      <c r="B3901" s="257"/>
      <c r="C3901" s="257"/>
      <c r="D3901" s="257"/>
      <c r="E3901" s="257"/>
      <c r="F3901" s="257"/>
      <c r="G3901" s="258"/>
    </row>
    <row r="3902" spans="1:7" ht="24" customHeight="1" x14ac:dyDescent="0.2">
      <c r="A3902" s="259" t="s">
        <v>601</v>
      </c>
      <c r="B3902" s="84" t="str">
        <f>Comitente</f>
        <v>SUBSECRETARIA DE ARQUITECTURA</v>
      </c>
      <c r="C3902" s="80"/>
      <c r="D3902" s="85"/>
      <c r="E3902" s="85"/>
      <c r="F3902" s="86"/>
      <c r="G3902" s="260"/>
    </row>
    <row r="3903" spans="1:7" ht="24" customHeight="1" x14ac:dyDescent="0.2">
      <c r="A3903" s="259" t="s">
        <v>602</v>
      </c>
      <c r="B3903" s="84">
        <f>Contratista</f>
        <v>0</v>
      </c>
      <c r="C3903" s="81"/>
      <c r="D3903" s="81"/>
      <c r="E3903" s="81"/>
      <c r="F3903" s="87"/>
      <c r="G3903" s="261"/>
    </row>
    <row r="3904" spans="1:7" ht="24" customHeight="1" x14ac:dyDescent="0.2">
      <c r="A3904" s="259" t="s">
        <v>23</v>
      </c>
      <c r="B3904" s="84" t="str">
        <f>Obra</f>
        <v>ESCUELA CASA DEL NINÑO</v>
      </c>
      <c r="C3904" s="81"/>
      <c r="D3904" s="81"/>
      <c r="E3904" s="81"/>
      <c r="F3904" s="87" t="s">
        <v>37</v>
      </c>
      <c r="G3904" s="262">
        <f>Fecha_Base</f>
        <v>0</v>
      </c>
    </row>
    <row r="3905" spans="1:123" ht="24" customHeight="1" x14ac:dyDescent="0.2">
      <c r="A3905" s="263" t="s">
        <v>600</v>
      </c>
      <c r="B3905" s="82" t="str">
        <f>Ubicación</f>
        <v>VALLE FERTIL - SAN JUAN</v>
      </c>
      <c r="C3905" s="82"/>
      <c r="D3905" s="88"/>
      <c r="E3905" s="89"/>
      <c r="G3905" s="264"/>
    </row>
    <row r="3906" spans="1:123" ht="24" customHeight="1" x14ac:dyDescent="0.2">
      <c r="A3906" s="263" t="s">
        <v>38</v>
      </c>
      <c r="B3906" s="91">
        <f>IFERROR(VALUE(LEFT(B3907,FIND(".",B3907)-1)),"")</f>
        <v>11</v>
      </c>
      <c r="C3906" s="83" t="str">
        <f>IFERROR(VLOOKUP(B3906,Tabla_CyP,2,FALSE),"")</f>
        <v xml:space="preserve"> INSTALACIÓN ELÉCTRICA</v>
      </c>
      <c r="E3906" s="89"/>
      <c r="G3906" s="264"/>
    </row>
    <row r="3907" spans="1:123" ht="24" customHeight="1" x14ac:dyDescent="0.2">
      <c r="A3907" s="263" t="s">
        <v>24</v>
      </c>
      <c r="B3907" s="92" t="str">
        <f>IFERROR(VLOOKUP(COUNTIF($A$1:A3907,"ANALISIS DE PRECIOS"),Tabla_NumeroItem,2,FALSE),"")</f>
        <v>11.2.4</v>
      </c>
      <c r="C3907" s="83" t="str">
        <f>IFERROR(VLOOKUP(B3907,Tabla_CyP,2,FALSE),"")</f>
        <v xml:space="preserve">Caja chapa 18 octogonal grande </v>
      </c>
      <c r="D3907" s="88"/>
      <c r="E3907" s="89"/>
      <c r="F3907" s="87" t="s">
        <v>25</v>
      </c>
      <c r="G3907" s="265" t="str">
        <f>IFERROR(VLOOKUP(B3907,Tabla_CyP,4,FALSE),"")</f>
        <v>u</v>
      </c>
    </row>
    <row r="3908" spans="1:123" ht="24" customHeight="1" x14ac:dyDescent="0.2">
      <c r="A3908" s="263"/>
      <c r="B3908" s="82"/>
      <c r="D3908" s="88"/>
      <c r="E3908" s="89"/>
      <c r="G3908" s="264"/>
    </row>
    <row r="3909" spans="1:123" ht="24" customHeight="1" x14ac:dyDescent="0.2">
      <c r="A3909" s="366" t="s">
        <v>506</v>
      </c>
      <c r="B3909" s="367"/>
      <c r="C3909" s="368" t="s">
        <v>0</v>
      </c>
      <c r="D3909" s="368" t="s">
        <v>26</v>
      </c>
      <c r="E3909" s="370" t="s">
        <v>27</v>
      </c>
      <c r="F3909" s="372" t="s">
        <v>28</v>
      </c>
      <c r="G3909" s="372" t="s">
        <v>29</v>
      </c>
    </row>
    <row r="3910" spans="1:123" s="88" customFormat="1" ht="24" customHeight="1" x14ac:dyDescent="0.2">
      <c r="A3910" s="93" t="s">
        <v>507</v>
      </c>
      <c r="B3910" s="93" t="s">
        <v>508</v>
      </c>
      <c r="C3910" s="369"/>
      <c r="D3910" s="369"/>
      <c r="E3910" s="371"/>
      <c r="F3910" s="373"/>
      <c r="G3910" s="373"/>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6"/>
      <c r="B3911" s="94"/>
      <c r="C3911" s="132" t="s">
        <v>603</v>
      </c>
      <c r="D3911" s="95"/>
      <c r="E3911" s="96"/>
      <c r="F3911" s="97"/>
      <c r="G3911" s="267"/>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8">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8">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8">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8">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8">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8">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8">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8">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8">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8">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8">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8">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8">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8">
        <f t="shared" si="1175"/>
        <v>0</v>
      </c>
    </row>
    <row r="3926" spans="1:7" ht="24" customHeight="1" x14ac:dyDescent="0.2">
      <c r="A3926" s="269"/>
      <c r="D3926" s="88"/>
      <c r="E3926" s="89"/>
      <c r="F3926" s="255" t="s">
        <v>30</v>
      </c>
      <c r="G3926" s="270">
        <f>SUBTOTAL(9,G3912:G3925)</f>
        <v>0</v>
      </c>
    </row>
    <row r="3927" spans="1:7" ht="24" customHeight="1" x14ac:dyDescent="0.2">
      <c r="A3927" s="269"/>
      <c r="C3927" s="98" t="s">
        <v>604</v>
      </c>
      <c r="D3927" s="88"/>
      <c r="E3927" s="89"/>
      <c r="G3927" s="271"/>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8">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8">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8">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8">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8">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8">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8">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8">
        <f t="shared" si="1180"/>
        <v>0</v>
      </c>
    </row>
    <row r="3936" spans="1:7" ht="24" customHeight="1" x14ac:dyDescent="0.2">
      <c r="A3936" s="269"/>
      <c r="D3936" s="88"/>
      <c r="E3936" s="89"/>
      <c r="F3936" s="255" t="s">
        <v>31</v>
      </c>
      <c r="G3936" s="270">
        <f>SUBTOTAL(9,G3928:G3935)</f>
        <v>0</v>
      </c>
    </row>
    <row r="3937" spans="1:7" ht="24" customHeight="1" x14ac:dyDescent="0.2">
      <c r="A3937" s="269"/>
      <c r="C3937" s="98" t="s">
        <v>605</v>
      </c>
      <c r="D3937" s="88"/>
      <c r="E3937" s="89"/>
      <c r="G3937" s="271"/>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8">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8">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8">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8">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8">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8">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8">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8">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8">
        <f t="shared" si="1185"/>
        <v>0</v>
      </c>
    </row>
    <row r="3947" spans="1:7" ht="24" customHeight="1" x14ac:dyDescent="0.2">
      <c r="A3947" s="272"/>
      <c r="B3947" s="88"/>
      <c r="D3947" s="88"/>
      <c r="E3947" s="89"/>
      <c r="F3947" s="255" t="s">
        <v>32</v>
      </c>
      <c r="G3947" s="270">
        <f>SUBTOTAL(9,G3938:G3946)</f>
        <v>0</v>
      </c>
    </row>
    <row r="3948" spans="1:7" ht="24" customHeight="1" x14ac:dyDescent="0.2">
      <c r="A3948" s="273"/>
      <c r="B3948" s="88"/>
      <c r="D3948" s="88"/>
      <c r="E3948" s="89"/>
      <c r="G3948" s="271"/>
    </row>
    <row r="3949" spans="1:7" ht="24" customHeight="1" x14ac:dyDescent="0.2">
      <c r="A3949" s="274" t="str">
        <f>B3907</f>
        <v>11.2.4</v>
      </c>
      <c r="B3949" s="275" t="str">
        <f>C3907</f>
        <v xml:space="preserve">Caja chapa 18 octogonal grande </v>
      </c>
      <c r="C3949" s="95"/>
      <c r="D3949" s="95" t="s">
        <v>33</v>
      </c>
      <c r="E3949" s="96"/>
      <c r="F3949" s="277" t="s">
        <v>34</v>
      </c>
      <c r="G3949" s="276">
        <f>SUBTOTAL(9,G3912:G3948)</f>
        <v>0</v>
      </c>
    </row>
    <row r="3951" spans="1:7" ht="24" customHeight="1" x14ac:dyDescent="0.2">
      <c r="A3951" s="256" t="s">
        <v>36</v>
      </c>
      <c r="B3951" s="257"/>
      <c r="C3951" s="257"/>
      <c r="D3951" s="257"/>
      <c r="E3951" s="257"/>
      <c r="F3951" s="257"/>
      <c r="G3951" s="258"/>
    </row>
    <row r="3952" spans="1:7" ht="24" customHeight="1" x14ac:dyDescent="0.2">
      <c r="A3952" s="259" t="s">
        <v>601</v>
      </c>
      <c r="B3952" s="84" t="str">
        <f>Comitente</f>
        <v>SUBSECRETARIA DE ARQUITECTURA</v>
      </c>
      <c r="C3952" s="80"/>
      <c r="D3952" s="85"/>
      <c r="E3952" s="85"/>
      <c r="F3952" s="86"/>
      <c r="G3952" s="260"/>
    </row>
    <row r="3953" spans="1:123" ht="24" customHeight="1" x14ac:dyDescent="0.2">
      <c r="A3953" s="259" t="s">
        <v>602</v>
      </c>
      <c r="B3953" s="84">
        <f>Contratista</f>
        <v>0</v>
      </c>
      <c r="C3953" s="81"/>
      <c r="D3953" s="81"/>
      <c r="E3953" s="81"/>
      <c r="F3953" s="87"/>
      <c r="G3953" s="261"/>
    </row>
    <row r="3954" spans="1:123" ht="24" customHeight="1" x14ac:dyDescent="0.2">
      <c r="A3954" s="259" t="s">
        <v>23</v>
      </c>
      <c r="B3954" s="84" t="str">
        <f>Obra</f>
        <v>ESCUELA CASA DEL NINÑO</v>
      </c>
      <c r="C3954" s="81"/>
      <c r="D3954" s="81"/>
      <c r="E3954" s="81"/>
      <c r="F3954" s="87" t="s">
        <v>37</v>
      </c>
      <c r="G3954" s="262">
        <f>Fecha_Base</f>
        <v>0</v>
      </c>
    </row>
    <row r="3955" spans="1:123" ht="24" customHeight="1" x14ac:dyDescent="0.2">
      <c r="A3955" s="263" t="s">
        <v>600</v>
      </c>
      <c r="B3955" s="82" t="str">
        <f>Ubicación</f>
        <v>VALLE FERTIL - SAN JUAN</v>
      </c>
      <c r="C3955" s="82"/>
      <c r="D3955" s="88"/>
      <c r="E3955" s="89"/>
      <c r="G3955" s="264"/>
    </row>
    <row r="3956" spans="1:123" ht="24" customHeight="1" x14ac:dyDescent="0.2">
      <c r="A3956" s="263" t="s">
        <v>38</v>
      </c>
      <c r="B3956" s="91">
        <f>IFERROR(VALUE(LEFT(B3957,FIND(".",B3957)-1)),"")</f>
        <v>11</v>
      </c>
      <c r="C3956" s="83" t="str">
        <f>IFERROR(VLOOKUP(B3956,Tabla_CyP,2,FALSE),"")</f>
        <v xml:space="preserve"> INSTALACIÓN ELÉCTRICA</v>
      </c>
      <c r="E3956" s="89"/>
      <c r="G3956" s="264"/>
    </row>
    <row r="3957" spans="1:123" ht="24" customHeight="1" x14ac:dyDescent="0.2">
      <c r="A3957" s="263" t="s">
        <v>24</v>
      </c>
      <c r="B3957" s="92" t="str">
        <f>IFERROR(VLOOKUP(COUNTIF($A$1:A3957,"ANALISIS DE PRECIOS"),Tabla_NumeroItem,2,FALSE),"")</f>
        <v>11.2.5</v>
      </c>
      <c r="C3957" s="83" t="str">
        <f>IFERROR(VLOOKUP(B3957,Tabla_CyP,2,FALSE),"")</f>
        <v>Caja chapa 18 octogonal chica</v>
      </c>
      <c r="D3957" s="88"/>
      <c r="E3957" s="89"/>
      <c r="F3957" s="87" t="s">
        <v>25</v>
      </c>
      <c r="G3957" s="265" t="str">
        <f>IFERROR(VLOOKUP(B3957,Tabla_CyP,4,FALSE),"")</f>
        <v>u</v>
      </c>
    </row>
    <row r="3958" spans="1:123" ht="24" customHeight="1" x14ac:dyDescent="0.2">
      <c r="A3958" s="263"/>
      <c r="B3958" s="82"/>
      <c r="D3958" s="88"/>
      <c r="E3958" s="89"/>
      <c r="G3958" s="264"/>
    </row>
    <row r="3959" spans="1:123" ht="24" customHeight="1" x14ac:dyDescent="0.2">
      <c r="A3959" s="366" t="s">
        <v>506</v>
      </c>
      <c r="B3959" s="367"/>
      <c r="C3959" s="368" t="s">
        <v>0</v>
      </c>
      <c r="D3959" s="368" t="s">
        <v>26</v>
      </c>
      <c r="E3959" s="370" t="s">
        <v>27</v>
      </c>
      <c r="F3959" s="372" t="s">
        <v>28</v>
      </c>
      <c r="G3959" s="372" t="s">
        <v>29</v>
      </c>
    </row>
    <row r="3960" spans="1:123" s="88" customFormat="1" ht="24" customHeight="1" x14ac:dyDescent="0.2">
      <c r="A3960" s="93" t="s">
        <v>507</v>
      </c>
      <c r="B3960" s="93" t="s">
        <v>508</v>
      </c>
      <c r="C3960" s="369"/>
      <c r="D3960" s="369"/>
      <c r="E3960" s="371"/>
      <c r="F3960" s="373"/>
      <c r="G3960" s="373"/>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6"/>
      <c r="B3961" s="94"/>
      <c r="C3961" s="132" t="s">
        <v>603</v>
      </c>
      <c r="D3961" s="95"/>
      <c r="E3961" s="96"/>
      <c r="F3961" s="97"/>
      <c r="G3961" s="267"/>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8">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8">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8">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8">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8">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8">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8">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8">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8">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8">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8">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8">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8">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8">
        <f t="shared" si="1190"/>
        <v>0</v>
      </c>
    </row>
    <row r="3976" spans="1:7" ht="24" customHeight="1" x14ac:dyDescent="0.2">
      <c r="A3976" s="269"/>
      <c r="D3976" s="88"/>
      <c r="E3976" s="89"/>
      <c r="F3976" s="255" t="s">
        <v>30</v>
      </c>
      <c r="G3976" s="270">
        <f>SUBTOTAL(9,G3962:G3975)</f>
        <v>0</v>
      </c>
    </row>
    <row r="3977" spans="1:7" ht="24" customHeight="1" x14ac:dyDescent="0.2">
      <c r="A3977" s="269"/>
      <c r="C3977" s="98" t="s">
        <v>604</v>
      </c>
      <c r="D3977" s="88"/>
      <c r="E3977" s="89"/>
      <c r="G3977" s="271"/>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8">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8">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8">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8">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8">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8">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8">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8">
        <f t="shared" si="1195"/>
        <v>0</v>
      </c>
    </row>
    <row r="3986" spans="1:7" ht="24" customHeight="1" x14ac:dyDescent="0.2">
      <c r="A3986" s="269"/>
      <c r="D3986" s="88"/>
      <c r="E3986" s="89"/>
      <c r="F3986" s="255" t="s">
        <v>31</v>
      </c>
      <c r="G3986" s="270">
        <f>SUBTOTAL(9,G3978:G3985)</f>
        <v>0</v>
      </c>
    </row>
    <row r="3987" spans="1:7" ht="24" customHeight="1" x14ac:dyDescent="0.2">
      <c r="A3987" s="269"/>
      <c r="C3987" s="98" t="s">
        <v>605</v>
      </c>
      <c r="D3987" s="88"/>
      <c r="E3987" s="89"/>
      <c r="G3987" s="271"/>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8">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8">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8">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8">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8">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8">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8">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8">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8">
        <f t="shared" si="1200"/>
        <v>0</v>
      </c>
    </row>
    <row r="3997" spans="1:7" ht="24" customHeight="1" x14ac:dyDescent="0.2">
      <c r="A3997" s="272"/>
      <c r="B3997" s="88"/>
      <c r="D3997" s="88"/>
      <c r="E3997" s="89"/>
      <c r="F3997" s="255" t="s">
        <v>32</v>
      </c>
      <c r="G3997" s="270">
        <f>SUBTOTAL(9,G3988:G3996)</f>
        <v>0</v>
      </c>
    </row>
    <row r="3998" spans="1:7" ht="24" customHeight="1" x14ac:dyDescent="0.2">
      <c r="A3998" s="273"/>
      <c r="B3998" s="88"/>
      <c r="D3998" s="88"/>
      <c r="E3998" s="89"/>
      <c r="G3998" s="271"/>
    </row>
    <row r="3999" spans="1:7" ht="24" customHeight="1" x14ac:dyDescent="0.2">
      <c r="A3999" s="274" t="str">
        <f>B3957</f>
        <v>11.2.5</v>
      </c>
      <c r="B3999" s="275" t="str">
        <f>C3957</f>
        <v>Caja chapa 18 octogonal chica</v>
      </c>
      <c r="C3999" s="95"/>
      <c r="D3999" s="95" t="s">
        <v>33</v>
      </c>
      <c r="E3999" s="96"/>
      <c r="F3999" s="277" t="s">
        <v>34</v>
      </c>
      <c r="G3999" s="276">
        <f>SUBTOTAL(9,G3962:G3998)</f>
        <v>0</v>
      </c>
    </row>
    <row r="4001" spans="1:123" ht="24" customHeight="1" x14ac:dyDescent="0.2">
      <c r="A4001" s="256" t="s">
        <v>36</v>
      </c>
      <c r="B4001" s="257"/>
      <c r="C4001" s="257"/>
      <c r="D4001" s="257"/>
      <c r="E4001" s="257"/>
      <c r="F4001" s="257"/>
      <c r="G4001" s="258"/>
    </row>
    <row r="4002" spans="1:123" ht="24" customHeight="1" x14ac:dyDescent="0.2">
      <c r="A4002" s="259" t="s">
        <v>601</v>
      </c>
      <c r="B4002" s="84" t="str">
        <f>Comitente</f>
        <v>SUBSECRETARIA DE ARQUITECTURA</v>
      </c>
      <c r="C4002" s="80"/>
      <c r="D4002" s="85"/>
      <c r="E4002" s="85"/>
      <c r="F4002" s="86"/>
      <c r="G4002" s="260"/>
    </row>
    <row r="4003" spans="1:123" ht="24" customHeight="1" x14ac:dyDescent="0.2">
      <c r="A4003" s="259" t="s">
        <v>602</v>
      </c>
      <c r="B4003" s="84">
        <f>Contratista</f>
        <v>0</v>
      </c>
      <c r="C4003" s="81"/>
      <c r="D4003" s="81"/>
      <c r="E4003" s="81"/>
      <c r="F4003" s="87"/>
      <c r="G4003" s="261"/>
    </row>
    <row r="4004" spans="1:123" ht="24" customHeight="1" x14ac:dyDescent="0.2">
      <c r="A4004" s="259" t="s">
        <v>23</v>
      </c>
      <c r="B4004" s="84" t="str">
        <f>Obra</f>
        <v>ESCUELA CASA DEL NINÑO</v>
      </c>
      <c r="C4004" s="81"/>
      <c r="D4004" s="81"/>
      <c r="E4004" s="81"/>
      <c r="F4004" s="87" t="s">
        <v>37</v>
      </c>
      <c r="G4004" s="262">
        <f>Fecha_Base</f>
        <v>0</v>
      </c>
    </row>
    <row r="4005" spans="1:123" ht="24" customHeight="1" x14ac:dyDescent="0.2">
      <c r="A4005" s="263" t="s">
        <v>600</v>
      </c>
      <c r="B4005" s="82" t="str">
        <f>Ubicación</f>
        <v>VALLE FERTIL - SAN JUAN</v>
      </c>
      <c r="C4005" s="82"/>
      <c r="D4005" s="88"/>
      <c r="E4005" s="89"/>
      <c r="G4005" s="264"/>
    </row>
    <row r="4006" spans="1:123" ht="24" customHeight="1" x14ac:dyDescent="0.2">
      <c r="A4006" s="263" t="s">
        <v>38</v>
      </c>
      <c r="B4006" s="91">
        <f>IFERROR(VALUE(LEFT(B4007,FIND(".",B4007)-1)),"")</f>
        <v>11</v>
      </c>
      <c r="C4006" s="83" t="str">
        <f>IFERROR(VLOOKUP(B4006,Tabla_CyP,2,FALSE),"")</f>
        <v xml:space="preserve"> INSTALACIÓN ELÉCTRICA</v>
      </c>
      <c r="E4006" s="89"/>
      <c r="G4006" s="264"/>
    </row>
    <row r="4007" spans="1:123" ht="24" customHeight="1" x14ac:dyDescent="0.2">
      <c r="A4007" s="263" t="s">
        <v>24</v>
      </c>
      <c r="B4007" s="92" t="str">
        <f>IFERROR(VLOOKUP(COUNTIF($A$1:A4007,"ANALISIS DE PRECIOS"),Tabla_NumeroItem,2,FALSE),"")</f>
        <v>11.2.6</v>
      </c>
      <c r="C4007" s="83" t="str">
        <f>IFERROR(VLOOKUP(B4007,Tabla_CyP,2,FALSE),"")</f>
        <v>Caja conexión P=7 10 x 10 x 5</v>
      </c>
      <c r="D4007" s="88"/>
      <c r="E4007" s="89"/>
      <c r="F4007" s="87" t="s">
        <v>25</v>
      </c>
      <c r="G4007" s="265" t="str">
        <f>IFERROR(VLOOKUP(B4007,Tabla_CyP,4,FALSE),"")</f>
        <v>u</v>
      </c>
    </row>
    <row r="4008" spans="1:123" ht="24" customHeight="1" x14ac:dyDescent="0.2">
      <c r="A4008" s="263"/>
      <c r="B4008" s="82"/>
      <c r="D4008" s="88"/>
      <c r="E4008" s="89"/>
      <c r="G4008" s="264"/>
    </row>
    <row r="4009" spans="1:123" ht="24" customHeight="1" x14ac:dyDescent="0.2">
      <c r="A4009" s="366" t="s">
        <v>506</v>
      </c>
      <c r="B4009" s="367"/>
      <c r="C4009" s="368" t="s">
        <v>0</v>
      </c>
      <c r="D4009" s="368" t="s">
        <v>26</v>
      </c>
      <c r="E4009" s="370" t="s">
        <v>27</v>
      </c>
      <c r="F4009" s="372" t="s">
        <v>28</v>
      </c>
      <c r="G4009" s="372" t="s">
        <v>29</v>
      </c>
    </row>
    <row r="4010" spans="1:123" s="88" customFormat="1" ht="24" customHeight="1" x14ac:dyDescent="0.2">
      <c r="A4010" s="93" t="s">
        <v>507</v>
      </c>
      <c r="B4010" s="93" t="s">
        <v>508</v>
      </c>
      <c r="C4010" s="369"/>
      <c r="D4010" s="369"/>
      <c r="E4010" s="371"/>
      <c r="F4010" s="373"/>
      <c r="G4010" s="373"/>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6"/>
      <c r="B4011" s="94"/>
      <c r="C4011" s="132" t="s">
        <v>603</v>
      </c>
      <c r="D4011" s="95"/>
      <c r="E4011" s="96"/>
      <c r="F4011" s="97"/>
      <c r="G4011" s="267"/>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8">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8">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8">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8">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8">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8">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8">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8">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8">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8">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8">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8">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8">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8">
        <f t="shared" si="1205"/>
        <v>0</v>
      </c>
    </row>
    <row r="4026" spans="1:7" ht="24" customHeight="1" x14ac:dyDescent="0.2">
      <c r="A4026" s="269"/>
      <c r="D4026" s="88"/>
      <c r="E4026" s="89"/>
      <c r="F4026" s="255" t="s">
        <v>30</v>
      </c>
      <c r="G4026" s="270">
        <f>SUBTOTAL(9,G4012:G4025)</f>
        <v>0</v>
      </c>
    </row>
    <row r="4027" spans="1:7" ht="24" customHeight="1" x14ac:dyDescent="0.2">
      <c r="A4027" s="269"/>
      <c r="C4027" s="98" t="s">
        <v>604</v>
      </c>
      <c r="D4027" s="88"/>
      <c r="E4027" s="89"/>
      <c r="G4027" s="271"/>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8">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8">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8">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8">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8">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8">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8">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8">
        <f t="shared" si="1210"/>
        <v>0</v>
      </c>
    </row>
    <row r="4036" spans="1:7" ht="24" customHeight="1" x14ac:dyDescent="0.2">
      <c r="A4036" s="269"/>
      <c r="D4036" s="88"/>
      <c r="E4036" s="89"/>
      <c r="F4036" s="255" t="s">
        <v>31</v>
      </c>
      <c r="G4036" s="270">
        <f>SUBTOTAL(9,G4028:G4035)</f>
        <v>0</v>
      </c>
    </row>
    <row r="4037" spans="1:7" ht="24" customHeight="1" x14ac:dyDescent="0.2">
      <c r="A4037" s="269"/>
      <c r="C4037" s="98" t="s">
        <v>605</v>
      </c>
      <c r="D4037" s="88"/>
      <c r="E4037" s="89"/>
      <c r="G4037" s="271"/>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8">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8">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8">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8">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8">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8">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8">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8">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8">
        <f t="shared" si="1215"/>
        <v>0</v>
      </c>
    </row>
    <row r="4047" spans="1:7" ht="24" customHeight="1" x14ac:dyDescent="0.2">
      <c r="A4047" s="272"/>
      <c r="B4047" s="88"/>
      <c r="D4047" s="88"/>
      <c r="E4047" s="89"/>
      <c r="F4047" s="255" t="s">
        <v>32</v>
      </c>
      <c r="G4047" s="270">
        <f>SUBTOTAL(9,G4038:G4046)</f>
        <v>0</v>
      </c>
    </row>
    <row r="4048" spans="1:7" ht="24" customHeight="1" x14ac:dyDescent="0.2">
      <c r="A4048" s="273"/>
      <c r="B4048" s="88"/>
      <c r="D4048" s="88"/>
      <c r="E4048" s="89"/>
      <c r="G4048" s="271"/>
    </row>
    <row r="4049" spans="1:123" ht="24" customHeight="1" x14ac:dyDescent="0.2">
      <c r="A4049" s="274" t="str">
        <f>B4007</f>
        <v>11.2.6</v>
      </c>
      <c r="B4049" s="275" t="str">
        <f>C4007</f>
        <v>Caja conexión P=7 10 x 10 x 5</v>
      </c>
      <c r="C4049" s="95"/>
      <c r="D4049" s="95" t="s">
        <v>33</v>
      </c>
      <c r="E4049" s="96"/>
      <c r="F4049" s="277" t="s">
        <v>34</v>
      </c>
      <c r="G4049" s="276">
        <f>SUBTOTAL(9,G4012:G4048)</f>
        <v>0</v>
      </c>
    </row>
    <row r="4051" spans="1:123" ht="24" customHeight="1" x14ac:dyDescent="0.2">
      <c r="A4051" s="256" t="s">
        <v>36</v>
      </c>
      <c r="B4051" s="257"/>
      <c r="C4051" s="257"/>
      <c r="D4051" s="257"/>
      <c r="E4051" s="257"/>
      <c r="F4051" s="257"/>
      <c r="G4051" s="258"/>
    </row>
    <row r="4052" spans="1:123" ht="24" customHeight="1" x14ac:dyDescent="0.2">
      <c r="A4052" s="259" t="s">
        <v>601</v>
      </c>
      <c r="B4052" s="84" t="str">
        <f>Comitente</f>
        <v>SUBSECRETARIA DE ARQUITECTURA</v>
      </c>
      <c r="C4052" s="80"/>
      <c r="D4052" s="85"/>
      <c r="E4052" s="85"/>
      <c r="F4052" s="86"/>
      <c r="G4052" s="260"/>
    </row>
    <row r="4053" spans="1:123" ht="24" customHeight="1" x14ac:dyDescent="0.2">
      <c r="A4053" s="259" t="s">
        <v>602</v>
      </c>
      <c r="B4053" s="84">
        <f>Contratista</f>
        <v>0</v>
      </c>
      <c r="C4053" s="81"/>
      <c r="D4053" s="81"/>
      <c r="E4053" s="81"/>
      <c r="F4053" s="87"/>
      <c r="G4053" s="261"/>
    </row>
    <row r="4054" spans="1:123" ht="24" customHeight="1" x14ac:dyDescent="0.2">
      <c r="A4054" s="259" t="s">
        <v>23</v>
      </c>
      <c r="B4054" s="84" t="str">
        <f>Obra</f>
        <v>ESCUELA CASA DEL NINÑO</v>
      </c>
      <c r="C4054" s="81"/>
      <c r="D4054" s="81"/>
      <c r="E4054" s="81"/>
      <c r="F4054" s="87" t="s">
        <v>37</v>
      </c>
      <c r="G4054" s="262">
        <f>Fecha_Base</f>
        <v>0</v>
      </c>
    </row>
    <row r="4055" spans="1:123" ht="24" customHeight="1" x14ac:dyDescent="0.2">
      <c r="A4055" s="263" t="s">
        <v>600</v>
      </c>
      <c r="B4055" s="82" t="str">
        <f>Ubicación</f>
        <v>VALLE FERTIL - SAN JUAN</v>
      </c>
      <c r="C4055" s="82"/>
      <c r="D4055" s="88"/>
      <c r="E4055" s="89"/>
      <c r="G4055" s="264"/>
    </row>
    <row r="4056" spans="1:123" ht="24" customHeight="1" x14ac:dyDescent="0.2">
      <c r="A4056" s="263" t="s">
        <v>38</v>
      </c>
      <c r="B4056" s="91">
        <f>IFERROR(VALUE(LEFT(B4057,FIND(".",B4057)-1)),"")</f>
        <v>11</v>
      </c>
      <c r="C4056" s="83" t="str">
        <f>IFERROR(VLOOKUP(B4056,Tabla_CyP,2,FALSE),"")</f>
        <v xml:space="preserve"> INSTALACIÓN ELÉCTRICA</v>
      </c>
      <c r="E4056" s="89"/>
      <c r="G4056" s="264"/>
    </row>
    <row r="4057" spans="1:123" ht="24" customHeight="1" x14ac:dyDescent="0.2">
      <c r="A4057" s="263" t="s">
        <v>24</v>
      </c>
      <c r="B4057" s="92" t="str">
        <f>IFERROR(VLOOKUP(COUNTIF($A$1:A4057,"ANALISIS DE PRECIOS"),Tabla_NumeroItem,2,FALSE),"")</f>
        <v>11.2.7</v>
      </c>
      <c r="C4057" s="83" t="str">
        <f>IFERROR(VLOOKUP(B4057,Tabla_CyP,2,FALSE),"")</f>
        <v>Caja conexión P=7 15 x 15</v>
      </c>
      <c r="D4057" s="88"/>
      <c r="E4057" s="89"/>
      <c r="F4057" s="87" t="s">
        <v>25</v>
      </c>
      <c r="G4057" s="265" t="str">
        <f>IFERROR(VLOOKUP(B4057,Tabla_CyP,4,FALSE),"")</f>
        <v>u</v>
      </c>
    </row>
    <row r="4058" spans="1:123" ht="24" customHeight="1" x14ac:dyDescent="0.2">
      <c r="A4058" s="263"/>
      <c r="B4058" s="82"/>
      <c r="D4058" s="88"/>
      <c r="E4058" s="89"/>
      <c r="G4058" s="264"/>
    </row>
    <row r="4059" spans="1:123" ht="24" customHeight="1" x14ac:dyDescent="0.2">
      <c r="A4059" s="366" t="s">
        <v>506</v>
      </c>
      <c r="B4059" s="367"/>
      <c r="C4059" s="368" t="s">
        <v>0</v>
      </c>
      <c r="D4059" s="368" t="s">
        <v>26</v>
      </c>
      <c r="E4059" s="370" t="s">
        <v>27</v>
      </c>
      <c r="F4059" s="372" t="s">
        <v>28</v>
      </c>
      <c r="G4059" s="372" t="s">
        <v>29</v>
      </c>
    </row>
    <row r="4060" spans="1:123" s="88" customFormat="1" ht="24" customHeight="1" x14ac:dyDescent="0.2">
      <c r="A4060" s="93" t="s">
        <v>507</v>
      </c>
      <c r="B4060" s="93" t="s">
        <v>508</v>
      </c>
      <c r="C4060" s="369"/>
      <c r="D4060" s="369"/>
      <c r="E4060" s="371"/>
      <c r="F4060" s="373"/>
      <c r="G4060" s="373"/>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6"/>
      <c r="B4061" s="94"/>
      <c r="C4061" s="132" t="s">
        <v>603</v>
      </c>
      <c r="D4061" s="95"/>
      <c r="E4061" s="96"/>
      <c r="F4061" s="97"/>
      <c r="G4061" s="267"/>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8">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8">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8">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8">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8">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8">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8">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8">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8">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8">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8">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8">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8">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8">
        <f t="shared" si="1220"/>
        <v>0</v>
      </c>
    </row>
    <row r="4076" spans="1:7" ht="24" customHeight="1" x14ac:dyDescent="0.2">
      <c r="A4076" s="269"/>
      <c r="D4076" s="88"/>
      <c r="E4076" s="89"/>
      <c r="F4076" s="255" t="s">
        <v>30</v>
      </c>
      <c r="G4076" s="270">
        <f>SUBTOTAL(9,G4062:G4075)</f>
        <v>0</v>
      </c>
    </row>
    <row r="4077" spans="1:7" ht="24" customHeight="1" x14ac:dyDescent="0.2">
      <c r="A4077" s="269"/>
      <c r="C4077" s="98" t="s">
        <v>604</v>
      </c>
      <c r="D4077" s="88"/>
      <c r="E4077" s="89"/>
      <c r="G4077" s="271"/>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8">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8">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8">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8">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8">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8">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8">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8">
        <f t="shared" si="1225"/>
        <v>0</v>
      </c>
    </row>
    <row r="4086" spans="1:7" ht="24" customHeight="1" x14ac:dyDescent="0.2">
      <c r="A4086" s="269"/>
      <c r="D4086" s="88"/>
      <c r="E4086" s="89"/>
      <c r="F4086" s="255" t="s">
        <v>31</v>
      </c>
      <c r="G4086" s="270">
        <f>SUBTOTAL(9,G4078:G4085)</f>
        <v>0</v>
      </c>
    </row>
    <row r="4087" spans="1:7" ht="24" customHeight="1" x14ac:dyDescent="0.2">
      <c r="A4087" s="269"/>
      <c r="C4087" s="98" t="s">
        <v>605</v>
      </c>
      <c r="D4087" s="88"/>
      <c r="E4087" s="89"/>
      <c r="G4087" s="271"/>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8">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8">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8">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8">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8">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8">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8">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8">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8">
        <f t="shared" si="1230"/>
        <v>0</v>
      </c>
    </row>
    <row r="4097" spans="1:123" ht="24" customHeight="1" x14ac:dyDescent="0.2">
      <c r="A4097" s="272"/>
      <c r="B4097" s="88"/>
      <c r="D4097" s="88"/>
      <c r="E4097" s="89"/>
      <c r="F4097" s="255" t="s">
        <v>32</v>
      </c>
      <c r="G4097" s="270">
        <f>SUBTOTAL(9,G4088:G4096)</f>
        <v>0</v>
      </c>
    </row>
    <row r="4098" spans="1:123" ht="24" customHeight="1" x14ac:dyDescent="0.2">
      <c r="A4098" s="273"/>
      <c r="B4098" s="88"/>
      <c r="D4098" s="88"/>
      <c r="E4098" s="89"/>
      <c r="G4098" s="271"/>
    </row>
    <row r="4099" spans="1:123" ht="24" customHeight="1" x14ac:dyDescent="0.2">
      <c r="A4099" s="274" t="str">
        <f>B4057</f>
        <v>11.2.7</v>
      </c>
      <c r="B4099" s="275" t="str">
        <f>C4057</f>
        <v>Caja conexión P=7 15 x 15</v>
      </c>
      <c r="C4099" s="95"/>
      <c r="D4099" s="95" t="s">
        <v>33</v>
      </c>
      <c r="E4099" s="96"/>
      <c r="F4099" s="277" t="s">
        <v>34</v>
      </c>
      <c r="G4099" s="276">
        <f>SUBTOTAL(9,G4062:G4098)</f>
        <v>0</v>
      </c>
    </row>
    <row r="4101" spans="1:123" ht="24" customHeight="1" x14ac:dyDescent="0.2">
      <c r="A4101" s="256" t="s">
        <v>36</v>
      </c>
      <c r="B4101" s="257"/>
      <c r="C4101" s="257"/>
      <c r="D4101" s="257"/>
      <c r="E4101" s="257"/>
      <c r="F4101" s="257"/>
      <c r="G4101" s="258"/>
    </row>
    <row r="4102" spans="1:123" ht="24" customHeight="1" x14ac:dyDescent="0.2">
      <c r="A4102" s="259" t="s">
        <v>601</v>
      </c>
      <c r="B4102" s="84" t="str">
        <f>Comitente</f>
        <v>SUBSECRETARIA DE ARQUITECTURA</v>
      </c>
      <c r="C4102" s="80"/>
      <c r="D4102" s="85"/>
      <c r="E4102" s="85"/>
      <c r="F4102" s="86"/>
      <c r="G4102" s="260"/>
    </row>
    <row r="4103" spans="1:123" ht="24" customHeight="1" x14ac:dyDescent="0.2">
      <c r="A4103" s="259" t="s">
        <v>602</v>
      </c>
      <c r="B4103" s="84">
        <f>Contratista</f>
        <v>0</v>
      </c>
      <c r="C4103" s="81"/>
      <c r="D4103" s="81"/>
      <c r="E4103" s="81"/>
      <c r="F4103" s="87"/>
      <c r="G4103" s="261"/>
    </row>
    <row r="4104" spans="1:123" ht="24" customHeight="1" x14ac:dyDescent="0.2">
      <c r="A4104" s="259" t="s">
        <v>23</v>
      </c>
      <c r="B4104" s="84" t="str">
        <f>Obra</f>
        <v>ESCUELA CASA DEL NINÑO</v>
      </c>
      <c r="C4104" s="81"/>
      <c r="D4104" s="81"/>
      <c r="E4104" s="81"/>
      <c r="F4104" s="87" t="s">
        <v>37</v>
      </c>
      <c r="G4104" s="262">
        <f>Fecha_Base</f>
        <v>0</v>
      </c>
    </row>
    <row r="4105" spans="1:123" ht="24" customHeight="1" x14ac:dyDescent="0.2">
      <c r="A4105" s="263" t="s">
        <v>600</v>
      </c>
      <c r="B4105" s="82" t="str">
        <f>Ubicación</f>
        <v>VALLE FERTIL - SAN JUAN</v>
      </c>
      <c r="C4105" s="82"/>
      <c r="D4105" s="88"/>
      <c r="E4105" s="89"/>
      <c r="G4105" s="264"/>
    </row>
    <row r="4106" spans="1:123" ht="24" customHeight="1" x14ac:dyDescent="0.2">
      <c r="A4106" s="263" t="s">
        <v>38</v>
      </c>
      <c r="B4106" s="91">
        <f>IFERROR(VALUE(LEFT(B4107,FIND(".",B4107)-1)),"")</f>
        <v>11</v>
      </c>
      <c r="C4106" s="83" t="str">
        <f>IFERROR(VLOOKUP(B4106,Tabla_CyP,2,FALSE),"")</f>
        <v xml:space="preserve"> INSTALACIÓN ELÉCTRICA</v>
      </c>
      <c r="E4106" s="89"/>
      <c r="G4106" s="264"/>
    </row>
    <row r="4107" spans="1:123" ht="24" customHeight="1" x14ac:dyDescent="0.2">
      <c r="A4107" s="263" t="s">
        <v>24</v>
      </c>
      <c r="B4107" s="92" t="str">
        <f>IFERROR(VLOOKUP(COUNTIF($A$1:A4107,"ANALISIS DE PRECIOS"),Tabla_NumeroItem,2,FALSE),"")</f>
        <v>11.2.8</v>
      </c>
      <c r="C4107" s="83" t="str">
        <f>IFERROR(VLOOKUP(B4107,Tabla_CyP,2,FALSE),"")</f>
        <v>Ganchos "U" c/tuercas para cajas</v>
      </c>
      <c r="D4107" s="88"/>
      <c r="E4107" s="89"/>
      <c r="F4107" s="87" t="s">
        <v>25</v>
      </c>
      <c r="G4107" s="265" t="str">
        <f>IFERROR(VLOOKUP(B4107,Tabla_CyP,4,FALSE),"")</f>
        <v>u</v>
      </c>
    </row>
    <row r="4108" spans="1:123" ht="24" customHeight="1" x14ac:dyDescent="0.2">
      <c r="A4108" s="263"/>
      <c r="B4108" s="82"/>
      <c r="D4108" s="88"/>
      <c r="E4108" s="89"/>
      <c r="G4108" s="264"/>
    </row>
    <row r="4109" spans="1:123" ht="24" customHeight="1" x14ac:dyDescent="0.2">
      <c r="A4109" s="366" t="s">
        <v>506</v>
      </c>
      <c r="B4109" s="367"/>
      <c r="C4109" s="368" t="s">
        <v>0</v>
      </c>
      <c r="D4109" s="368" t="s">
        <v>26</v>
      </c>
      <c r="E4109" s="370" t="s">
        <v>27</v>
      </c>
      <c r="F4109" s="372" t="s">
        <v>28</v>
      </c>
      <c r="G4109" s="372" t="s">
        <v>29</v>
      </c>
    </row>
    <row r="4110" spans="1:123" s="88" customFormat="1" ht="24" customHeight="1" x14ac:dyDescent="0.2">
      <c r="A4110" s="93" t="s">
        <v>507</v>
      </c>
      <c r="B4110" s="93" t="s">
        <v>508</v>
      </c>
      <c r="C4110" s="369"/>
      <c r="D4110" s="369"/>
      <c r="E4110" s="371"/>
      <c r="F4110" s="373"/>
      <c r="G4110" s="373"/>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6"/>
      <c r="B4111" s="94"/>
      <c r="C4111" s="132" t="s">
        <v>603</v>
      </c>
      <c r="D4111" s="95"/>
      <c r="E4111" s="96"/>
      <c r="F4111" s="97"/>
      <c r="G4111" s="267"/>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8">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8">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8">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8">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8">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8">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8">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8">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8">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8">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8">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8">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8">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8">
        <f t="shared" si="1235"/>
        <v>0</v>
      </c>
    </row>
    <row r="4126" spans="1:7" ht="24" customHeight="1" x14ac:dyDescent="0.2">
      <c r="A4126" s="269"/>
      <c r="D4126" s="88"/>
      <c r="E4126" s="89"/>
      <c r="F4126" s="255" t="s">
        <v>30</v>
      </c>
      <c r="G4126" s="270">
        <f>SUBTOTAL(9,G4112:G4125)</f>
        <v>0</v>
      </c>
    </row>
    <row r="4127" spans="1:7" ht="24" customHeight="1" x14ac:dyDescent="0.2">
      <c r="A4127" s="269"/>
      <c r="C4127" s="98" t="s">
        <v>604</v>
      </c>
      <c r="D4127" s="88"/>
      <c r="E4127" s="89"/>
      <c r="G4127" s="271"/>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8">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8">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8">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8">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8">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8">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8">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8">
        <f t="shared" si="1240"/>
        <v>0</v>
      </c>
    </row>
    <row r="4136" spans="1:7" ht="24" customHeight="1" x14ac:dyDescent="0.2">
      <c r="A4136" s="269"/>
      <c r="D4136" s="88"/>
      <c r="E4136" s="89"/>
      <c r="F4136" s="255" t="s">
        <v>31</v>
      </c>
      <c r="G4136" s="270">
        <f>SUBTOTAL(9,G4128:G4135)</f>
        <v>0</v>
      </c>
    </row>
    <row r="4137" spans="1:7" ht="24" customHeight="1" x14ac:dyDescent="0.2">
      <c r="A4137" s="269"/>
      <c r="C4137" s="98" t="s">
        <v>605</v>
      </c>
      <c r="D4137" s="88"/>
      <c r="E4137" s="89"/>
      <c r="G4137" s="271"/>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8">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8">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8">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8">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8">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8">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8">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8">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8">
        <f t="shared" si="1245"/>
        <v>0</v>
      </c>
    </row>
    <row r="4147" spans="1:123" ht="24" customHeight="1" x14ac:dyDescent="0.2">
      <c r="A4147" s="272"/>
      <c r="B4147" s="88"/>
      <c r="D4147" s="88"/>
      <c r="E4147" s="89"/>
      <c r="F4147" s="255" t="s">
        <v>32</v>
      </c>
      <c r="G4147" s="270">
        <f>SUBTOTAL(9,G4138:G4146)</f>
        <v>0</v>
      </c>
    </row>
    <row r="4148" spans="1:123" ht="24" customHeight="1" x14ac:dyDescent="0.2">
      <c r="A4148" s="273"/>
      <c r="B4148" s="88"/>
      <c r="D4148" s="88"/>
      <c r="E4148" s="89"/>
      <c r="G4148" s="271"/>
    </row>
    <row r="4149" spans="1:123" ht="24" customHeight="1" x14ac:dyDescent="0.2">
      <c r="A4149" s="274" t="str">
        <f>B4107</f>
        <v>11.2.8</v>
      </c>
      <c r="B4149" s="275" t="str">
        <f>C4107</f>
        <v>Ganchos "U" c/tuercas para cajas</v>
      </c>
      <c r="C4149" s="95"/>
      <c r="D4149" s="95" t="s">
        <v>33</v>
      </c>
      <c r="E4149" s="96"/>
      <c r="F4149" s="277" t="s">
        <v>34</v>
      </c>
      <c r="G4149" s="276">
        <f>SUBTOTAL(9,G4112:G4148)</f>
        <v>0</v>
      </c>
    </row>
    <row r="4151" spans="1:123" ht="24" customHeight="1" x14ac:dyDescent="0.2">
      <c r="A4151" s="256" t="s">
        <v>36</v>
      </c>
      <c r="B4151" s="257"/>
      <c r="C4151" s="257"/>
      <c r="D4151" s="257"/>
      <c r="E4151" s="257"/>
      <c r="F4151" s="257"/>
      <c r="G4151" s="258"/>
    </row>
    <row r="4152" spans="1:123" ht="24" customHeight="1" x14ac:dyDescent="0.2">
      <c r="A4152" s="259" t="s">
        <v>601</v>
      </c>
      <c r="B4152" s="84" t="str">
        <f>Comitente</f>
        <v>SUBSECRETARIA DE ARQUITECTURA</v>
      </c>
      <c r="C4152" s="80"/>
      <c r="D4152" s="85"/>
      <c r="E4152" s="85"/>
      <c r="F4152" s="86"/>
      <c r="G4152" s="260"/>
    </row>
    <row r="4153" spans="1:123" ht="24" customHeight="1" x14ac:dyDescent="0.2">
      <c r="A4153" s="259" t="s">
        <v>602</v>
      </c>
      <c r="B4153" s="84">
        <f>Contratista</f>
        <v>0</v>
      </c>
      <c r="C4153" s="81"/>
      <c r="D4153" s="81"/>
      <c r="E4153" s="81"/>
      <c r="F4153" s="87"/>
      <c r="G4153" s="261"/>
    </row>
    <row r="4154" spans="1:123" ht="24" customHeight="1" x14ac:dyDescent="0.2">
      <c r="A4154" s="259" t="s">
        <v>23</v>
      </c>
      <c r="B4154" s="84" t="str">
        <f>Obra</f>
        <v>ESCUELA CASA DEL NINÑO</v>
      </c>
      <c r="C4154" s="81"/>
      <c r="D4154" s="81"/>
      <c r="E4154" s="81"/>
      <c r="F4154" s="87" t="s">
        <v>37</v>
      </c>
      <c r="G4154" s="262">
        <f>Fecha_Base</f>
        <v>0</v>
      </c>
    </row>
    <row r="4155" spans="1:123" ht="24" customHeight="1" x14ac:dyDescent="0.2">
      <c r="A4155" s="263" t="s">
        <v>600</v>
      </c>
      <c r="B4155" s="82" t="str">
        <f>Ubicación</f>
        <v>VALLE FERTIL - SAN JUAN</v>
      </c>
      <c r="C4155" s="82"/>
      <c r="D4155" s="88"/>
      <c r="E4155" s="89"/>
      <c r="G4155" s="264"/>
    </row>
    <row r="4156" spans="1:123" ht="24" customHeight="1" x14ac:dyDescent="0.2">
      <c r="A4156" s="263" t="s">
        <v>38</v>
      </c>
      <c r="B4156" s="91">
        <f>IFERROR(VALUE(LEFT(B4157,FIND(".",B4157)-1)),"")</f>
        <v>11</v>
      </c>
      <c r="C4156" s="83" t="str">
        <f>IFERROR(VLOOKUP(B4156,Tabla_CyP,2,FALSE),"")</f>
        <v xml:space="preserve"> INSTALACIÓN ELÉCTRICA</v>
      </c>
      <c r="E4156" s="89"/>
      <c r="G4156" s="264"/>
    </row>
    <row r="4157" spans="1:123" ht="24" customHeight="1" x14ac:dyDescent="0.2">
      <c r="A4157" s="263" t="s">
        <v>24</v>
      </c>
      <c r="B4157" s="92" t="str">
        <f>IFERROR(VLOOKUP(COUNTIF($A$1:A4157,"ANALISIS DE PRECIOS"),Tabla_NumeroItem,2,FALSE),"")</f>
        <v>11.2.9</v>
      </c>
      <c r="C4157" s="83" t="str">
        <f>IFERROR(VLOOKUP(B4157,Tabla_CyP,2,FALSE),"")</f>
        <v>Conector 3/4" zincado a rosca</v>
      </c>
      <c r="D4157" s="88"/>
      <c r="E4157" s="89"/>
      <c r="F4157" s="87" t="s">
        <v>25</v>
      </c>
      <c r="G4157" s="265" t="str">
        <f>IFERROR(VLOOKUP(B4157,Tabla_CyP,4,FALSE),"")</f>
        <v>u</v>
      </c>
    </row>
    <row r="4158" spans="1:123" ht="24" customHeight="1" x14ac:dyDescent="0.2">
      <c r="A4158" s="263"/>
      <c r="B4158" s="82"/>
      <c r="D4158" s="88"/>
      <c r="E4158" s="89"/>
      <c r="G4158" s="264"/>
    </row>
    <row r="4159" spans="1:123" ht="24" customHeight="1" x14ac:dyDescent="0.2">
      <c r="A4159" s="366" t="s">
        <v>506</v>
      </c>
      <c r="B4159" s="367"/>
      <c r="C4159" s="368" t="s">
        <v>0</v>
      </c>
      <c r="D4159" s="368" t="s">
        <v>26</v>
      </c>
      <c r="E4159" s="370" t="s">
        <v>27</v>
      </c>
      <c r="F4159" s="372" t="s">
        <v>28</v>
      </c>
      <c r="G4159" s="372" t="s">
        <v>29</v>
      </c>
    </row>
    <row r="4160" spans="1:123" s="88" customFormat="1" ht="24" customHeight="1" x14ac:dyDescent="0.2">
      <c r="A4160" s="93" t="s">
        <v>507</v>
      </c>
      <c r="B4160" s="93" t="s">
        <v>508</v>
      </c>
      <c r="C4160" s="369"/>
      <c r="D4160" s="369"/>
      <c r="E4160" s="371"/>
      <c r="F4160" s="373"/>
      <c r="G4160" s="373"/>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6"/>
      <c r="B4161" s="94"/>
      <c r="C4161" s="132" t="s">
        <v>603</v>
      </c>
      <c r="D4161" s="95"/>
      <c r="E4161" s="96"/>
      <c r="F4161" s="97"/>
      <c r="G4161" s="267"/>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8">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8">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8">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8">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8">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8">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8">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8">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8">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8">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8">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8">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8">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8">
        <f t="shared" si="1250"/>
        <v>0</v>
      </c>
    </row>
    <row r="4176" spans="1:7" ht="24" customHeight="1" x14ac:dyDescent="0.2">
      <c r="A4176" s="269"/>
      <c r="D4176" s="88"/>
      <c r="E4176" s="89"/>
      <c r="F4176" s="255" t="s">
        <v>30</v>
      </c>
      <c r="G4176" s="270">
        <f>SUBTOTAL(9,G4162:G4175)</f>
        <v>0</v>
      </c>
    </row>
    <row r="4177" spans="1:7" ht="24" customHeight="1" x14ac:dyDescent="0.2">
      <c r="A4177" s="269"/>
      <c r="C4177" s="98" t="s">
        <v>604</v>
      </c>
      <c r="D4177" s="88"/>
      <c r="E4177" s="89"/>
      <c r="G4177" s="271"/>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8">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8">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8">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8">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8">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8">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8">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8">
        <f t="shared" si="1255"/>
        <v>0</v>
      </c>
    </row>
    <row r="4186" spans="1:7" ht="24" customHeight="1" x14ac:dyDescent="0.2">
      <c r="A4186" s="269"/>
      <c r="D4186" s="88"/>
      <c r="E4186" s="89"/>
      <c r="F4186" s="255" t="s">
        <v>31</v>
      </c>
      <c r="G4186" s="270">
        <f>SUBTOTAL(9,G4178:G4185)</f>
        <v>0</v>
      </c>
    </row>
    <row r="4187" spans="1:7" ht="24" customHeight="1" x14ac:dyDescent="0.2">
      <c r="A4187" s="269"/>
      <c r="C4187" s="98" t="s">
        <v>605</v>
      </c>
      <c r="D4187" s="88"/>
      <c r="E4187" s="89"/>
      <c r="G4187" s="271"/>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8">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8">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8">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8">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8">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8">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8">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8">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8">
        <f t="shared" si="1260"/>
        <v>0</v>
      </c>
    </row>
    <row r="4197" spans="1:7" ht="24" customHeight="1" x14ac:dyDescent="0.2">
      <c r="A4197" s="272"/>
      <c r="B4197" s="88"/>
      <c r="D4197" s="88"/>
      <c r="E4197" s="89"/>
      <c r="F4197" s="255" t="s">
        <v>32</v>
      </c>
      <c r="G4197" s="270">
        <f>SUBTOTAL(9,G4188:G4196)</f>
        <v>0</v>
      </c>
    </row>
    <row r="4198" spans="1:7" ht="24" customHeight="1" x14ac:dyDescent="0.2">
      <c r="A4198" s="273"/>
      <c r="B4198" s="88"/>
      <c r="D4198" s="88"/>
      <c r="E4198" s="89"/>
      <c r="G4198" s="271"/>
    </row>
    <row r="4199" spans="1:7" ht="24" customHeight="1" x14ac:dyDescent="0.2">
      <c r="A4199" s="274" t="str">
        <f>B4157</f>
        <v>11.2.9</v>
      </c>
      <c r="B4199" s="275" t="str">
        <f>C4157</f>
        <v>Conector 3/4" zincado a rosca</v>
      </c>
      <c r="C4199" s="95"/>
      <c r="D4199" s="95" t="s">
        <v>33</v>
      </c>
      <c r="E4199" s="96"/>
      <c r="F4199" s="277" t="s">
        <v>34</v>
      </c>
      <c r="G4199" s="276">
        <f>SUBTOTAL(9,G4162:G4198)</f>
        <v>0</v>
      </c>
    </row>
    <row r="4201" spans="1:7" ht="24" customHeight="1" x14ac:dyDescent="0.2">
      <c r="A4201" s="256" t="s">
        <v>36</v>
      </c>
      <c r="B4201" s="257"/>
      <c r="C4201" s="257"/>
      <c r="D4201" s="257"/>
      <c r="E4201" s="257"/>
      <c r="F4201" s="257"/>
      <c r="G4201" s="258"/>
    </row>
    <row r="4202" spans="1:7" ht="24" customHeight="1" x14ac:dyDescent="0.2">
      <c r="A4202" s="259" t="s">
        <v>601</v>
      </c>
      <c r="B4202" s="84" t="str">
        <f>Comitente</f>
        <v>SUBSECRETARIA DE ARQUITECTURA</v>
      </c>
      <c r="C4202" s="80"/>
      <c r="D4202" s="85"/>
      <c r="E4202" s="85"/>
      <c r="F4202" s="86"/>
      <c r="G4202" s="260"/>
    </row>
    <row r="4203" spans="1:7" ht="24" customHeight="1" x14ac:dyDescent="0.2">
      <c r="A4203" s="259" t="s">
        <v>602</v>
      </c>
      <c r="B4203" s="84">
        <f>Contratista</f>
        <v>0</v>
      </c>
      <c r="C4203" s="81"/>
      <c r="D4203" s="81"/>
      <c r="E4203" s="81"/>
      <c r="F4203" s="87"/>
      <c r="G4203" s="261"/>
    </row>
    <row r="4204" spans="1:7" ht="24" customHeight="1" x14ac:dyDescent="0.2">
      <c r="A4204" s="259" t="s">
        <v>23</v>
      </c>
      <c r="B4204" s="84" t="str">
        <f>Obra</f>
        <v>ESCUELA CASA DEL NINÑO</v>
      </c>
      <c r="C4204" s="81"/>
      <c r="D4204" s="81"/>
      <c r="E4204" s="81"/>
      <c r="F4204" s="87" t="s">
        <v>37</v>
      </c>
      <c r="G4204" s="262">
        <f>Fecha_Base</f>
        <v>0</v>
      </c>
    </row>
    <row r="4205" spans="1:7" ht="24" customHeight="1" x14ac:dyDescent="0.2">
      <c r="A4205" s="263" t="s">
        <v>600</v>
      </c>
      <c r="B4205" s="82" t="str">
        <f>Ubicación</f>
        <v>VALLE FERTIL - SAN JUAN</v>
      </c>
      <c r="C4205" s="82"/>
      <c r="D4205" s="88"/>
      <c r="E4205" s="89"/>
      <c r="G4205" s="264"/>
    </row>
    <row r="4206" spans="1:7" ht="24" customHeight="1" x14ac:dyDescent="0.2">
      <c r="A4206" s="263" t="s">
        <v>38</v>
      </c>
      <c r="B4206" s="91">
        <f>IFERROR(VALUE(LEFT(B4207,FIND(".",B4207)-1)),"")</f>
        <v>11</v>
      </c>
      <c r="C4206" s="83" t="str">
        <f>IFERROR(VLOOKUP(B4206,Tabla_CyP,2,FALSE),"")</f>
        <v xml:space="preserve"> INSTALACIÓN ELÉCTRICA</v>
      </c>
      <c r="E4206" s="89"/>
      <c r="G4206" s="264"/>
    </row>
    <row r="4207" spans="1:7" ht="24" customHeight="1" x14ac:dyDescent="0.2">
      <c r="A4207" s="263" t="s">
        <v>24</v>
      </c>
      <c r="B4207" s="92" t="str">
        <f>IFERROR(VLOOKUP(COUNTIF($A$1:A4207,"ANALISIS DE PRECIOS"),Tabla_NumeroItem,2,FALSE),"")</f>
        <v>11.2.10</v>
      </c>
      <c r="C4207" s="83" t="str">
        <f>IFERROR(VLOOKUP(B4207,Tabla_CyP,2,FALSE),"")</f>
        <v>Caño semipesado 3/4" (15,4 mm) tramo de 3m</v>
      </c>
      <c r="D4207" s="88"/>
      <c r="E4207" s="89"/>
      <c r="F4207" s="87" t="s">
        <v>25</v>
      </c>
      <c r="G4207" s="265" t="str">
        <f>IFERROR(VLOOKUP(B4207,Tabla_CyP,4,FALSE),"")</f>
        <v>u</v>
      </c>
    </row>
    <row r="4208" spans="1:7" ht="24" customHeight="1" x14ac:dyDescent="0.2">
      <c r="A4208" s="263"/>
      <c r="B4208" s="82"/>
      <c r="D4208" s="88"/>
      <c r="E4208" s="89"/>
      <c r="G4208" s="264"/>
    </row>
    <row r="4209" spans="1:123" ht="24" customHeight="1" x14ac:dyDescent="0.2">
      <c r="A4209" s="366" t="s">
        <v>506</v>
      </c>
      <c r="B4209" s="367"/>
      <c r="C4209" s="368" t="s">
        <v>0</v>
      </c>
      <c r="D4209" s="368" t="s">
        <v>26</v>
      </c>
      <c r="E4209" s="370" t="s">
        <v>27</v>
      </c>
      <c r="F4209" s="372" t="s">
        <v>28</v>
      </c>
      <c r="G4209" s="372" t="s">
        <v>29</v>
      </c>
    </row>
    <row r="4210" spans="1:123" s="88" customFormat="1" ht="24" customHeight="1" x14ac:dyDescent="0.2">
      <c r="A4210" s="93" t="s">
        <v>507</v>
      </c>
      <c r="B4210" s="93" t="s">
        <v>508</v>
      </c>
      <c r="C4210" s="369"/>
      <c r="D4210" s="369"/>
      <c r="E4210" s="371"/>
      <c r="F4210" s="373"/>
      <c r="G4210" s="373"/>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6"/>
      <c r="B4211" s="94"/>
      <c r="C4211" s="132" t="s">
        <v>603</v>
      </c>
      <c r="D4211" s="95"/>
      <c r="E4211" s="96"/>
      <c r="F4211" s="97"/>
      <c r="G4211" s="267"/>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8">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8">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8">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8">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8">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8">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8">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8">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8">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8">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8">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8">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8">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8">
        <f t="shared" si="1265"/>
        <v>0</v>
      </c>
    </row>
    <row r="4226" spans="1:7" ht="24" customHeight="1" x14ac:dyDescent="0.2">
      <c r="A4226" s="269"/>
      <c r="D4226" s="88"/>
      <c r="E4226" s="89"/>
      <c r="F4226" s="255" t="s">
        <v>30</v>
      </c>
      <c r="G4226" s="270">
        <f>SUBTOTAL(9,G4212:G4225)</f>
        <v>0</v>
      </c>
    </row>
    <row r="4227" spans="1:7" ht="24" customHeight="1" x14ac:dyDescent="0.2">
      <c r="A4227" s="269"/>
      <c r="C4227" s="98" t="s">
        <v>604</v>
      </c>
      <c r="D4227" s="88"/>
      <c r="E4227" s="89"/>
      <c r="G4227" s="271"/>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8">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8">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8">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8">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8">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8">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8">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8">
        <f t="shared" si="1270"/>
        <v>0</v>
      </c>
    </row>
    <row r="4236" spans="1:7" ht="24" customHeight="1" x14ac:dyDescent="0.2">
      <c r="A4236" s="269"/>
      <c r="D4236" s="88"/>
      <c r="E4236" s="89"/>
      <c r="F4236" s="255" t="s">
        <v>31</v>
      </c>
      <c r="G4236" s="270">
        <f>SUBTOTAL(9,G4228:G4235)</f>
        <v>0</v>
      </c>
    </row>
    <row r="4237" spans="1:7" ht="24" customHeight="1" x14ac:dyDescent="0.2">
      <c r="A4237" s="269"/>
      <c r="C4237" s="98" t="s">
        <v>605</v>
      </c>
      <c r="D4237" s="88"/>
      <c r="E4237" s="89"/>
      <c r="G4237" s="271"/>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8">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8">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8">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8">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8">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8">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8">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8">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8">
        <f t="shared" si="1275"/>
        <v>0</v>
      </c>
    </row>
    <row r="4247" spans="1:7" ht="24" customHeight="1" x14ac:dyDescent="0.2">
      <c r="A4247" s="272"/>
      <c r="B4247" s="88"/>
      <c r="D4247" s="88"/>
      <c r="E4247" s="89"/>
      <c r="F4247" s="255" t="s">
        <v>32</v>
      </c>
      <c r="G4247" s="270">
        <f>SUBTOTAL(9,G4238:G4246)</f>
        <v>0</v>
      </c>
    </row>
    <row r="4248" spans="1:7" ht="24" customHeight="1" x14ac:dyDescent="0.2">
      <c r="A4248" s="273"/>
      <c r="B4248" s="88"/>
      <c r="D4248" s="88"/>
      <c r="E4248" s="89"/>
      <c r="G4248" s="271"/>
    </row>
    <row r="4249" spans="1:7" ht="24" customHeight="1" x14ac:dyDescent="0.2">
      <c r="A4249" s="274" t="str">
        <f>B4207</f>
        <v>11.2.10</v>
      </c>
      <c r="B4249" s="275" t="str">
        <f>C4207</f>
        <v>Caño semipesado 3/4" (15,4 mm) tramo de 3m</v>
      </c>
      <c r="C4249" s="95"/>
      <c r="D4249" s="95" t="s">
        <v>33</v>
      </c>
      <c r="E4249" s="96"/>
      <c r="F4249" s="277" t="s">
        <v>34</v>
      </c>
      <c r="G4249" s="276">
        <f>SUBTOTAL(9,G4212:G4248)</f>
        <v>0</v>
      </c>
    </row>
    <row r="4251" spans="1:7" ht="24" customHeight="1" x14ac:dyDescent="0.2">
      <c r="A4251" s="256" t="s">
        <v>36</v>
      </c>
      <c r="B4251" s="257"/>
      <c r="C4251" s="257"/>
      <c r="D4251" s="257"/>
      <c r="E4251" s="257"/>
      <c r="F4251" s="257"/>
      <c r="G4251" s="258"/>
    </row>
    <row r="4252" spans="1:7" ht="24" customHeight="1" x14ac:dyDescent="0.2">
      <c r="A4252" s="259" t="s">
        <v>601</v>
      </c>
      <c r="B4252" s="84" t="str">
        <f>Comitente</f>
        <v>SUBSECRETARIA DE ARQUITECTURA</v>
      </c>
      <c r="C4252" s="80"/>
      <c r="D4252" s="85"/>
      <c r="E4252" s="85"/>
      <c r="F4252" s="86"/>
      <c r="G4252" s="260"/>
    </row>
    <row r="4253" spans="1:7" ht="24" customHeight="1" x14ac:dyDescent="0.2">
      <c r="A4253" s="259" t="s">
        <v>602</v>
      </c>
      <c r="B4253" s="84">
        <f>Contratista</f>
        <v>0</v>
      </c>
      <c r="C4253" s="81"/>
      <c r="D4253" s="81"/>
      <c r="E4253" s="81"/>
      <c r="F4253" s="87"/>
      <c r="G4253" s="261"/>
    </row>
    <row r="4254" spans="1:7" ht="24" customHeight="1" x14ac:dyDescent="0.2">
      <c r="A4254" s="259" t="s">
        <v>23</v>
      </c>
      <c r="B4254" s="84" t="str">
        <f>Obra</f>
        <v>ESCUELA CASA DEL NINÑO</v>
      </c>
      <c r="C4254" s="81"/>
      <c r="D4254" s="81"/>
      <c r="E4254" s="81"/>
      <c r="F4254" s="87" t="s">
        <v>37</v>
      </c>
      <c r="G4254" s="262">
        <f>Fecha_Base</f>
        <v>0</v>
      </c>
    </row>
    <row r="4255" spans="1:7" ht="24" customHeight="1" x14ac:dyDescent="0.2">
      <c r="A4255" s="263" t="s">
        <v>600</v>
      </c>
      <c r="B4255" s="82" t="str">
        <f>Ubicación</f>
        <v>VALLE FERTIL - SAN JUAN</v>
      </c>
      <c r="C4255" s="82"/>
      <c r="D4255" s="88"/>
      <c r="E4255" s="89"/>
      <c r="G4255" s="264"/>
    </row>
    <row r="4256" spans="1:7" ht="24" customHeight="1" x14ac:dyDescent="0.2">
      <c r="A4256" s="263" t="s">
        <v>38</v>
      </c>
      <c r="B4256" s="91">
        <f>IFERROR(VALUE(LEFT(B4257,FIND(".",B4257)-1)),"")</f>
        <v>11</v>
      </c>
      <c r="C4256" s="83" t="str">
        <f>IFERROR(VLOOKUP(B4256,Tabla_CyP,2,FALSE),"")</f>
        <v xml:space="preserve"> INSTALACIÓN ELÉCTRICA</v>
      </c>
      <c r="E4256" s="89"/>
      <c r="G4256" s="264"/>
    </row>
    <row r="4257" spans="1:123" ht="24" customHeight="1" x14ac:dyDescent="0.2">
      <c r="A4257" s="263" t="s">
        <v>24</v>
      </c>
      <c r="B4257" s="92" t="str">
        <f>IFERROR(VLOOKUP(COUNTIF($A$1:A4257,"ANALISIS DE PRECIOS"),Tabla_NumeroItem,2,FALSE),"")</f>
        <v>11.2.11</v>
      </c>
      <c r="C4257" s="83" t="str">
        <f>IFERROR(VLOOKUP(B4257,Tabla_CyP,2,FALSE),"")</f>
        <v>Curvas 3/4"</v>
      </c>
      <c r="D4257" s="88"/>
      <c r="E4257" s="89"/>
      <c r="F4257" s="87" t="s">
        <v>25</v>
      </c>
      <c r="G4257" s="265" t="str">
        <f>IFERROR(VLOOKUP(B4257,Tabla_CyP,4,FALSE),"")</f>
        <v>u</v>
      </c>
    </row>
    <row r="4258" spans="1:123" ht="24" customHeight="1" x14ac:dyDescent="0.2">
      <c r="A4258" s="263"/>
      <c r="B4258" s="82"/>
      <c r="D4258" s="88"/>
      <c r="E4258" s="89"/>
      <c r="G4258" s="264"/>
    </row>
    <row r="4259" spans="1:123" ht="24" customHeight="1" x14ac:dyDescent="0.2">
      <c r="A4259" s="366" t="s">
        <v>506</v>
      </c>
      <c r="B4259" s="367"/>
      <c r="C4259" s="368" t="s">
        <v>0</v>
      </c>
      <c r="D4259" s="368" t="s">
        <v>26</v>
      </c>
      <c r="E4259" s="370" t="s">
        <v>27</v>
      </c>
      <c r="F4259" s="372" t="s">
        <v>28</v>
      </c>
      <c r="G4259" s="372" t="s">
        <v>29</v>
      </c>
    </row>
    <row r="4260" spans="1:123" s="88" customFormat="1" ht="24" customHeight="1" x14ac:dyDescent="0.2">
      <c r="A4260" s="93" t="s">
        <v>507</v>
      </c>
      <c r="B4260" s="93" t="s">
        <v>508</v>
      </c>
      <c r="C4260" s="369"/>
      <c r="D4260" s="369"/>
      <c r="E4260" s="371"/>
      <c r="F4260" s="373"/>
      <c r="G4260" s="373"/>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6"/>
      <c r="B4261" s="94"/>
      <c r="C4261" s="132" t="s">
        <v>603</v>
      </c>
      <c r="D4261" s="95"/>
      <c r="E4261" s="96"/>
      <c r="F4261" s="97"/>
      <c r="G4261" s="267"/>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8">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8">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8">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8">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8">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8">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8">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8">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8">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8">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8">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8">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8">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8">
        <f t="shared" si="1280"/>
        <v>0</v>
      </c>
    </row>
    <row r="4276" spans="1:7" ht="24" customHeight="1" x14ac:dyDescent="0.2">
      <c r="A4276" s="269"/>
      <c r="D4276" s="88"/>
      <c r="E4276" s="89"/>
      <c r="F4276" s="255" t="s">
        <v>30</v>
      </c>
      <c r="G4276" s="270">
        <f>SUBTOTAL(9,G4262:G4275)</f>
        <v>0</v>
      </c>
    </row>
    <row r="4277" spans="1:7" ht="24" customHeight="1" x14ac:dyDescent="0.2">
      <c r="A4277" s="269"/>
      <c r="C4277" s="98" t="s">
        <v>604</v>
      </c>
      <c r="D4277" s="88"/>
      <c r="E4277" s="89"/>
      <c r="G4277" s="271"/>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8">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8">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8">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8">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8">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8">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8">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8">
        <f t="shared" si="1285"/>
        <v>0</v>
      </c>
    </row>
    <row r="4286" spans="1:7" ht="24" customHeight="1" x14ac:dyDescent="0.2">
      <c r="A4286" s="269"/>
      <c r="D4286" s="88"/>
      <c r="E4286" s="89"/>
      <c r="F4286" s="255" t="s">
        <v>31</v>
      </c>
      <c r="G4286" s="270">
        <f>SUBTOTAL(9,G4278:G4285)</f>
        <v>0</v>
      </c>
    </row>
    <row r="4287" spans="1:7" ht="24" customHeight="1" x14ac:dyDescent="0.2">
      <c r="A4287" s="269"/>
      <c r="C4287" s="98" t="s">
        <v>605</v>
      </c>
      <c r="D4287" s="88"/>
      <c r="E4287" s="89"/>
      <c r="G4287" s="271"/>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8">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8">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8">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8">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8">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8">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8">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8">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8">
        <f t="shared" si="1290"/>
        <v>0</v>
      </c>
    </row>
    <row r="4297" spans="1:7" ht="24" customHeight="1" x14ac:dyDescent="0.2">
      <c r="A4297" s="272"/>
      <c r="B4297" s="88"/>
      <c r="D4297" s="88"/>
      <c r="E4297" s="89"/>
      <c r="F4297" s="255" t="s">
        <v>32</v>
      </c>
      <c r="G4297" s="270">
        <f>SUBTOTAL(9,G4288:G4296)</f>
        <v>0</v>
      </c>
    </row>
    <row r="4298" spans="1:7" ht="24" customHeight="1" x14ac:dyDescent="0.2">
      <c r="A4298" s="273"/>
      <c r="B4298" s="88"/>
      <c r="D4298" s="88"/>
      <c r="E4298" s="89"/>
      <c r="G4298" s="271"/>
    </row>
    <row r="4299" spans="1:7" ht="24" customHeight="1" x14ac:dyDescent="0.2">
      <c r="A4299" s="274" t="str">
        <f>B4257</f>
        <v>11.2.11</v>
      </c>
      <c r="B4299" s="275" t="str">
        <f>C4257</f>
        <v>Curvas 3/4"</v>
      </c>
      <c r="C4299" s="95"/>
      <c r="D4299" s="95" t="s">
        <v>33</v>
      </c>
      <c r="E4299" s="96"/>
      <c r="F4299" s="277" t="s">
        <v>34</v>
      </c>
      <c r="G4299" s="276">
        <f>SUBTOTAL(9,G4262:G4298)</f>
        <v>0</v>
      </c>
    </row>
    <row r="4301" spans="1:7" ht="24" customHeight="1" x14ac:dyDescent="0.2">
      <c r="A4301" s="256" t="s">
        <v>36</v>
      </c>
      <c r="B4301" s="257"/>
      <c r="C4301" s="257"/>
      <c r="D4301" s="257"/>
      <c r="E4301" s="257"/>
      <c r="F4301" s="257"/>
      <c r="G4301" s="258"/>
    </row>
    <row r="4302" spans="1:7" ht="24" customHeight="1" x14ac:dyDescent="0.2">
      <c r="A4302" s="259" t="s">
        <v>601</v>
      </c>
      <c r="B4302" s="84" t="str">
        <f>Comitente</f>
        <v>SUBSECRETARIA DE ARQUITECTURA</v>
      </c>
      <c r="C4302" s="80"/>
      <c r="D4302" s="85"/>
      <c r="E4302" s="85"/>
      <c r="F4302" s="86"/>
      <c r="G4302" s="260"/>
    </row>
    <row r="4303" spans="1:7" ht="24" customHeight="1" x14ac:dyDescent="0.2">
      <c r="A4303" s="259" t="s">
        <v>602</v>
      </c>
      <c r="B4303" s="84">
        <f>Contratista</f>
        <v>0</v>
      </c>
      <c r="C4303" s="81"/>
      <c r="D4303" s="81"/>
      <c r="E4303" s="81"/>
      <c r="F4303" s="87"/>
      <c r="G4303" s="261"/>
    </row>
    <row r="4304" spans="1:7" ht="24" customHeight="1" x14ac:dyDescent="0.2">
      <c r="A4304" s="259" t="s">
        <v>23</v>
      </c>
      <c r="B4304" s="84" t="str">
        <f>Obra</f>
        <v>ESCUELA CASA DEL NINÑO</v>
      </c>
      <c r="C4304" s="81"/>
      <c r="D4304" s="81"/>
      <c r="E4304" s="81"/>
      <c r="F4304" s="87" t="s">
        <v>37</v>
      </c>
      <c r="G4304" s="262">
        <f>Fecha_Base</f>
        <v>0</v>
      </c>
    </row>
    <row r="4305" spans="1:123" ht="24" customHeight="1" x14ac:dyDescent="0.2">
      <c r="A4305" s="263" t="s">
        <v>600</v>
      </c>
      <c r="B4305" s="82" t="str">
        <f>Ubicación</f>
        <v>VALLE FERTIL - SAN JUAN</v>
      </c>
      <c r="C4305" s="82"/>
      <c r="D4305" s="88"/>
      <c r="E4305" s="89"/>
      <c r="G4305" s="264"/>
    </row>
    <row r="4306" spans="1:123" ht="24" customHeight="1" x14ac:dyDescent="0.2">
      <c r="A4306" s="263" t="s">
        <v>38</v>
      </c>
      <c r="B4306" s="91">
        <f>IFERROR(VALUE(LEFT(B4307,FIND(".",B4307)-1)),"")</f>
        <v>11</v>
      </c>
      <c r="C4306" s="83" t="str">
        <f>IFERROR(VLOOKUP(B4306,Tabla_CyP,2,FALSE),"")</f>
        <v xml:space="preserve"> INSTALACIÓN ELÉCTRICA</v>
      </c>
      <c r="E4306" s="89"/>
      <c r="G4306" s="264"/>
    </row>
    <row r="4307" spans="1:123" ht="24" customHeight="1" x14ac:dyDescent="0.2">
      <c r="A4307" s="263" t="s">
        <v>24</v>
      </c>
      <c r="B4307" s="92" t="str">
        <f>IFERROR(VLOOKUP(COUNTIF($A$1:A4307,"ANALISIS DE PRECIOS"),Tabla_NumeroItem,2,FALSE),"")</f>
        <v>11.2.12</v>
      </c>
      <c r="C4307" s="83" t="str">
        <f>IFERROR(VLOOKUP(B4307,Tabla_CyP,2,FALSE),"")</f>
        <v>Cupla 3/4"</v>
      </c>
      <c r="D4307" s="88"/>
      <c r="E4307" s="89"/>
      <c r="F4307" s="87" t="s">
        <v>25</v>
      </c>
      <c r="G4307" s="265" t="str">
        <f>IFERROR(VLOOKUP(B4307,Tabla_CyP,4,FALSE),"")</f>
        <v>u</v>
      </c>
    </row>
    <row r="4308" spans="1:123" ht="24" customHeight="1" x14ac:dyDescent="0.2">
      <c r="A4308" s="263"/>
      <c r="B4308" s="82"/>
      <c r="D4308" s="88"/>
      <c r="E4308" s="89"/>
      <c r="G4308" s="264"/>
    </row>
    <row r="4309" spans="1:123" ht="24" customHeight="1" x14ac:dyDescent="0.2">
      <c r="A4309" s="366" t="s">
        <v>506</v>
      </c>
      <c r="B4309" s="367"/>
      <c r="C4309" s="368" t="s">
        <v>0</v>
      </c>
      <c r="D4309" s="368" t="s">
        <v>26</v>
      </c>
      <c r="E4309" s="370" t="s">
        <v>27</v>
      </c>
      <c r="F4309" s="372" t="s">
        <v>28</v>
      </c>
      <c r="G4309" s="372" t="s">
        <v>29</v>
      </c>
    </row>
    <row r="4310" spans="1:123" s="88" customFormat="1" ht="24" customHeight="1" x14ac:dyDescent="0.2">
      <c r="A4310" s="93" t="s">
        <v>507</v>
      </c>
      <c r="B4310" s="93" t="s">
        <v>508</v>
      </c>
      <c r="C4310" s="369"/>
      <c r="D4310" s="369"/>
      <c r="E4310" s="371"/>
      <c r="F4310" s="373"/>
      <c r="G4310" s="373"/>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6"/>
      <c r="B4311" s="94"/>
      <c r="C4311" s="132" t="s">
        <v>603</v>
      </c>
      <c r="D4311" s="95"/>
      <c r="E4311" s="96"/>
      <c r="F4311" s="97"/>
      <c r="G4311" s="267"/>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8">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8">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8">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8">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8">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8">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8">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8">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8">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8">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8">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8">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8">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8">
        <f t="shared" si="1295"/>
        <v>0</v>
      </c>
    </row>
    <row r="4326" spans="1:7" ht="24" customHeight="1" x14ac:dyDescent="0.2">
      <c r="A4326" s="269"/>
      <c r="D4326" s="88"/>
      <c r="E4326" s="89"/>
      <c r="F4326" s="255" t="s">
        <v>30</v>
      </c>
      <c r="G4326" s="270">
        <f>SUBTOTAL(9,G4312:G4325)</f>
        <v>0</v>
      </c>
    </row>
    <row r="4327" spans="1:7" ht="24" customHeight="1" x14ac:dyDescent="0.2">
      <c r="A4327" s="269"/>
      <c r="C4327" s="98" t="s">
        <v>604</v>
      </c>
      <c r="D4327" s="88"/>
      <c r="E4327" s="89"/>
      <c r="G4327" s="271"/>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8">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8">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8">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8">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8">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8">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8">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8">
        <f t="shared" si="1300"/>
        <v>0</v>
      </c>
    </row>
    <row r="4336" spans="1:7" ht="24" customHeight="1" x14ac:dyDescent="0.2">
      <c r="A4336" s="269"/>
      <c r="D4336" s="88"/>
      <c r="E4336" s="89"/>
      <c r="F4336" s="255" t="s">
        <v>31</v>
      </c>
      <c r="G4336" s="270">
        <f>SUBTOTAL(9,G4328:G4335)</f>
        <v>0</v>
      </c>
    </row>
    <row r="4337" spans="1:7" ht="24" customHeight="1" x14ac:dyDescent="0.2">
      <c r="A4337" s="269"/>
      <c r="C4337" s="98" t="s">
        <v>605</v>
      </c>
      <c r="D4337" s="88"/>
      <c r="E4337" s="89"/>
      <c r="G4337" s="271"/>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8">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8">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8">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8">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8">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8">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8">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8">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8">
        <f t="shared" si="1305"/>
        <v>0</v>
      </c>
    </row>
    <row r="4347" spans="1:7" ht="24" customHeight="1" x14ac:dyDescent="0.2">
      <c r="A4347" s="272"/>
      <c r="B4347" s="88"/>
      <c r="D4347" s="88"/>
      <c r="E4347" s="89"/>
      <c r="F4347" s="255" t="s">
        <v>32</v>
      </c>
      <c r="G4347" s="270">
        <f>SUBTOTAL(9,G4338:G4346)</f>
        <v>0</v>
      </c>
    </row>
    <row r="4348" spans="1:7" ht="24" customHeight="1" x14ac:dyDescent="0.2">
      <c r="A4348" s="273"/>
      <c r="B4348" s="88"/>
      <c r="D4348" s="88"/>
      <c r="E4348" s="89"/>
      <c r="G4348" s="271"/>
    </row>
    <row r="4349" spans="1:7" ht="24" customHeight="1" x14ac:dyDescent="0.2">
      <c r="A4349" s="274" t="str">
        <f>B4307</f>
        <v>11.2.12</v>
      </c>
      <c r="B4349" s="275" t="str">
        <f>C4307</f>
        <v>Cupla 3/4"</v>
      </c>
      <c r="C4349" s="95"/>
      <c r="D4349" s="95" t="s">
        <v>33</v>
      </c>
      <c r="E4349" s="96"/>
      <c r="F4349" s="277" t="s">
        <v>34</v>
      </c>
      <c r="G4349" s="276">
        <f>SUBTOTAL(9,G4312:G4348)</f>
        <v>0</v>
      </c>
    </row>
    <row r="4351" spans="1:7" ht="24" customHeight="1" x14ac:dyDescent="0.2">
      <c r="A4351" s="256" t="s">
        <v>36</v>
      </c>
      <c r="B4351" s="257"/>
      <c r="C4351" s="257"/>
      <c r="D4351" s="257"/>
      <c r="E4351" s="257"/>
      <c r="F4351" s="257"/>
      <c r="G4351" s="258"/>
    </row>
    <row r="4352" spans="1:7" ht="24" customHeight="1" x14ac:dyDescent="0.2">
      <c r="A4352" s="259" t="s">
        <v>601</v>
      </c>
      <c r="B4352" s="84" t="str">
        <f>Comitente</f>
        <v>SUBSECRETARIA DE ARQUITECTURA</v>
      </c>
      <c r="C4352" s="80"/>
      <c r="D4352" s="85"/>
      <c r="E4352" s="85"/>
      <c r="F4352" s="86"/>
      <c r="G4352" s="260"/>
    </row>
    <row r="4353" spans="1:123" ht="24" customHeight="1" x14ac:dyDescent="0.2">
      <c r="A4353" s="259" t="s">
        <v>602</v>
      </c>
      <c r="B4353" s="84">
        <f>Contratista</f>
        <v>0</v>
      </c>
      <c r="C4353" s="81"/>
      <c r="D4353" s="81"/>
      <c r="E4353" s="81"/>
      <c r="F4353" s="87"/>
      <c r="G4353" s="261"/>
    </row>
    <row r="4354" spans="1:123" ht="24" customHeight="1" x14ac:dyDescent="0.2">
      <c r="A4354" s="259" t="s">
        <v>23</v>
      </c>
      <c r="B4354" s="84" t="str">
        <f>Obra</f>
        <v>ESCUELA CASA DEL NINÑO</v>
      </c>
      <c r="C4354" s="81"/>
      <c r="D4354" s="81"/>
      <c r="E4354" s="81"/>
      <c r="F4354" s="87" t="s">
        <v>37</v>
      </c>
      <c r="G4354" s="262">
        <f>Fecha_Base</f>
        <v>0</v>
      </c>
    </row>
    <row r="4355" spans="1:123" ht="24" customHeight="1" x14ac:dyDescent="0.2">
      <c r="A4355" s="263" t="s">
        <v>600</v>
      </c>
      <c r="B4355" s="82" t="str">
        <f>Ubicación</f>
        <v>VALLE FERTIL - SAN JUAN</v>
      </c>
      <c r="C4355" s="82"/>
      <c r="D4355" s="88"/>
      <c r="E4355" s="89"/>
      <c r="G4355" s="264"/>
    </row>
    <row r="4356" spans="1:123" ht="24" customHeight="1" x14ac:dyDescent="0.2">
      <c r="A4356" s="263" t="s">
        <v>38</v>
      </c>
      <c r="B4356" s="91">
        <f>IFERROR(VALUE(LEFT(B4357,FIND(".",B4357)-1)),"")</f>
        <v>11</v>
      </c>
      <c r="C4356" s="83" t="str">
        <f>IFERROR(VLOOKUP(B4356,Tabla_CyP,2,FALSE),"")</f>
        <v xml:space="preserve"> INSTALACIÓN ELÉCTRICA</v>
      </c>
      <c r="E4356" s="89"/>
      <c r="G4356" s="264"/>
    </row>
    <row r="4357" spans="1:123" ht="24" customHeight="1" x14ac:dyDescent="0.2">
      <c r="A4357" s="263" t="s">
        <v>24</v>
      </c>
      <c r="B4357" s="92" t="str">
        <f>IFERROR(VLOOKUP(COUNTIF($A$1:A4357,"ANALISIS DE PRECIOS"),Tabla_NumeroItem,2,FALSE),"")</f>
        <v>11.2.13</v>
      </c>
      <c r="C4357" s="83" t="str">
        <f>IFERROR(VLOOKUP(B4357,Tabla_CyP,2,FALSE),"")</f>
        <v>Gabinete metálico de embutir 20 módulos</v>
      </c>
      <c r="D4357" s="88"/>
      <c r="E4357" s="89"/>
      <c r="F4357" s="87" t="s">
        <v>25</v>
      </c>
      <c r="G4357" s="265" t="str">
        <f>IFERROR(VLOOKUP(B4357,Tabla_CyP,4,FALSE),"")</f>
        <v>u</v>
      </c>
    </row>
    <row r="4358" spans="1:123" ht="24" customHeight="1" x14ac:dyDescent="0.2">
      <c r="A4358" s="263"/>
      <c r="B4358" s="82"/>
      <c r="D4358" s="88"/>
      <c r="E4358" s="89"/>
      <c r="G4358" s="264"/>
    </row>
    <row r="4359" spans="1:123" ht="24" customHeight="1" x14ac:dyDescent="0.2">
      <c r="A4359" s="366" t="s">
        <v>506</v>
      </c>
      <c r="B4359" s="367"/>
      <c r="C4359" s="368" t="s">
        <v>0</v>
      </c>
      <c r="D4359" s="368" t="s">
        <v>26</v>
      </c>
      <c r="E4359" s="370" t="s">
        <v>27</v>
      </c>
      <c r="F4359" s="372" t="s">
        <v>28</v>
      </c>
      <c r="G4359" s="372" t="s">
        <v>29</v>
      </c>
    </row>
    <row r="4360" spans="1:123" s="88" customFormat="1" ht="24" customHeight="1" x14ac:dyDescent="0.2">
      <c r="A4360" s="93" t="s">
        <v>507</v>
      </c>
      <c r="B4360" s="93" t="s">
        <v>508</v>
      </c>
      <c r="C4360" s="369"/>
      <c r="D4360" s="369"/>
      <c r="E4360" s="371"/>
      <c r="F4360" s="373"/>
      <c r="G4360" s="373"/>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6"/>
      <c r="B4361" s="94"/>
      <c r="C4361" s="132" t="s">
        <v>603</v>
      </c>
      <c r="D4361" s="95"/>
      <c r="E4361" s="96"/>
      <c r="F4361" s="97"/>
      <c r="G4361" s="267"/>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8">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8">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8">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8">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8">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8">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8">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8">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8">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8">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8">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8">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8">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8">
        <f t="shared" si="1310"/>
        <v>0</v>
      </c>
    </row>
    <row r="4376" spans="1:7" ht="24" customHeight="1" x14ac:dyDescent="0.2">
      <c r="A4376" s="269"/>
      <c r="D4376" s="88"/>
      <c r="E4376" s="89"/>
      <c r="F4376" s="255" t="s">
        <v>30</v>
      </c>
      <c r="G4376" s="270">
        <f>SUBTOTAL(9,G4362:G4375)</f>
        <v>0</v>
      </c>
    </row>
    <row r="4377" spans="1:7" ht="24" customHeight="1" x14ac:dyDescent="0.2">
      <c r="A4377" s="269"/>
      <c r="C4377" s="98" t="s">
        <v>604</v>
      </c>
      <c r="D4377" s="88"/>
      <c r="E4377" s="89"/>
      <c r="G4377" s="271"/>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8">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8">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8">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8">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8">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8">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8">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8">
        <f t="shared" si="1315"/>
        <v>0</v>
      </c>
    </row>
    <row r="4386" spans="1:7" ht="24" customHeight="1" x14ac:dyDescent="0.2">
      <c r="A4386" s="269"/>
      <c r="D4386" s="88"/>
      <c r="E4386" s="89"/>
      <c r="F4386" s="255" t="s">
        <v>31</v>
      </c>
      <c r="G4386" s="270">
        <f>SUBTOTAL(9,G4378:G4385)</f>
        <v>0</v>
      </c>
    </row>
    <row r="4387" spans="1:7" ht="24" customHeight="1" x14ac:dyDescent="0.2">
      <c r="A4387" s="269"/>
      <c r="C4387" s="98" t="s">
        <v>605</v>
      </c>
      <c r="D4387" s="88"/>
      <c r="E4387" s="89"/>
      <c r="G4387" s="271"/>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8">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8">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8">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8">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8">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8">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8">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8">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8">
        <f t="shared" si="1320"/>
        <v>0</v>
      </c>
    </row>
    <row r="4397" spans="1:7" ht="24" customHeight="1" x14ac:dyDescent="0.2">
      <c r="A4397" s="272"/>
      <c r="B4397" s="88"/>
      <c r="D4397" s="88"/>
      <c r="E4397" s="89"/>
      <c r="F4397" s="255" t="s">
        <v>32</v>
      </c>
      <c r="G4397" s="270">
        <f>SUBTOTAL(9,G4388:G4396)</f>
        <v>0</v>
      </c>
    </row>
    <row r="4398" spans="1:7" ht="24" customHeight="1" x14ac:dyDescent="0.2">
      <c r="A4398" s="273"/>
      <c r="B4398" s="88"/>
      <c r="D4398" s="88"/>
      <c r="E4398" s="89"/>
      <c r="G4398" s="271"/>
    </row>
    <row r="4399" spans="1:7" ht="24" customHeight="1" x14ac:dyDescent="0.2">
      <c r="A4399" s="274" t="str">
        <f>B4357</f>
        <v>11.2.13</v>
      </c>
      <c r="B4399" s="275" t="str">
        <f>C4357</f>
        <v>Gabinete metálico de embutir 20 módulos</v>
      </c>
      <c r="C4399" s="95"/>
      <c r="D4399" s="95" t="s">
        <v>33</v>
      </c>
      <c r="E4399" s="96"/>
      <c r="F4399" s="277" t="s">
        <v>34</v>
      </c>
      <c r="G4399" s="276">
        <f>SUBTOTAL(9,G4362:G4398)</f>
        <v>0</v>
      </c>
    </row>
    <row r="4401" spans="1:123" ht="24" customHeight="1" x14ac:dyDescent="0.2">
      <c r="A4401" s="256" t="s">
        <v>36</v>
      </c>
      <c r="B4401" s="257"/>
      <c r="C4401" s="257"/>
      <c r="D4401" s="257"/>
      <c r="E4401" s="257"/>
      <c r="F4401" s="257"/>
      <c r="G4401" s="258"/>
    </row>
    <row r="4402" spans="1:123" ht="24" customHeight="1" x14ac:dyDescent="0.2">
      <c r="A4402" s="259" t="s">
        <v>601</v>
      </c>
      <c r="B4402" s="84" t="str">
        <f>Comitente</f>
        <v>SUBSECRETARIA DE ARQUITECTURA</v>
      </c>
      <c r="C4402" s="80"/>
      <c r="D4402" s="85"/>
      <c r="E4402" s="85"/>
      <c r="F4402" s="86"/>
      <c r="G4402" s="260"/>
    </row>
    <row r="4403" spans="1:123" ht="24" customHeight="1" x14ac:dyDescent="0.2">
      <c r="A4403" s="259" t="s">
        <v>602</v>
      </c>
      <c r="B4403" s="84">
        <f>Contratista</f>
        <v>0</v>
      </c>
      <c r="C4403" s="81"/>
      <c r="D4403" s="81"/>
      <c r="E4403" s="81"/>
      <c r="F4403" s="87"/>
      <c r="G4403" s="261"/>
    </row>
    <row r="4404" spans="1:123" ht="24" customHeight="1" x14ac:dyDescent="0.2">
      <c r="A4404" s="259" t="s">
        <v>23</v>
      </c>
      <c r="B4404" s="84" t="str">
        <f>Obra</f>
        <v>ESCUELA CASA DEL NINÑO</v>
      </c>
      <c r="C4404" s="81"/>
      <c r="D4404" s="81"/>
      <c r="E4404" s="81"/>
      <c r="F4404" s="87" t="s">
        <v>37</v>
      </c>
      <c r="G4404" s="262">
        <f>Fecha_Base</f>
        <v>0</v>
      </c>
    </row>
    <row r="4405" spans="1:123" ht="24" customHeight="1" x14ac:dyDescent="0.2">
      <c r="A4405" s="263" t="s">
        <v>600</v>
      </c>
      <c r="B4405" s="82" t="str">
        <f>Ubicación</f>
        <v>VALLE FERTIL - SAN JUAN</v>
      </c>
      <c r="C4405" s="82"/>
      <c r="D4405" s="88"/>
      <c r="E4405" s="89"/>
      <c r="G4405" s="264"/>
    </row>
    <row r="4406" spans="1:123" ht="24" customHeight="1" x14ac:dyDescent="0.2">
      <c r="A4406" s="263" t="s">
        <v>38</v>
      </c>
      <c r="B4406" s="91">
        <f>IFERROR(VALUE(LEFT(B4407,FIND(".",B4407)-1)),"")</f>
        <v>11</v>
      </c>
      <c r="C4406" s="83" t="str">
        <f>IFERROR(VLOOKUP(B4406,Tabla_CyP,2,FALSE),"")</f>
        <v xml:space="preserve"> INSTALACIÓN ELÉCTRICA</v>
      </c>
      <c r="E4406" s="89"/>
      <c r="G4406" s="264"/>
    </row>
    <row r="4407" spans="1:123" ht="24" customHeight="1" x14ac:dyDescent="0.2">
      <c r="A4407" s="263" t="s">
        <v>24</v>
      </c>
      <c r="B4407" s="92" t="str">
        <f>IFERROR(VLOOKUP(COUNTIF($A$1:A4407,"ANALISIS DE PRECIOS"),Tabla_NumeroItem,2,FALSE),"")</f>
        <v>11.2.14</v>
      </c>
      <c r="C4407" s="83" t="str">
        <f>IFERROR(VLOOKUP(B4407,Tabla_CyP,2,FALSE),"")</f>
        <v>Gabinete metálico de embutir 24/30 módulos</v>
      </c>
      <c r="D4407" s="88"/>
      <c r="E4407" s="89"/>
      <c r="F4407" s="87" t="s">
        <v>25</v>
      </c>
      <c r="G4407" s="265" t="str">
        <f>IFERROR(VLOOKUP(B4407,Tabla_CyP,4,FALSE),"")</f>
        <v>u</v>
      </c>
    </row>
    <row r="4408" spans="1:123" ht="24" customHeight="1" x14ac:dyDescent="0.2">
      <c r="A4408" s="263"/>
      <c r="B4408" s="82"/>
      <c r="D4408" s="88"/>
      <c r="E4408" s="89"/>
      <c r="G4408" s="264"/>
    </row>
    <row r="4409" spans="1:123" ht="24" customHeight="1" x14ac:dyDescent="0.2">
      <c r="A4409" s="366" t="s">
        <v>506</v>
      </c>
      <c r="B4409" s="367"/>
      <c r="C4409" s="368" t="s">
        <v>0</v>
      </c>
      <c r="D4409" s="368" t="s">
        <v>26</v>
      </c>
      <c r="E4409" s="370" t="s">
        <v>27</v>
      </c>
      <c r="F4409" s="372" t="s">
        <v>28</v>
      </c>
      <c r="G4409" s="372" t="s">
        <v>29</v>
      </c>
    </row>
    <row r="4410" spans="1:123" s="88" customFormat="1" ht="24" customHeight="1" x14ac:dyDescent="0.2">
      <c r="A4410" s="93" t="s">
        <v>507</v>
      </c>
      <c r="B4410" s="93" t="s">
        <v>508</v>
      </c>
      <c r="C4410" s="369"/>
      <c r="D4410" s="369"/>
      <c r="E4410" s="371"/>
      <c r="F4410" s="373"/>
      <c r="G4410" s="373"/>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6"/>
      <c r="B4411" s="94"/>
      <c r="C4411" s="132" t="s">
        <v>603</v>
      </c>
      <c r="D4411" s="95"/>
      <c r="E4411" s="96"/>
      <c r="F4411" s="97"/>
      <c r="G4411" s="267"/>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8">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8">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8">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8">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8">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8">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8">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8">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8">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8">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8">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8">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8">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8">
        <f t="shared" si="1325"/>
        <v>0</v>
      </c>
    </row>
    <row r="4426" spans="1:7" ht="24" customHeight="1" x14ac:dyDescent="0.2">
      <c r="A4426" s="269"/>
      <c r="D4426" s="88"/>
      <c r="E4426" s="89"/>
      <c r="F4426" s="255" t="s">
        <v>30</v>
      </c>
      <c r="G4426" s="270">
        <f>SUBTOTAL(9,G4412:G4425)</f>
        <v>0</v>
      </c>
    </row>
    <row r="4427" spans="1:7" ht="24" customHeight="1" x14ac:dyDescent="0.2">
      <c r="A4427" s="269"/>
      <c r="C4427" s="98" t="s">
        <v>604</v>
      </c>
      <c r="D4427" s="88"/>
      <c r="E4427" s="89"/>
      <c r="G4427" s="271"/>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8">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8">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8">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8">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8">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8">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8">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8">
        <f t="shared" si="1330"/>
        <v>0</v>
      </c>
    </row>
    <row r="4436" spans="1:7" ht="24" customHeight="1" x14ac:dyDescent="0.2">
      <c r="A4436" s="269"/>
      <c r="D4436" s="88"/>
      <c r="E4436" s="89"/>
      <c r="F4436" s="255" t="s">
        <v>31</v>
      </c>
      <c r="G4436" s="270">
        <f>SUBTOTAL(9,G4428:G4435)</f>
        <v>0</v>
      </c>
    </row>
    <row r="4437" spans="1:7" ht="24" customHeight="1" x14ac:dyDescent="0.2">
      <c r="A4437" s="269"/>
      <c r="C4437" s="98" t="s">
        <v>605</v>
      </c>
      <c r="D4437" s="88"/>
      <c r="E4437" s="89"/>
      <c r="G4437" s="271"/>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8">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8">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8">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8">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8">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8">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8">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8">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8">
        <f t="shared" si="1335"/>
        <v>0</v>
      </c>
    </row>
    <row r="4447" spans="1:7" ht="24" customHeight="1" x14ac:dyDescent="0.2">
      <c r="A4447" s="272"/>
      <c r="B4447" s="88"/>
      <c r="D4447" s="88"/>
      <c r="E4447" s="89"/>
      <c r="F4447" s="255" t="s">
        <v>32</v>
      </c>
      <c r="G4447" s="270">
        <f>SUBTOTAL(9,G4438:G4446)</f>
        <v>0</v>
      </c>
    </row>
    <row r="4448" spans="1:7" ht="24" customHeight="1" x14ac:dyDescent="0.2">
      <c r="A4448" s="273"/>
      <c r="B4448" s="88"/>
      <c r="D4448" s="88"/>
      <c r="E4448" s="89"/>
      <c r="G4448" s="271"/>
    </row>
    <row r="4449" spans="1:123" ht="24" customHeight="1" x14ac:dyDescent="0.2">
      <c r="A4449" s="274" t="str">
        <f>B4407</f>
        <v>11.2.14</v>
      </c>
      <c r="B4449" s="275" t="str">
        <f>C4407</f>
        <v>Gabinete metálico de embutir 24/30 módulos</v>
      </c>
      <c r="C4449" s="95"/>
      <c r="D4449" s="95" t="s">
        <v>33</v>
      </c>
      <c r="E4449" s="96"/>
      <c r="F4449" s="277" t="s">
        <v>34</v>
      </c>
      <c r="G4449" s="276">
        <f>SUBTOTAL(9,G4412:G4448)</f>
        <v>0</v>
      </c>
    </row>
    <row r="4451" spans="1:123" ht="24" customHeight="1" x14ac:dyDescent="0.2">
      <c r="A4451" s="256" t="s">
        <v>36</v>
      </c>
      <c r="B4451" s="257"/>
      <c r="C4451" s="257"/>
      <c r="D4451" s="257"/>
      <c r="E4451" s="257"/>
      <c r="F4451" s="257"/>
      <c r="G4451" s="258"/>
    </row>
    <row r="4452" spans="1:123" ht="24" customHeight="1" x14ac:dyDescent="0.2">
      <c r="A4452" s="259" t="s">
        <v>601</v>
      </c>
      <c r="B4452" s="84" t="str">
        <f>Comitente</f>
        <v>SUBSECRETARIA DE ARQUITECTURA</v>
      </c>
      <c r="C4452" s="80"/>
      <c r="D4452" s="85"/>
      <c r="E4452" s="85"/>
      <c r="F4452" s="86"/>
      <c r="G4452" s="260"/>
    </row>
    <row r="4453" spans="1:123" ht="24" customHeight="1" x14ac:dyDescent="0.2">
      <c r="A4453" s="259" t="s">
        <v>602</v>
      </c>
      <c r="B4453" s="84">
        <f>Contratista</f>
        <v>0</v>
      </c>
      <c r="C4453" s="81"/>
      <c r="D4453" s="81"/>
      <c r="E4453" s="81"/>
      <c r="F4453" s="87"/>
      <c r="G4453" s="261"/>
    </row>
    <row r="4454" spans="1:123" ht="24" customHeight="1" x14ac:dyDescent="0.2">
      <c r="A4454" s="259" t="s">
        <v>23</v>
      </c>
      <c r="B4454" s="84" t="str">
        <f>Obra</f>
        <v>ESCUELA CASA DEL NINÑO</v>
      </c>
      <c r="C4454" s="81"/>
      <c r="D4454" s="81"/>
      <c r="E4454" s="81"/>
      <c r="F4454" s="87" t="s">
        <v>37</v>
      </c>
      <c r="G4454" s="262">
        <f>Fecha_Base</f>
        <v>0</v>
      </c>
    </row>
    <row r="4455" spans="1:123" ht="24" customHeight="1" x14ac:dyDescent="0.2">
      <c r="A4455" s="263" t="s">
        <v>600</v>
      </c>
      <c r="B4455" s="82" t="str">
        <f>Ubicación</f>
        <v>VALLE FERTIL - SAN JUAN</v>
      </c>
      <c r="C4455" s="82"/>
      <c r="D4455" s="88"/>
      <c r="E4455" s="89"/>
      <c r="G4455" s="264"/>
    </row>
    <row r="4456" spans="1:123" ht="24" customHeight="1" x14ac:dyDescent="0.2">
      <c r="A4456" s="263" t="s">
        <v>38</v>
      </c>
      <c r="B4456" s="91">
        <f>IFERROR(VALUE(LEFT(B4457,FIND(".",B4457)-1)),"")</f>
        <v>11</v>
      </c>
      <c r="C4456" s="83" t="str">
        <f>IFERROR(VLOOKUP(B4456,Tabla_CyP,2,FALSE),"")</f>
        <v xml:space="preserve"> INSTALACIÓN ELÉCTRICA</v>
      </c>
      <c r="E4456" s="89"/>
      <c r="G4456" s="264"/>
    </row>
    <row r="4457" spans="1:123" ht="24" customHeight="1" x14ac:dyDescent="0.2">
      <c r="A4457" s="263" t="s">
        <v>24</v>
      </c>
      <c r="B4457" s="92" t="str">
        <f>IFERROR(VLOOKUP(COUNTIF($A$1:A4457,"ANALISIS DE PRECIOS"),Tabla_NumeroItem,2,FALSE),"")</f>
        <v>11.2.15</v>
      </c>
      <c r="C4457" s="83" t="str">
        <f>IFERROR(VLOOKUP(B4457,Tabla_CyP,2,FALSE),"")</f>
        <v>Gabinete metálico de embutir 36/48 módulos</v>
      </c>
      <c r="D4457" s="88"/>
      <c r="E4457" s="89"/>
      <c r="F4457" s="87" t="s">
        <v>25</v>
      </c>
      <c r="G4457" s="265" t="str">
        <f>IFERROR(VLOOKUP(B4457,Tabla_CyP,4,FALSE),"")</f>
        <v>u</v>
      </c>
    </row>
    <row r="4458" spans="1:123" ht="24" customHeight="1" x14ac:dyDescent="0.2">
      <c r="A4458" s="263"/>
      <c r="B4458" s="82"/>
      <c r="D4458" s="88"/>
      <c r="E4458" s="89"/>
      <c r="G4458" s="264"/>
    </row>
    <row r="4459" spans="1:123" ht="24" customHeight="1" x14ac:dyDescent="0.2">
      <c r="A4459" s="366" t="s">
        <v>506</v>
      </c>
      <c r="B4459" s="367"/>
      <c r="C4459" s="368" t="s">
        <v>0</v>
      </c>
      <c r="D4459" s="368" t="s">
        <v>26</v>
      </c>
      <c r="E4459" s="370" t="s">
        <v>27</v>
      </c>
      <c r="F4459" s="372" t="s">
        <v>28</v>
      </c>
      <c r="G4459" s="372" t="s">
        <v>29</v>
      </c>
    </row>
    <row r="4460" spans="1:123" s="88" customFormat="1" ht="24" customHeight="1" x14ac:dyDescent="0.2">
      <c r="A4460" s="93" t="s">
        <v>507</v>
      </c>
      <c r="B4460" s="93" t="s">
        <v>508</v>
      </c>
      <c r="C4460" s="369"/>
      <c r="D4460" s="369"/>
      <c r="E4460" s="371"/>
      <c r="F4460" s="373"/>
      <c r="G4460" s="373"/>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6"/>
      <c r="B4461" s="94"/>
      <c r="C4461" s="132" t="s">
        <v>603</v>
      </c>
      <c r="D4461" s="95"/>
      <c r="E4461" s="96"/>
      <c r="F4461" s="97"/>
      <c r="G4461" s="267"/>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8">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8">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8">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8">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8">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8">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8">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8">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8">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8">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8">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8">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8">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8">
        <f t="shared" si="1340"/>
        <v>0</v>
      </c>
    </row>
    <row r="4476" spans="1:7" ht="24" customHeight="1" x14ac:dyDescent="0.2">
      <c r="A4476" s="269"/>
      <c r="D4476" s="88"/>
      <c r="E4476" s="89"/>
      <c r="F4476" s="255" t="s">
        <v>30</v>
      </c>
      <c r="G4476" s="270">
        <f>SUBTOTAL(9,G4462:G4475)</f>
        <v>0</v>
      </c>
    </row>
    <row r="4477" spans="1:7" ht="24" customHeight="1" x14ac:dyDescent="0.2">
      <c r="A4477" s="269"/>
      <c r="C4477" s="98" t="s">
        <v>604</v>
      </c>
      <c r="D4477" s="88"/>
      <c r="E4477" s="89"/>
      <c r="G4477" s="271"/>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8">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8">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8">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8">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8">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8">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8">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8">
        <f t="shared" si="1345"/>
        <v>0</v>
      </c>
    </row>
    <row r="4486" spans="1:7" ht="24" customHeight="1" x14ac:dyDescent="0.2">
      <c r="A4486" s="269"/>
      <c r="D4486" s="88"/>
      <c r="E4486" s="89"/>
      <c r="F4486" s="255" t="s">
        <v>31</v>
      </c>
      <c r="G4486" s="270">
        <f>SUBTOTAL(9,G4478:G4485)</f>
        <v>0</v>
      </c>
    </row>
    <row r="4487" spans="1:7" ht="24" customHeight="1" x14ac:dyDescent="0.2">
      <c r="A4487" s="269"/>
      <c r="C4487" s="98" t="s">
        <v>605</v>
      </c>
      <c r="D4487" s="88"/>
      <c r="E4487" s="89"/>
      <c r="G4487" s="271"/>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8">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8">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8">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8">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8">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8">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8">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8">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8">
        <f t="shared" si="1350"/>
        <v>0</v>
      </c>
    </row>
    <row r="4497" spans="1:123" ht="24" customHeight="1" x14ac:dyDescent="0.2">
      <c r="A4497" s="272"/>
      <c r="B4497" s="88"/>
      <c r="D4497" s="88"/>
      <c r="E4497" s="89"/>
      <c r="F4497" s="255" t="s">
        <v>32</v>
      </c>
      <c r="G4497" s="270">
        <f>SUBTOTAL(9,G4488:G4496)</f>
        <v>0</v>
      </c>
    </row>
    <row r="4498" spans="1:123" ht="24" customHeight="1" x14ac:dyDescent="0.2">
      <c r="A4498" s="273"/>
      <c r="B4498" s="88"/>
      <c r="D4498" s="88"/>
      <c r="E4498" s="89"/>
      <c r="G4498" s="271"/>
    </row>
    <row r="4499" spans="1:123" ht="24" customHeight="1" x14ac:dyDescent="0.2">
      <c r="A4499" s="274" t="str">
        <f>B4457</f>
        <v>11.2.15</v>
      </c>
      <c r="B4499" s="275" t="str">
        <f>C4457</f>
        <v>Gabinete metálico de embutir 36/48 módulos</v>
      </c>
      <c r="C4499" s="95"/>
      <c r="D4499" s="95" t="s">
        <v>33</v>
      </c>
      <c r="E4499" s="96"/>
      <c r="F4499" s="277" t="s">
        <v>34</v>
      </c>
      <c r="G4499" s="276">
        <f>SUBTOTAL(9,G4462:G4498)</f>
        <v>0</v>
      </c>
    </row>
    <row r="4501" spans="1:123" ht="24" customHeight="1" x14ac:dyDescent="0.2">
      <c r="A4501" s="256" t="s">
        <v>36</v>
      </c>
      <c r="B4501" s="257"/>
      <c r="C4501" s="257"/>
      <c r="D4501" s="257"/>
      <c r="E4501" s="257"/>
      <c r="F4501" s="257"/>
      <c r="G4501" s="258"/>
    </row>
    <row r="4502" spans="1:123" ht="24" customHeight="1" x14ac:dyDescent="0.2">
      <c r="A4502" s="259" t="s">
        <v>601</v>
      </c>
      <c r="B4502" s="84" t="str">
        <f>Comitente</f>
        <v>SUBSECRETARIA DE ARQUITECTURA</v>
      </c>
      <c r="C4502" s="80"/>
      <c r="D4502" s="85"/>
      <c r="E4502" s="85"/>
      <c r="F4502" s="86"/>
      <c r="G4502" s="260"/>
    </row>
    <row r="4503" spans="1:123" ht="24" customHeight="1" x14ac:dyDescent="0.2">
      <c r="A4503" s="259" t="s">
        <v>602</v>
      </c>
      <c r="B4503" s="84">
        <f>Contratista</f>
        <v>0</v>
      </c>
      <c r="C4503" s="81"/>
      <c r="D4503" s="81"/>
      <c r="E4503" s="81"/>
      <c r="F4503" s="87"/>
      <c r="G4503" s="261"/>
    </row>
    <row r="4504" spans="1:123" ht="24" customHeight="1" x14ac:dyDescent="0.2">
      <c r="A4504" s="259" t="s">
        <v>23</v>
      </c>
      <c r="B4504" s="84" t="str">
        <f>Obra</f>
        <v>ESCUELA CASA DEL NINÑO</v>
      </c>
      <c r="C4504" s="81"/>
      <c r="D4504" s="81"/>
      <c r="E4504" s="81"/>
      <c r="F4504" s="87" t="s">
        <v>37</v>
      </c>
      <c r="G4504" s="262">
        <f>Fecha_Base</f>
        <v>0</v>
      </c>
    </row>
    <row r="4505" spans="1:123" ht="24" customHeight="1" x14ac:dyDescent="0.2">
      <c r="A4505" s="263" t="s">
        <v>600</v>
      </c>
      <c r="B4505" s="82" t="str">
        <f>Ubicación</f>
        <v>VALLE FERTIL - SAN JUAN</v>
      </c>
      <c r="C4505" s="82"/>
      <c r="D4505" s="88"/>
      <c r="E4505" s="89"/>
      <c r="G4505" s="264"/>
    </row>
    <row r="4506" spans="1:123" ht="24" customHeight="1" x14ac:dyDescent="0.2">
      <c r="A4506" s="263" t="s">
        <v>38</v>
      </c>
      <c r="B4506" s="91">
        <f>IFERROR(VALUE(LEFT(B4507,FIND(".",B4507)-1)),"")</f>
        <v>11</v>
      </c>
      <c r="C4506" s="83" t="str">
        <f>IFERROR(VLOOKUP(B4506,Tabla_CyP,2,FALSE),"")</f>
        <v xml:space="preserve"> INSTALACIÓN ELÉCTRICA</v>
      </c>
      <c r="E4506" s="89"/>
      <c r="G4506" s="264"/>
    </row>
    <row r="4507" spans="1:123" ht="24" customHeight="1" x14ac:dyDescent="0.2">
      <c r="A4507" s="263" t="s">
        <v>24</v>
      </c>
      <c r="B4507" s="92" t="str">
        <f>IFERROR(VLOOKUP(COUNTIF($A$1:A4507,"ANALISIS DE PRECIOS"),Tabla_NumeroItem,2,FALSE),"")</f>
        <v>11.2.16</v>
      </c>
      <c r="C4507" s="83" t="str">
        <f>IFERROR(VLOOKUP(B4507,Tabla_CyP,2,FALSE),"")</f>
        <v xml:space="preserve">Jabalinas 19x3000 tipo Cooperwel         </v>
      </c>
      <c r="D4507" s="88"/>
      <c r="E4507" s="89"/>
      <c r="F4507" s="87" t="s">
        <v>25</v>
      </c>
      <c r="G4507" s="265" t="str">
        <f>IFERROR(VLOOKUP(B4507,Tabla_CyP,4,FALSE),"")</f>
        <v>u</v>
      </c>
    </row>
    <row r="4508" spans="1:123" ht="24" customHeight="1" x14ac:dyDescent="0.2">
      <c r="A4508" s="263"/>
      <c r="B4508" s="82"/>
      <c r="D4508" s="88"/>
      <c r="E4508" s="89"/>
      <c r="G4508" s="264"/>
    </row>
    <row r="4509" spans="1:123" ht="24" customHeight="1" x14ac:dyDescent="0.2">
      <c r="A4509" s="366" t="s">
        <v>506</v>
      </c>
      <c r="B4509" s="367"/>
      <c r="C4509" s="368" t="s">
        <v>0</v>
      </c>
      <c r="D4509" s="368" t="s">
        <v>26</v>
      </c>
      <c r="E4509" s="370" t="s">
        <v>27</v>
      </c>
      <c r="F4509" s="372" t="s">
        <v>28</v>
      </c>
      <c r="G4509" s="372" t="s">
        <v>29</v>
      </c>
    </row>
    <row r="4510" spans="1:123" s="88" customFormat="1" ht="24" customHeight="1" x14ac:dyDescent="0.2">
      <c r="A4510" s="93" t="s">
        <v>507</v>
      </c>
      <c r="B4510" s="93" t="s">
        <v>508</v>
      </c>
      <c r="C4510" s="369"/>
      <c r="D4510" s="369"/>
      <c r="E4510" s="371"/>
      <c r="F4510" s="373"/>
      <c r="G4510" s="373"/>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6"/>
      <c r="B4511" s="94"/>
      <c r="C4511" s="132" t="s">
        <v>603</v>
      </c>
      <c r="D4511" s="95"/>
      <c r="E4511" s="96"/>
      <c r="F4511" s="97"/>
      <c r="G4511" s="267"/>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8">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8">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8">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8">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8">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8">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8">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8">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8">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8">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8">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8">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8">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8">
        <f t="shared" si="1355"/>
        <v>0</v>
      </c>
    </row>
    <row r="4526" spans="1:7" ht="24" customHeight="1" x14ac:dyDescent="0.2">
      <c r="A4526" s="269"/>
      <c r="D4526" s="88"/>
      <c r="E4526" s="89"/>
      <c r="F4526" s="255" t="s">
        <v>30</v>
      </c>
      <c r="G4526" s="270">
        <f>SUBTOTAL(9,G4512:G4525)</f>
        <v>0</v>
      </c>
    </row>
    <row r="4527" spans="1:7" ht="24" customHeight="1" x14ac:dyDescent="0.2">
      <c r="A4527" s="269"/>
      <c r="C4527" s="98" t="s">
        <v>604</v>
      </c>
      <c r="D4527" s="88"/>
      <c r="E4527" s="89"/>
      <c r="G4527" s="271"/>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8">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8">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8">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8">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8">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8">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8">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8">
        <f t="shared" si="1360"/>
        <v>0</v>
      </c>
    </row>
    <row r="4536" spans="1:7" ht="24" customHeight="1" x14ac:dyDescent="0.2">
      <c r="A4536" s="269"/>
      <c r="D4536" s="88"/>
      <c r="E4536" s="89"/>
      <c r="F4536" s="255" t="s">
        <v>31</v>
      </c>
      <c r="G4536" s="270">
        <f>SUBTOTAL(9,G4528:G4535)</f>
        <v>0</v>
      </c>
    </row>
    <row r="4537" spans="1:7" ht="24" customHeight="1" x14ac:dyDescent="0.2">
      <c r="A4537" s="269"/>
      <c r="C4537" s="98" t="s">
        <v>605</v>
      </c>
      <c r="D4537" s="88"/>
      <c r="E4537" s="89"/>
      <c r="G4537" s="271"/>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8">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8">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8">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8">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8">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8">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8">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8">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8">
        <f t="shared" si="1365"/>
        <v>0</v>
      </c>
    </row>
    <row r="4547" spans="1:123" ht="24" customHeight="1" x14ac:dyDescent="0.2">
      <c r="A4547" s="272"/>
      <c r="B4547" s="88"/>
      <c r="D4547" s="88"/>
      <c r="E4547" s="89"/>
      <c r="F4547" s="255" t="s">
        <v>32</v>
      </c>
      <c r="G4547" s="270">
        <f>SUBTOTAL(9,G4538:G4546)</f>
        <v>0</v>
      </c>
    </row>
    <row r="4548" spans="1:123" ht="24" customHeight="1" x14ac:dyDescent="0.2">
      <c r="A4548" s="273"/>
      <c r="B4548" s="88"/>
      <c r="D4548" s="88"/>
      <c r="E4548" s="89"/>
      <c r="G4548" s="271"/>
    </row>
    <row r="4549" spans="1:123" ht="24" customHeight="1" x14ac:dyDescent="0.2">
      <c r="A4549" s="274" t="str">
        <f>B4507</f>
        <v>11.2.16</v>
      </c>
      <c r="B4549" s="275" t="str">
        <f>C4507</f>
        <v xml:space="preserve">Jabalinas 19x3000 tipo Cooperwel         </v>
      </c>
      <c r="C4549" s="95"/>
      <c r="D4549" s="95" t="s">
        <v>33</v>
      </c>
      <c r="E4549" s="96"/>
      <c r="F4549" s="277" t="s">
        <v>34</v>
      </c>
      <c r="G4549" s="276">
        <f>SUBTOTAL(9,G4512:G4548)</f>
        <v>0</v>
      </c>
    </row>
    <row r="4551" spans="1:123" ht="24" customHeight="1" x14ac:dyDescent="0.2">
      <c r="A4551" s="256" t="s">
        <v>36</v>
      </c>
      <c r="B4551" s="257"/>
      <c r="C4551" s="257"/>
      <c r="D4551" s="257"/>
      <c r="E4551" s="257"/>
      <c r="F4551" s="257"/>
      <c r="G4551" s="258"/>
    </row>
    <row r="4552" spans="1:123" ht="24" customHeight="1" x14ac:dyDescent="0.2">
      <c r="A4552" s="259" t="s">
        <v>601</v>
      </c>
      <c r="B4552" s="84" t="str">
        <f>Comitente</f>
        <v>SUBSECRETARIA DE ARQUITECTURA</v>
      </c>
      <c r="C4552" s="80"/>
      <c r="D4552" s="85"/>
      <c r="E4552" s="85"/>
      <c r="F4552" s="86"/>
      <c r="G4552" s="260"/>
    </row>
    <row r="4553" spans="1:123" ht="24" customHeight="1" x14ac:dyDescent="0.2">
      <c r="A4553" s="259" t="s">
        <v>602</v>
      </c>
      <c r="B4553" s="84">
        <f>Contratista</f>
        <v>0</v>
      </c>
      <c r="C4553" s="81"/>
      <c r="D4553" s="81"/>
      <c r="E4553" s="81"/>
      <c r="F4553" s="87"/>
      <c r="G4553" s="261"/>
    </row>
    <row r="4554" spans="1:123" ht="24" customHeight="1" x14ac:dyDescent="0.2">
      <c r="A4554" s="259" t="s">
        <v>23</v>
      </c>
      <c r="B4554" s="84" t="str">
        <f>Obra</f>
        <v>ESCUELA CASA DEL NINÑO</v>
      </c>
      <c r="C4554" s="81"/>
      <c r="D4554" s="81"/>
      <c r="E4554" s="81"/>
      <c r="F4554" s="87" t="s">
        <v>37</v>
      </c>
      <c r="G4554" s="262">
        <f>Fecha_Base</f>
        <v>0</v>
      </c>
    </row>
    <row r="4555" spans="1:123" ht="24" customHeight="1" x14ac:dyDescent="0.2">
      <c r="A4555" s="263" t="s">
        <v>600</v>
      </c>
      <c r="B4555" s="82" t="str">
        <f>Ubicación</f>
        <v>VALLE FERTIL - SAN JUAN</v>
      </c>
      <c r="C4555" s="82"/>
      <c r="D4555" s="88"/>
      <c r="E4555" s="89"/>
      <c r="G4555" s="264"/>
    </row>
    <row r="4556" spans="1:123" ht="24" customHeight="1" x14ac:dyDescent="0.2">
      <c r="A4556" s="263" t="s">
        <v>38</v>
      </c>
      <c r="B4556" s="91">
        <f>IFERROR(VALUE(LEFT(B4557,FIND(".",B4557)-1)),"")</f>
        <v>11</v>
      </c>
      <c r="C4556" s="83" t="str">
        <f>IFERROR(VLOOKUP(B4556,Tabla_CyP,2,FALSE),"")</f>
        <v xml:space="preserve"> INSTALACIÓN ELÉCTRICA</v>
      </c>
      <c r="E4556" s="89"/>
      <c r="G4556" s="264"/>
    </row>
    <row r="4557" spans="1:123" ht="24" customHeight="1" x14ac:dyDescent="0.2">
      <c r="A4557" s="263" t="s">
        <v>24</v>
      </c>
      <c r="B4557" s="92" t="str">
        <f>IFERROR(VLOOKUP(COUNTIF($A$1:A4557,"ANALISIS DE PRECIOS"),Tabla_NumeroItem,2,FALSE),"")</f>
        <v>11.2.17</v>
      </c>
      <c r="C4557" s="83" t="str">
        <f>IFERROR(VLOOKUP(B4557,Tabla_CyP,2,FALSE),"")</f>
        <v>Prensa cable p/jabalina</v>
      </c>
      <c r="D4557" s="88"/>
      <c r="E4557" s="89"/>
      <c r="F4557" s="87" t="s">
        <v>25</v>
      </c>
      <c r="G4557" s="265" t="str">
        <f>IFERROR(VLOOKUP(B4557,Tabla_CyP,4,FALSE),"")</f>
        <v>u</v>
      </c>
    </row>
    <row r="4558" spans="1:123" ht="24" customHeight="1" x14ac:dyDescent="0.2">
      <c r="A4558" s="263"/>
      <c r="B4558" s="82"/>
      <c r="D4558" s="88"/>
      <c r="E4558" s="89"/>
      <c r="G4558" s="264"/>
    </row>
    <row r="4559" spans="1:123" ht="24" customHeight="1" x14ac:dyDescent="0.2">
      <c r="A4559" s="366" t="s">
        <v>506</v>
      </c>
      <c r="B4559" s="367"/>
      <c r="C4559" s="368" t="s">
        <v>0</v>
      </c>
      <c r="D4559" s="368" t="s">
        <v>26</v>
      </c>
      <c r="E4559" s="370" t="s">
        <v>27</v>
      </c>
      <c r="F4559" s="372" t="s">
        <v>28</v>
      </c>
      <c r="G4559" s="372" t="s">
        <v>29</v>
      </c>
    </row>
    <row r="4560" spans="1:123" s="88" customFormat="1" ht="24" customHeight="1" x14ac:dyDescent="0.2">
      <c r="A4560" s="93" t="s">
        <v>507</v>
      </c>
      <c r="B4560" s="93" t="s">
        <v>508</v>
      </c>
      <c r="C4560" s="369"/>
      <c r="D4560" s="369"/>
      <c r="E4560" s="371"/>
      <c r="F4560" s="373"/>
      <c r="G4560" s="373"/>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6"/>
      <c r="B4561" s="94"/>
      <c r="C4561" s="132" t="s">
        <v>603</v>
      </c>
      <c r="D4561" s="95"/>
      <c r="E4561" s="96"/>
      <c r="F4561" s="97"/>
      <c r="G4561" s="267"/>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8">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8">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8">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8">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8">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8">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8">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8">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8">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8">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8">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8">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8">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8">
        <f t="shared" si="1370"/>
        <v>0</v>
      </c>
    </row>
    <row r="4576" spans="1:7" ht="24" customHeight="1" x14ac:dyDescent="0.2">
      <c r="A4576" s="269"/>
      <c r="D4576" s="88"/>
      <c r="E4576" s="89"/>
      <c r="F4576" s="255" t="s">
        <v>30</v>
      </c>
      <c r="G4576" s="270">
        <f>SUBTOTAL(9,G4562:G4575)</f>
        <v>0</v>
      </c>
    </row>
    <row r="4577" spans="1:7" ht="24" customHeight="1" x14ac:dyDescent="0.2">
      <c r="A4577" s="269"/>
      <c r="C4577" s="98" t="s">
        <v>604</v>
      </c>
      <c r="D4577" s="88"/>
      <c r="E4577" s="89"/>
      <c r="G4577" s="271"/>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8">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8">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8">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8">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8">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8">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8">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8">
        <f t="shared" si="1375"/>
        <v>0</v>
      </c>
    </row>
    <row r="4586" spans="1:7" ht="24" customHeight="1" x14ac:dyDescent="0.2">
      <c r="A4586" s="269"/>
      <c r="D4586" s="88"/>
      <c r="E4586" s="89"/>
      <c r="F4586" s="255" t="s">
        <v>31</v>
      </c>
      <c r="G4586" s="270">
        <f>SUBTOTAL(9,G4578:G4585)</f>
        <v>0</v>
      </c>
    </row>
    <row r="4587" spans="1:7" ht="24" customHeight="1" x14ac:dyDescent="0.2">
      <c r="A4587" s="269"/>
      <c r="C4587" s="98" t="s">
        <v>605</v>
      </c>
      <c r="D4587" s="88"/>
      <c r="E4587" s="89"/>
      <c r="G4587" s="271"/>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8">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8">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8">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8">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8">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8">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8">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8">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8">
        <f t="shared" si="1380"/>
        <v>0</v>
      </c>
    </row>
    <row r="4597" spans="1:7" ht="24" customHeight="1" x14ac:dyDescent="0.2">
      <c r="A4597" s="272"/>
      <c r="B4597" s="88"/>
      <c r="D4597" s="88"/>
      <c r="E4597" s="89"/>
      <c r="F4597" s="255" t="s">
        <v>32</v>
      </c>
      <c r="G4597" s="270">
        <f>SUBTOTAL(9,G4588:G4596)</f>
        <v>0</v>
      </c>
    </row>
    <row r="4598" spans="1:7" ht="24" customHeight="1" x14ac:dyDescent="0.2">
      <c r="A4598" s="273"/>
      <c r="B4598" s="88"/>
      <c r="D4598" s="88"/>
      <c r="E4598" s="89"/>
      <c r="G4598" s="271"/>
    </row>
    <row r="4599" spans="1:7" ht="24" customHeight="1" x14ac:dyDescent="0.2">
      <c r="A4599" s="274" t="str">
        <f>B4557</f>
        <v>11.2.17</v>
      </c>
      <c r="B4599" s="275" t="str">
        <f>C4557</f>
        <v>Prensa cable p/jabalina</v>
      </c>
      <c r="C4599" s="95"/>
      <c r="D4599" s="95" t="s">
        <v>33</v>
      </c>
      <c r="E4599" s="96"/>
      <c r="F4599" s="277" t="s">
        <v>34</v>
      </c>
      <c r="G4599" s="276">
        <f>SUBTOTAL(9,G4562:G4598)</f>
        <v>0</v>
      </c>
    </row>
    <row r="4601" spans="1:7" ht="24" customHeight="1" x14ac:dyDescent="0.2">
      <c r="A4601" s="256" t="s">
        <v>36</v>
      </c>
      <c r="B4601" s="257"/>
      <c r="C4601" s="257"/>
      <c r="D4601" s="257"/>
      <c r="E4601" s="257"/>
      <c r="F4601" s="257"/>
      <c r="G4601" s="258"/>
    </row>
    <row r="4602" spans="1:7" ht="24" customHeight="1" x14ac:dyDescent="0.2">
      <c r="A4602" s="259" t="s">
        <v>601</v>
      </c>
      <c r="B4602" s="84" t="str">
        <f>Comitente</f>
        <v>SUBSECRETARIA DE ARQUITECTURA</v>
      </c>
      <c r="C4602" s="80"/>
      <c r="D4602" s="85"/>
      <c r="E4602" s="85"/>
      <c r="F4602" s="86"/>
      <c r="G4602" s="260"/>
    </row>
    <row r="4603" spans="1:7" ht="24" customHeight="1" x14ac:dyDescent="0.2">
      <c r="A4603" s="259" t="s">
        <v>602</v>
      </c>
      <c r="B4603" s="84">
        <f>Contratista</f>
        <v>0</v>
      </c>
      <c r="C4603" s="81"/>
      <c r="D4603" s="81"/>
      <c r="E4603" s="81"/>
      <c r="F4603" s="87"/>
      <c r="G4603" s="261"/>
    </row>
    <row r="4604" spans="1:7" ht="24" customHeight="1" x14ac:dyDescent="0.2">
      <c r="A4604" s="259" t="s">
        <v>23</v>
      </c>
      <c r="B4604" s="84" t="str">
        <f>Obra</f>
        <v>ESCUELA CASA DEL NINÑO</v>
      </c>
      <c r="C4604" s="81"/>
      <c r="D4604" s="81"/>
      <c r="E4604" s="81"/>
      <c r="F4604" s="87" t="s">
        <v>37</v>
      </c>
      <c r="G4604" s="262">
        <f>Fecha_Base</f>
        <v>0</v>
      </c>
    </row>
    <row r="4605" spans="1:7" ht="24" customHeight="1" x14ac:dyDescent="0.2">
      <c r="A4605" s="263" t="s">
        <v>600</v>
      </c>
      <c r="B4605" s="82" t="str">
        <f>Ubicación</f>
        <v>VALLE FERTIL - SAN JUAN</v>
      </c>
      <c r="C4605" s="82"/>
      <c r="D4605" s="88"/>
      <c r="E4605" s="89"/>
      <c r="G4605" s="264"/>
    </row>
    <row r="4606" spans="1:7" ht="24" customHeight="1" x14ac:dyDescent="0.2">
      <c r="A4606" s="263" t="s">
        <v>38</v>
      </c>
      <c r="B4606" s="91">
        <f>IFERROR(VALUE(LEFT(B4607,FIND(".",B4607)-1)),"")</f>
        <v>11</v>
      </c>
      <c r="C4606" s="83" t="str">
        <f>IFERROR(VLOOKUP(B4606,Tabla_CyP,2,FALSE),"")</f>
        <v xml:space="preserve"> INSTALACIÓN ELÉCTRICA</v>
      </c>
      <c r="E4606" s="89"/>
      <c r="G4606" s="264"/>
    </row>
    <row r="4607" spans="1:7" ht="24" customHeight="1" x14ac:dyDescent="0.2">
      <c r="A4607" s="263" t="s">
        <v>24</v>
      </c>
      <c r="B4607" s="92" t="str">
        <f>IFERROR(VLOOKUP(COUNTIF($A$1:A4607,"ANALISIS DE PRECIOS"),Tabla_NumeroItem,2,FALSE),"")</f>
        <v>11.2.18</v>
      </c>
      <c r="C4607" s="83" t="str">
        <f>IFERROR(VLOOKUP(B4607,Tabla_CyP,2,FALSE),"")</f>
        <v>Caja de Inspección Hierro fundido</v>
      </c>
      <c r="D4607" s="88"/>
      <c r="E4607" s="89"/>
      <c r="F4607" s="87" t="s">
        <v>25</v>
      </c>
      <c r="G4607" s="265" t="str">
        <f>IFERROR(VLOOKUP(B4607,Tabla_CyP,4,FALSE),"")</f>
        <v>u</v>
      </c>
    </row>
    <row r="4608" spans="1:7" ht="24" customHeight="1" x14ac:dyDescent="0.2">
      <c r="A4608" s="263"/>
      <c r="B4608" s="82"/>
      <c r="D4608" s="88"/>
      <c r="E4608" s="89"/>
      <c r="G4608" s="264"/>
    </row>
    <row r="4609" spans="1:123" ht="24" customHeight="1" x14ac:dyDescent="0.2">
      <c r="A4609" s="366" t="s">
        <v>506</v>
      </c>
      <c r="B4609" s="367"/>
      <c r="C4609" s="368" t="s">
        <v>0</v>
      </c>
      <c r="D4609" s="368" t="s">
        <v>26</v>
      </c>
      <c r="E4609" s="370" t="s">
        <v>27</v>
      </c>
      <c r="F4609" s="372" t="s">
        <v>28</v>
      </c>
      <c r="G4609" s="372" t="s">
        <v>29</v>
      </c>
    </row>
    <row r="4610" spans="1:123" s="88" customFormat="1" ht="24" customHeight="1" x14ac:dyDescent="0.2">
      <c r="A4610" s="93" t="s">
        <v>507</v>
      </c>
      <c r="B4610" s="93" t="s">
        <v>508</v>
      </c>
      <c r="C4610" s="369"/>
      <c r="D4610" s="369"/>
      <c r="E4610" s="371"/>
      <c r="F4610" s="373"/>
      <c r="G4610" s="373"/>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6"/>
      <c r="B4611" s="94"/>
      <c r="C4611" s="132" t="s">
        <v>603</v>
      </c>
      <c r="D4611" s="95"/>
      <c r="E4611" s="96"/>
      <c r="F4611" s="97"/>
      <c r="G4611" s="267"/>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8">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8">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8">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8">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8">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8">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8">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8">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8">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8">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8">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8">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8">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8">
        <f t="shared" si="1385"/>
        <v>0</v>
      </c>
    </row>
    <row r="4626" spans="1:7" ht="24" customHeight="1" x14ac:dyDescent="0.2">
      <c r="A4626" s="269"/>
      <c r="D4626" s="88"/>
      <c r="E4626" s="89"/>
      <c r="F4626" s="255" t="s">
        <v>30</v>
      </c>
      <c r="G4626" s="270">
        <f>SUBTOTAL(9,G4612:G4625)</f>
        <v>0</v>
      </c>
    </row>
    <row r="4627" spans="1:7" ht="24" customHeight="1" x14ac:dyDescent="0.2">
      <c r="A4627" s="269"/>
      <c r="C4627" s="98" t="s">
        <v>604</v>
      </c>
      <c r="D4627" s="88"/>
      <c r="E4627" s="89"/>
      <c r="G4627" s="271"/>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8">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8">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8">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8">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8">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8">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8">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8">
        <f t="shared" si="1390"/>
        <v>0</v>
      </c>
    </row>
    <row r="4636" spans="1:7" ht="24" customHeight="1" x14ac:dyDescent="0.2">
      <c r="A4636" s="269"/>
      <c r="D4636" s="88"/>
      <c r="E4636" s="89"/>
      <c r="F4636" s="255" t="s">
        <v>31</v>
      </c>
      <c r="G4636" s="270">
        <f>SUBTOTAL(9,G4628:G4635)</f>
        <v>0</v>
      </c>
    </row>
    <row r="4637" spans="1:7" ht="24" customHeight="1" x14ac:dyDescent="0.2">
      <c r="A4637" s="269"/>
      <c r="C4637" s="98" t="s">
        <v>605</v>
      </c>
      <c r="D4637" s="88"/>
      <c r="E4637" s="89"/>
      <c r="G4637" s="271"/>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8">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8">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8">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8">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8">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8">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8">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8">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8">
        <f t="shared" si="1395"/>
        <v>0</v>
      </c>
    </row>
    <row r="4647" spans="1:7" ht="24" customHeight="1" x14ac:dyDescent="0.2">
      <c r="A4647" s="272"/>
      <c r="B4647" s="88"/>
      <c r="D4647" s="88"/>
      <c r="E4647" s="89"/>
      <c r="F4647" s="255" t="s">
        <v>32</v>
      </c>
      <c r="G4647" s="270">
        <f>SUBTOTAL(9,G4638:G4646)</f>
        <v>0</v>
      </c>
    </row>
    <row r="4648" spans="1:7" ht="24" customHeight="1" x14ac:dyDescent="0.2">
      <c r="A4648" s="273"/>
      <c r="B4648" s="88"/>
      <c r="D4648" s="88"/>
      <c r="E4648" s="89"/>
      <c r="G4648" s="271"/>
    </row>
    <row r="4649" spans="1:7" ht="24" customHeight="1" x14ac:dyDescent="0.2">
      <c r="A4649" s="274" t="str">
        <f>B4607</f>
        <v>11.2.18</v>
      </c>
      <c r="B4649" s="275" t="str">
        <f>C4607</f>
        <v>Caja de Inspección Hierro fundido</v>
      </c>
      <c r="C4649" s="95"/>
      <c r="D4649" s="95" t="s">
        <v>33</v>
      </c>
      <c r="E4649" s="96"/>
      <c r="F4649" s="277" t="s">
        <v>34</v>
      </c>
      <c r="G4649" s="276">
        <f>SUBTOTAL(9,G4612:G4648)</f>
        <v>0</v>
      </c>
    </row>
    <row r="4651" spans="1:7" ht="24" customHeight="1" x14ac:dyDescent="0.2">
      <c r="A4651" s="256" t="s">
        <v>36</v>
      </c>
      <c r="B4651" s="257"/>
      <c r="C4651" s="257"/>
      <c r="D4651" s="257"/>
      <c r="E4651" s="257"/>
      <c r="F4651" s="257"/>
      <c r="G4651" s="258"/>
    </row>
    <row r="4652" spans="1:7" ht="24" customHeight="1" x14ac:dyDescent="0.2">
      <c r="A4652" s="259" t="s">
        <v>601</v>
      </c>
      <c r="B4652" s="84" t="str">
        <f>Comitente</f>
        <v>SUBSECRETARIA DE ARQUITECTURA</v>
      </c>
      <c r="C4652" s="80"/>
      <c r="D4652" s="85"/>
      <c r="E4652" s="85"/>
      <c r="F4652" s="86"/>
      <c r="G4652" s="260"/>
    </row>
    <row r="4653" spans="1:7" ht="24" customHeight="1" x14ac:dyDescent="0.2">
      <c r="A4653" s="259" t="s">
        <v>602</v>
      </c>
      <c r="B4653" s="84">
        <f>Contratista</f>
        <v>0</v>
      </c>
      <c r="C4653" s="81"/>
      <c r="D4653" s="81"/>
      <c r="E4653" s="81"/>
      <c r="F4653" s="87"/>
      <c r="G4653" s="261"/>
    </row>
    <row r="4654" spans="1:7" ht="24" customHeight="1" x14ac:dyDescent="0.2">
      <c r="A4654" s="259" t="s">
        <v>23</v>
      </c>
      <c r="B4654" s="84" t="str">
        <f>Obra</f>
        <v>ESCUELA CASA DEL NINÑO</v>
      </c>
      <c r="C4654" s="81"/>
      <c r="D4654" s="81"/>
      <c r="E4654" s="81"/>
      <c r="F4654" s="87" t="s">
        <v>37</v>
      </c>
      <c r="G4654" s="262">
        <f>Fecha_Base</f>
        <v>0</v>
      </c>
    </row>
    <row r="4655" spans="1:7" ht="24" customHeight="1" x14ac:dyDescent="0.2">
      <c r="A4655" s="263" t="s">
        <v>600</v>
      </c>
      <c r="B4655" s="82" t="str">
        <f>Ubicación</f>
        <v>VALLE FERTIL - SAN JUAN</v>
      </c>
      <c r="C4655" s="82"/>
      <c r="D4655" s="88"/>
      <c r="E4655" s="89"/>
      <c r="G4655" s="264"/>
    </row>
    <row r="4656" spans="1:7" ht="24" customHeight="1" x14ac:dyDescent="0.2">
      <c r="A4656" s="263" t="s">
        <v>38</v>
      </c>
      <c r="B4656" s="91">
        <f>IFERROR(VALUE(LEFT(B4657,FIND(".",B4657)-1)),"")</f>
        <v>11</v>
      </c>
      <c r="C4656" s="83" t="str">
        <f>IFERROR(VLOOKUP(B4656,Tabla_CyP,2,FALSE),"")</f>
        <v xml:space="preserve"> INSTALACIÓN ELÉCTRICA</v>
      </c>
      <c r="E4656" s="89"/>
      <c r="G4656" s="264"/>
    </row>
    <row r="4657" spans="1:123" ht="24" customHeight="1" x14ac:dyDescent="0.2">
      <c r="A4657" s="263" t="s">
        <v>24</v>
      </c>
      <c r="B4657" s="92" t="str">
        <f>IFERROR(VLOOKUP(COUNTIF($A$1:A4657,"ANALISIS DE PRECIOS"),Tabla_NumeroItem,2,FALSE),"")</f>
        <v>11.2.19</v>
      </c>
      <c r="C4657" s="83" t="str">
        <f>IFERROR(VLOOKUP(B4657,Tabla_CyP,2,FALSE),"")</f>
        <v>Cable Cu verde y amarillo 4 mm2</v>
      </c>
      <c r="D4657" s="88"/>
      <c r="E4657" s="89"/>
      <c r="F4657" s="87" t="s">
        <v>25</v>
      </c>
      <c r="G4657" s="265" t="str">
        <f>IFERROR(VLOOKUP(B4657,Tabla_CyP,4,FALSE),"")</f>
        <v>m</v>
      </c>
    </row>
    <row r="4658" spans="1:123" ht="24" customHeight="1" x14ac:dyDescent="0.2">
      <c r="A4658" s="263"/>
      <c r="B4658" s="82"/>
      <c r="D4658" s="88"/>
      <c r="E4658" s="89"/>
      <c r="G4658" s="264"/>
    </row>
    <row r="4659" spans="1:123" ht="24" customHeight="1" x14ac:dyDescent="0.2">
      <c r="A4659" s="366" t="s">
        <v>506</v>
      </c>
      <c r="B4659" s="367"/>
      <c r="C4659" s="368" t="s">
        <v>0</v>
      </c>
      <c r="D4659" s="368" t="s">
        <v>26</v>
      </c>
      <c r="E4659" s="370" t="s">
        <v>27</v>
      </c>
      <c r="F4659" s="372" t="s">
        <v>28</v>
      </c>
      <c r="G4659" s="372" t="s">
        <v>29</v>
      </c>
    </row>
    <row r="4660" spans="1:123" s="88" customFormat="1" ht="24" customHeight="1" x14ac:dyDescent="0.2">
      <c r="A4660" s="93" t="s">
        <v>507</v>
      </c>
      <c r="B4660" s="93" t="s">
        <v>508</v>
      </c>
      <c r="C4660" s="369"/>
      <c r="D4660" s="369"/>
      <c r="E4660" s="371"/>
      <c r="F4660" s="373"/>
      <c r="G4660" s="373"/>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6"/>
      <c r="B4661" s="94"/>
      <c r="C4661" s="132" t="s">
        <v>603</v>
      </c>
      <c r="D4661" s="95"/>
      <c r="E4661" s="96"/>
      <c r="F4661" s="97"/>
      <c r="G4661" s="267"/>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8">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8">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8">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8">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8">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8">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8">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8">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8">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8">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8">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8">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8">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8">
        <f t="shared" si="1400"/>
        <v>0</v>
      </c>
    </row>
    <row r="4676" spans="1:7" ht="24" customHeight="1" x14ac:dyDescent="0.2">
      <c r="A4676" s="269"/>
      <c r="D4676" s="88"/>
      <c r="E4676" s="89"/>
      <c r="F4676" s="255" t="s">
        <v>30</v>
      </c>
      <c r="G4676" s="270">
        <f>SUBTOTAL(9,G4662:G4675)</f>
        <v>0</v>
      </c>
    </row>
    <row r="4677" spans="1:7" ht="24" customHeight="1" x14ac:dyDescent="0.2">
      <c r="A4677" s="269"/>
      <c r="C4677" s="98" t="s">
        <v>604</v>
      </c>
      <c r="D4677" s="88"/>
      <c r="E4677" s="89"/>
      <c r="G4677" s="271"/>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8">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8">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8">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8">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8">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8">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8">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8">
        <f t="shared" si="1405"/>
        <v>0</v>
      </c>
    </row>
    <row r="4686" spans="1:7" ht="24" customHeight="1" x14ac:dyDescent="0.2">
      <c r="A4686" s="269"/>
      <c r="D4686" s="88"/>
      <c r="E4686" s="89"/>
      <c r="F4686" s="255" t="s">
        <v>31</v>
      </c>
      <c r="G4686" s="270">
        <f>SUBTOTAL(9,G4678:G4685)</f>
        <v>0</v>
      </c>
    </row>
    <row r="4687" spans="1:7" ht="24" customHeight="1" x14ac:dyDescent="0.2">
      <c r="A4687" s="269"/>
      <c r="C4687" s="98" t="s">
        <v>605</v>
      </c>
      <c r="D4687" s="88"/>
      <c r="E4687" s="89"/>
      <c r="G4687" s="271"/>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8">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8">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8">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8">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8">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8">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8">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8">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8">
        <f t="shared" si="1410"/>
        <v>0</v>
      </c>
    </row>
    <row r="4697" spans="1:7" ht="24" customHeight="1" x14ac:dyDescent="0.2">
      <c r="A4697" s="272"/>
      <c r="B4697" s="88"/>
      <c r="D4697" s="88"/>
      <c r="E4697" s="89"/>
      <c r="F4697" s="255" t="s">
        <v>32</v>
      </c>
      <c r="G4697" s="270">
        <f>SUBTOTAL(9,G4688:G4696)</f>
        <v>0</v>
      </c>
    </row>
    <row r="4698" spans="1:7" ht="24" customHeight="1" x14ac:dyDescent="0.2">
      <c r="A4698" s="273"/>
      <c r="B4698" s="88"/>
      <c r="D4698" s="88"/>
      <c r="E4698" s="89"/>
      <c r="G4698" s="271"/>
    </row>
    <row r="4699" spans="1:7" ht="24" customHeight="1" x14ac:dyDescent="0.2">
      <c r="A4699" s="274" t="str">
        <f>B4657</f>
        <v>11.2.19</v>
      </c>
      <c r="B4699" s="275" t="str">
        <f>C4657</f>
        <v>Cable Cu verde y amarillo 4 mm2</v>
      </c>
      <c r="C4699" s="95"/>
      <c r="D4699" s="95" t="s">
        <v>33</v>
      </c>
      <c r="E4699" s="96"/>
      <c r="F4699" s="277" t="s">
        <v>34</v>
      </c>
      <c r="G4699" s="276">
        <f>SUBTOTAL(9,G4662:G4698)</f>
        <v>0</v>
      </c>
    </row>
    <row r="4701" spans="1:7" ht="24" customHeight="1" x14ac:dyDescent="0.2">
      <c r="A4701" s="256" t="s">
        <v>36</v>
      </c>
      <c r="B4701" s="257"/>
      <c r="C4701" s="257"/>
      <c r="D4701" s="257"/>
      <c r="E4701" s="257"/>
      <c r="F4701" s="257"/>
      <c r="G4701" s="258"/>
    </row>
    <row r="4702" spans="1:7" ht="24" customHeight="1" x14ac:dyDescent="0.2">
      <c r="A4702" s="259" t="s">
        <v>601</v>
      </c>
      <c r="B4702" s="84" t="str">
        <f>Comitente</f>
        <v>SUBSECRETARIA DE ARQUITECTURA</v>
      </c>
      <c r="C4702" s="80"/>
      <c r="D4702" s="85"/>
      <c r="E4702" s="85"/>
      <c r="F4702" s="86"/>
      <c r="G4702" s="260"/>
    </row>
    <row r="4703" spans="1:7" ht="24" customHeight="1" x14ac:dyDescent="0.2">
      <c r="A4703" s="259" t="s">
        <v>602</v>
      </c>
      <c r="B4703" s="84">
        <f>Contratista</f>
        <v>0</v>
      </c>
      <c r="C4703" s="81"/>
      <c r="D4703" s="81"/>
      <c r="E4703" s="81"/>
      <c r="F4703" s="87"/>
      <c r="G4703" s="261"/>
    </row>
    <row r="4704" spans="1:7" ht="24" customHeight="1" x14ac:dyDescent="0.2">
      <c r="A4704" s="259" t="s">
        <v>23</v>
      </c>
      <c r="B4704" s="84" t="str">
        <f>Obra</f>
        <v>ESCUELA CASA DEL NINÑO</v>
      </c>
      <c r="C4704" s="81"/>
      <c r="D4704" s="81"/>
      <c r="E4704" s="81"/>
      <c r="F4704" s="87" t="s">
        <v>37</v>
      </c>
      <c r="G4704" s="262">
        <f>Fecha_Base</f>
        <v>0</v>
      </c>
    </row>
    <row r="4705" spans="1:123" ht="24" customHeight="1" x14ac:dyDescent="0.2">
      <c r="A4705" s="263" t="s">
        <v>600</v>
      </c>
      <c r="B4705" s="82" t="str">
        <f>Ubicación</f>
        <v>VALLE FERTIL - SAN JUAN</v>
      </c>
      <c r="C4705" s="82"/>
      <c r="D4705" s="88"/>
      <c r="E4705" s="89"/>
      <c r="G4705" s="264"/>
    </row>
    <row r="4706" spans="1:123" ht="24" customHeight="1" x14ac:dyDescent="0.2">
      <c r="A4706" s="263" t="s">
        <v>38</v>
      </c>
      <c r="B4706" s="91">
        <f>IFERROR(VALUE(LEFT(B4707,FIND(".",B4707)-1)),"")</f>
        <v>11</v>
      </c>
      <c r="C4706" s="83" t="str">
        <f>IFERROR(VLOOKUP(B4706,Tabla_CyP,2,FALSE),"")</f>
        <v xml:space="preserve"> INSTALACIÓN ELÉCTRICA</v>
      </c>
      <c r="E4706" s="89"/>
      <c r="G4706" s="264"/>
    </row>
    <row r="4707" spans="1:123" ht="24" customHeight="1" x14ac:dyDescent="0.2">
      <c r="A4707" s="263" t="s">
        <v>24</v>
      </c>
      <c r="B4707" s="92" t="str">
        <f>IFERROR(VLOOKUP(COUNTIF($A$1:A4707,"ANALISIS DE PRECIOS"),Tabla_NumeroItem,2,FALSE),"")</f>
        <v>11.2.20</v>
      </c>
      <c r="C4707" s="83" t="str">
        <f>IFERROR(VLOOKUP(B4707,Tabla_CyP,2,FALSE),"")</f>
        <v>Cable Cu antillama 1,5 mm2  Pirelli</v>
      </c>
      <c r="D4707" s="88"/>
      <c r="E4707" s="89"/>
      <c r="F4707" s="87" t="s">
        <v>25</v>
      </c>
      <c r="G4707" s="265" t="str">
        <f>IFERROR(VLOOKUP(B4707,Tabla_CyP,4,FALSE),"")</f>
        <v>m</v>
      </c>
    </row>
    <row r="4708" spans="1:123" ht="24" customHeight="1" x14ac:dyDescent="0.2">
      <c r="A4708" s="263"/>
      <c r="B4708" s="82"/>
      <c r="D4708" s="88"/>
      <c r="E4708" s="89"/>
      <c r="G4708" s="264"/>
    </row>
    <row r="4709" spans="1:123" ht="24" customHeight="1" x14ac:dyDescent="0.2">
      <c r="A4709" s="366" t="s">
        <v>506</v>
      </c>
      <c r="B4709" s="367"/>
      <c r="C4709" s="368" t="s">
        <v>0</v>
      </c>
      <c r="D4709" s="368" t="s">
        <v>26</v>
      </c>
      <c r="E4709" s="370" t="s">
        <v>27</v>
      </c>
      <c r="F4709" s="372" t="s">
        <v>28</v>
      </c>
      <c r="G4709" s="372" t="s">
        <v>29</v>
      </c>
    </row>
    <row r="4710" spans="1:123" s="88" customFormat="1" ht="24" customHeight="1" x14ac:dyDescent="0.2">
      <c r="A4710" s="93" t="s">
        <v>507</v>
      </c>
      <c r="B4710" s="93" t="s">
        <v>508</v>
      </c>
      <c r="C4710" s="369"/>
      <c r="D4710" s="369"/>
      <c r="E4710" s="371"/>
      <c r="F4710" s="373"/>
      <c r="G4710" s="373"/>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6"/>
      <c r="B4711" s="94"/>
      <c r="C4711" s="132" t="s">
        <v>603</v>
      </c>
      <c r="D4711" s="95"/>
      <c r="E4711" s="96"/>
      <c r="F4711" s="97"/>
      <c r="G4711" s="267"/>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8">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8">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8">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8">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8">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8">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8">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8">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8">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8">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8">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8">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8">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8">
        <f t="shared" si="1415"/>
        <v>0</v>
      </c>
    </row>
    <row r="4726" spans="1:7" ht="24" customHeight="1" x14ac:dyDescent="0.2">
      <c r="A4726" s="269"/>
      <c r="D4726" s="88"/>
      <c r="E4726" s="89"/>
      <c r="F4726" s="255" t="s">
        <v>30</v>
      </c>
      <c r="G4726" s="270">
        <f>SUBTOTAL(9,G4712:G4725)</f>
        <v>0</v>
      </c>
    </row>
    <row r="4727" spans="1:7" ht="24" customHeight="1" x14ac:dyDescent="0.2">
      <c r="A4727" s="269"/>
      <c r="C4727" s="98" t="s">
        <v>604</v>
      </c>
      <c r="D4727" s="88"/>
      <c r="E4727" s="89"/>
      <c r="G4727" s="271"/>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8">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8">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8">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8">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8">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8">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8">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8">
        <f t="shared" si="1420"/>
        <v>0</v>
      </c>
    </row>
    <row r="4736" spans="1:7" ht="24" customHeight="1" x14ac:dyDescent="0.2">
      <c r="A4736" s="269"/>
      <c r="D4736" s="88"/>
      <c r="E4736" s="89"/>
      <c r="F4736" s="255" t="s">
        <v>31</v>
      </c>
      <c r="G4736" s="270">
        <f>SUBTOTAL(9,G4728:G4735)</f>
        <v>0</v>
      </c>
    </row>
    <row r="4737" spans="1:7" ht="24" customHeight="1" x14ac:dyDescent="0.2">
      <c r="A4737" s="269"/>
      <c r="C4737" s="98" t="s">
        <v>605</v>
      </c>
      <c r="D4737" s="88"/>
      <c r="E4737" s="89"/>
      <c r="G4737" s="271"/>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8">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8">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8">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8">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8">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8">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8">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8">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8">
        <f t="shared" si="1425"/>
        <v>0</v>
      </c>
    </row>
    <row r="4747" spans="1:7" ht="24" customHeight="1" x14ac:dyDescent="0.2">
      <c r="A4747" s="272"/>
      <c r="B4747" s="88"/>
      <c r="D4747" s="88"/>
      <c r="E4747" s="89"/>
      <c r="F4747" s="255" t="s">
        <v>32</v>
      </c>
      <c r="G4747" s="270">
        <f>SUBTOTAL(9,G4738:G4746)</f>
        <v>0</v>
      </c>
    </row>
    <row r="4748" spans="1:7" ht="24" customHeight="1" x14ac:dyDescent="0.2">
      <c r="A4748" s="273"/>
      <c r="B4748" s="88"/>
      <c r="D4748" s="88"/>
      <c r="E4748" s="89"/>
      <c r="G4748" s="271"/>
    </row>
    <row r="4749" spans="1:7" ht="24" customHeight="1" x14ac:dyDescent="0.2">
      <c r="A4749" s="274" t="str">
        <f>B4707</f>
        <v>11.2.20</v>
      </c>
      <c r="B4749" s="275" t="str">
        <f>C4707</f>
        <v>Cable Cu antillama 1,5 mm2  Pirelli</v>
      </c>
      <c r="C4749" s="95"/>
      <c r="D4749" s="95" t="s">
        <v>33</v>
      </c>
      <c r="E4749" s="96"/>
      <c r="F4749" s="277" t="s">
        <v>34</v>
      </c>
      <c r="G4749" s="276">
        <f>SUBTOTAL(9,G4712:G4748)</f>
        <v>0</v>
      </c>
    </row>
    <row r="4751" spans="1:7" ht="24" customHeight="1" x14ac:dyDescent="0.2">
      <c r="A4751" s="256" t="s">
        <v>36</v>
      </c>
      <c r="B4751" s="257"/>
      <c r="C4751" s="257"/>
      <c r="D4751" s="257"/>
      <c r="E4751" s="257"/>
      <c r="F4751" s="257"/>
      <c r="G4751" s="258"/>
    </row>
    <row r="4752" spans="1:7" ht="24" customHeight="1" x14ac:dyDescent="0.2">
      <c r="A4752" s="259" t="s">
        <v>601</v>
      </c>
      <c r="B4752" s="84" t="str">
        <f>Comitente</f>
        <v>SUBSECRETARIA DE ARQUITECTURA</v>
      </c>
      <c r="C4752" s="80"/>
      <c r="D4752" s="85"/>
      <c r="E4752" s="85"/>
      <c r="F4752" s="86"/>
      <c r="G4752" s="260"/>
    </row>
    <row r="4753" spans="1:123" ht="24" customHeight="1" x14ac:dyDescent="0.2">
      <c r="A4753" s="259" t="s">
        <v>602</v>
      </c>
      <c r="B4753" s="84">
        <f>Contratista</f>
        <v>0</v>
      </c>
      <c r="C4753" s="81"/>
      <c r="D4753" s="81"/>
      <c r="E4753" s="81"/>
      <c r="F4753" s="87"/>
      <c r="G4753" s="261"/>
    </row>
    <row r="4754" spans="1:123" ht="24" customHeight="1" x14ac:dyDescent="0.2">
      <c r="A4754" s="259" t="s">
        <v>23</v>
      </c>
      <c r="B4754" s="84" t="str">
        <f>Obra</f>
        <v>ESCUELA CASA DEL NINÑO</v>
      </c>
      <c r="C4754" s="81"/>
      <c r="D4754" s="81"/>
      <c r="E4754" s="81"/>
      <c r="F4754" s="87" t="s">
        <v>37</v>
      </c>
      <c r="G4754" s="262">
        <f>Fecha_Base</f>
        <v>0</v>
      </c>
    </row>
    <row r="4755" spans="1:123" ht="24" customHeight="1" x14ac:dyDescent="0.2">
      <c r="A4755" s="263" t="s">
        <v>600</v>
      </c>
      <c r="B4755" s="82" t="str">
        <f>Ubicación</f>
        <v>VALLE FERTIL - SAN JUAN</v>
      </c>
      <c r="C4755" s="82"/>
      <c r="D4755" s="88"/>
      <c r="E4755" s="89"/>
      <c r="G4755" s="264"/>
    </row>
    <row r="4756" spans="1:123" ht="24" customHeight="1" x14ac:dyDescent="0.2">
      <c r="A4756" s="263" t="s">
        <v>38</v>
      </c>
      <c r="B4756" s="91">
        <f>IFERROR(VALUE(LEFT(B4757,FIND(".",B4757)-1)),"")</f>
        <v>11</v>
      </c>
      <c r="C4756" s="83" t="str">
        <f>IFERROR(VLOOKUP(B4756,Tabla_CyP,2,FALSE),"")</f>
        <v xml:space="preserve"> INSTALACIÓN ELÉCTRICA</v>
      </c>
      <c r="E4756" s="89"/>
      <c r="G4756" s="264"/>
    </row>
    <row r="4757" spans="1:123" ht="24" customHeight="1" x14ac:dyDescent="0.2">
      <c r="A4757" s="263" t="s">
        <v>24</v>
      </c>
      <c r="B4757" s="92" t="str">
        <f>IFERROR(VLOOKUP(COUNTIF($A$1:A4757,"ANALISIS DE PRECIOS"),Tabla_NumeroItem,2,FALSE),"")</f>
        <v>11.2.21</v>
      </c>
      <c r="C4757" s="83" t="str">
        <f>IFERROR(VLOOKUP(B4757,Tabla_CyP,2,FALSE),"")</f>
        <v>Cable Cu antillama 2,5 mm2 pirelli</v>
      </c>
      <c r="D4757" s="88"/>
      <c r="E4757" s="89"/>
      <c r="F4757" s="87" t="s">
        <v>25</v>
      </c>
      <c r="G4757" s="265" t="str">
        <f>IFERROR(VLOOKUP(B4757,Tabla_CyP,4,FALSE),"")</f>
        <v>m</v>
      </c>
    </row>
    <row r="4758" spans="1:123" ht="24" customHeight="1" x14ac:dyDescent="0.2">
      <c r="A4758" s="263"/>
      <c r="B4758" s="82"/>
      <c r="D4758" s="88"/>
      <c r="E4758" s="89"/>
      <c r="G4758" s="264"/>
    </row>
    <row r="4759" spans="1:123" ht="24" customHeight="1" x14ac:dyDescent="0.2">
      <c r="A4759" s="366" t="s">
        <v>506</v>
      </c>
      <c r="B4759" s="367"/>
      <c r="C4759" s="368" t="s">
        <v>0</v>
      </c>
      <c r="D4759" s="368" t="s">
        <v>26</v>
      </c>
      <c r="E4759" s="370" t="s">
        <v>27</v>
      </c>
      <c r="F4759" s="372" t="s">
        <v>28</v>
      </c>
      <c r="G4759" s="372" t="s">
        <v>29</v>
      </c>
    </row>
    <row r="4760" spans="1:123" s="88" customFormat="1" ht="24" customHeight="1" x14ac:dyDescent="0.2">
      <c r="A4760" s="93" t="s">
        <v>507</v>
      </c>
      <c r="B4760" s="93" t="s">
        <v>508</v>
      </c>
      <c r="C4760" s="369"/>
      <c r="D4760" s="369"/>
      <c r="E4760" s="371"/>
      <c r="F4760" s="373"/>
      <c r="G4760" s="373"/>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6"/>
      <c r="B4761" s="94"/>
      <c r="C4761" s="132" t="s">
        <v>603</v>
      </c>
      <c r="D4761" s="95"/>
      <c r="E4761" s="96"/>
      <c r="F4761" s="97"/>
      <c r="G4761" s="267"/>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8">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8">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8">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8">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8">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8">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8">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8">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8">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8">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8">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8">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8">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8">
        <f t="shared" si="1430"/>
        <v>0</v>
      </c>
    </row>
    <row r="4776" spans="1:7" ht="24" customHeight="1" x14ac:dyDescent="0.2">
      <c r="A4776" s="269"/>
      <c r="D4776" s="88"/>
      <c r="E4776" s="89"/>
      <c r="F4776" s="255" t="s">
        <v>30</v>
      </c>
      <c r="G4776" s="270">
        <f>SUBTOTAL(9,G4762:G4775)</f>
        <v>0</v>
      </c>
    </row>
    <row r="4777" spans="1:7" ht="24" customHeight="1" x14ac:dyDescent="0.2">
      <c r="A4777" s="269"/>
      <c r="C4777" s="98" t="s">
        <v>604</v>
      </c>
      <c r="D4777" s="88"/>
      <c r="E4777" s="89"/>
      <c r="G4777" s="271"/>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8">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8">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8">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8">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8">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8">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8">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8">
        <f t="shared" si="1435"/>
        <v>0</v>
      </c>
    </row>
    <row r="4786" spans="1:7" ht="24" customHeight="1" x14ac:dyDescent="0.2">
      <c r="A4786" s="269"/>
      <c r="D4786" s="88"/>
      <c r="E4786" s="89"/>
      <c r="F4786" s="255" t="s">
        <v>31</v>
      </c>
      <c r="G4786" s="270">
        <f>SUBTOTAL(9,G4778:G4785)</f>
        <v>0</v>
      </c>
    </row>
    <row r="4787" spans="1:7" ht="24" customHeight="1" x14ac:dyDescent="0.2">
      <c r="A4787" s="269"/>
      <c r="C4787" s="98" t="s">
        <v>605</v>
      </c>
      <c r="D4787" s="88"/>
      <c r="E4787" s="89"/>
      <c r="G4787" s="271"/>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8">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8">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8">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8">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8">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8">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8">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8">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8">
        <f t="shared" si="1440"/>
        <v>0</v>
      </c>
    </row>
    <row r="4797" spans="1:7" ht="24" customHeight="1" x14ac:dyDescent="0.2">
      <c r="A4797" s="272"/>
      <c r="B4797" s="88"/>
      <c r="D4797" s="88"/>
      <c r="E4797" s="89"/>
      <c r="F4797" s="255" t="s">
        <v>32</v>
      </c>
      <c r="G4797" s="270">
        <f>SUBTOTAL(9,G4788:G4796)</f>
        <v>0</v>
      </c>
    </row>
    <row r="4798" spans="1:7" ht="24" customHeight="1" x14ac:dyDescent="0.2">
      <c r="A4798" s="273"/>
      <c r="B4798" s="88"/>
      <c r="D4798" s="88"/>
      <c r="E4798" s="89"/>
      <c r="G4798" s="271"/>
    </row>
    <row r="4799" spans="1:7" ht="24" customHeight="1" x14ac:dyDescent="0.2">
      <c r="A4799" s="274" t="str">
        <f>B4757</f>
        <v>11.2.21</v>
      </c>
      <c r="B4799" s="275" t="str">
        <f>C4757</f>
        <v>Cable Cu antillama 2,5 mm2 pirelli</v>
      </c>
      <c r="C4799" s="95"/>
      <c r="D4799" s="95" t="s">
        <v>33</v>
      </c>
      <c r="E4799" s="96"/>
      <c r="F4799" s="277" t="s">
        <v>34</v>
      </c>
      <c r="G4799" s="276">
        <f>SUBTOTAL(9,G4762:G4798)</f>
        <v>0</v>
      </c>
    </row>
    <row r="4801" spans="1:123" ht="24" customHeight="1" x14ac:dyDescent="0.2">
      <c r="A4801" s="256" t="s">
        <v>36</v>
      </c>
      <c r="B4801" s="257"/>
      <c r="C4801" s="257"/>
      <c r="D4801" s="257"/>
      <c r="E4801" s="257"/>
      <c r="F4801" s="257"/>
      <c r="G4801" s="258"/>
    </row>
    <row r="4802" spans="1:123" ht="24" customHeight="1" x14ac:dyDescent="0.2">
      <c r="A4802" s="259" t="s">
        <v>601</v>
      </c>
      <c r="B4802" s="84" t="str">
        <f>Comitente</f>
        <v>SUBSECRETARIA DE ARQUITECTURA</v>
      </c>
      <c r="C4802" s="80"/>
      <c r="D4802" s="85"/>
      <c r="E4802" s="85"/>
      <c r="F4802" s="86"/>
      <c r="G4802" s="260"/>
    </row>
    <row r="4803" spans="1:123" ht="24" customHeight="1" x14ac:dyDescent="0.2">
      <c r="A4803" s="259" t="s">
        <v>602</v>
      </c>
      <c r="B4803" s="84">
        <f>Contratista</f>
        <v>0</v>
      </c>
      <c r="C4803" s="81"/>
      <c r="D4803" s="81"/>
      <c r="E4803" s="81"/>
      <c r="F4803" s="87"/>
      <c r="G4803" s="261"/>
    </row>
    <row r="4804" spans="1:123" ht="24" customHeight="1" x14ac:dyDescent="0.2">
      <c r="A4804" s="259" t="s">
        <v>23</v>
      </c>
      <c r="B4804" s="84" t="str">
        <f>Obra</f>
        <v>ESCUELA CASA DEL NINÑO</v>
      </c>
      <c r="C4804" s="81"/>
      <c r="D4804" s="81"/>
      <c r="E4804" s="81"/>
      <c r="F4804" s="87" t="s">
        <v>37</v>
      </c>
      <c r="G4804" s="262">
        <f>Fecha_Base</f>
        <v>0</v>
      </c>
    </row>
    <row r="4805" spans="1:123" ht="24" customHeight="1" x14ac:dyDescent="0.2">
      <c r="A4805" s="263" t="s">
        <v>600</v>
      </c>
      <c r="B4805" s="82" t="str">
        <f>Ubicación</f>
        <v>VALLE FERTIL - SAN JUAN</v>
      </c>
      <c r="C4805" s="82"/>
      <c r="D4805" s="88"/>
      <c r="E4805" s="89"/>
      <c r="G4805" s="264"/>
    </row>
    <row r="4806" spans="1:123" ht="24" customHeight="1" x14ac:dyDescent="0.2">
      <c r="A4806" s="263" t="s">
        <v>38</v>
      </c>
      <c r="B4806" s="91">
        <f>IFERROR(VALUE(LEFT(B4807,FIND(".",B4807)-1)),"")</f>
        <v>11</v>
      </c>
      <c r="C4806" s="83" t="str">
        <f>IFERROR(VLOOKUP(B4806,Tabla_CyP,2,FALSE),"")</f>
        <v xml:space="preserve"> INSTALACIÓN ELÉCTRICA</v>
      </c>
      <c r="E4806" s="89"/>
      <c r="G4806" s="264"/>
    </row>
    <row r="4807" spans="1:123" ht="24" customHeight="1" x14ac:dyDescent="0.2">
      <c r="A4807" s="263" t="s">
        <v>24</v>
      </c>
      <c r="B4807" s="92" t="str">
        <f>IFERROR(VLOOKUP(COUNTIF($A$1:A4807,"ANALISIS DE PRECIOS"),Tabla_NumeroItem,2,FALSE),"")</f>
        <v>11.2.22</v>
      </c>
      <c r="C4807" s="83" t="str">
        <f>IFERROR(VLOOKUP(B4807,Tabla_CyP,2,FALSE),"")</f>
        <v>Cable Cu antillama 4 mm2  Pirelli</v>
      </c>
      <c r="D4807" s="88"/>
      <c r="E4807" s="89"/>
      <c r="F4807" s="87" t="s">
        <v>25</v>
      </c>
      <c r="G4807" s="265" t="str">
        <f>IFERROR(VLOOKUP(B4807,Tabla_CyP,4,FALSE),"")</f>
        <v>m</v>
      </c>
    </row>
    <row r="4808" spans="1:123" ht="24" customHeight="1" x14ac:dyDescent="0.2">
      <c r="A4808" s="263"/>
      <c r="B4808" s="82"/>
      <c r="D4808" s="88"/>
      <c r="E4808" s="89"/>
      <c r="G4808" s="264"/>
    </row>
    <row r="4809" spans="1:123" ht="24" customHeight="1" x14ac:dyDescent="0.2">
      <c r="A4809" s="366" t="s">
        <v>506</v>
      </c>
      <c r="B4809" s="367"/>
      <c r="C4809" s="368" t="s">
        <v>0</v>
      </c>
      <c r="D4809" s="368" t="s">
        <v>26</v>
      </c>
      <c r="E4809" s="370" t="s">
        <v>27</v>
      </c>
      <c r="F4809" s="372" t="s">
        <v>28</v>
      </c>
      <c r="G4809" s="372" t="s">
        <v>29</v>
      </c>
    </row>
    <row r="4810" spans="1:123" s="88" customFormat="1" ht="24" customHeight="1" x14ac:dyDescent="0.2">
      <c r="A4810" s="93" t="s">
        <v>507</v>
      </c>
      <c r="B4810" s="93" t="s">
        <v>508</v>
      </c>
      <c r="C4810" s="369"/>
      <c r="D4810" s="369"/>
      <c r="E4810" s="371"/>
      <c r="F4810" s="373"/>
      <c r="G4810" s="373"/>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6"/>
      <c r="B4811" s="94"/>
      <c r="C4811" s="132" t="s">
        <v>603</v>
      </c>
      <c r="D4811" s="95"/>
      <c r="E4811" s="96"/>
      <c r="F4811" s="97"/>
      <c r="G4811" s="267"/>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8">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8">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8">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8">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8">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8">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8">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8">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8">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8">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8">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8">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8">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8">
        <f t="shared" si="1445"/>
        <v>0</v>
      </c>
    </row>
    <row r="4826" spans="1:7" ht="24" customHeight="1" x14ac:dyDescent="0.2">
      <c r="A4826" s="269"/>
      <c r="D4826" s="88"/>
      <c r="E4826" s="89"/>
      <c r="F4826" s="255" t="s">
        <v>30</v>
      </c>
      <c r="G4826" s="270">
        <f>SUBTOTAL(9,G4812:G4825)</f>
        <v>0</v>
      </c>
    </row>
    <row r="4827" spans="1:7" ht="24" customHeight="1" x14ac:dyDescent="0.2">
      <c r="A4827" s="269"/>
      <c r="C4827" s="98" t="s">
        <v>604</v>
      </c>
      <c r="D4827" s="88"/>
      <c r="E4827" s="89"/>
      <c r="G4827" s="271"/>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8">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8">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8">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8">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8">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8">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8">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8">
        <f t="shared" si="1450"/>
        <v>0</v>
      </c>
    </row>
    <row r="4836" spans="1:7" ht="24" customHeight="1" x14ac:dyDescent="0.2">
      <c r="A4836" s="269"/>
      <c r="D4836" s="88"/>
      <c r="E4836" s="89"/>
      <c r="F4836" s="255" t="s">
        <v>31</v>
      </c>
      <c r="G4836" s="270">
        <f>SUBTOTAL(9,G4828:G4835)</f>
        <v>0</v>
      </c>
    </row>
    <row r="4837" spans="1:7" ht="24" customHeight="1" x14ac:dyDescent="0.2">
      <c r="A4837" s="269"/>
      <c r="C4837" s="98" t="s">
        <v>605</v>
      </c>
      <c r="D4837" s="88"/>
      <c r="E4837" s="89"/>
      <c r="G4837" s="271"/>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8">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8">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8">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8">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8">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8">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8">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8">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8">
        <f t="shared" si="1455"/>
        <v>0</v>
      </c>
    </row>
    <row r="4847" spans="1:7" ht="24" customHeight="1" x14ac:dyDescent="0.2">
      <c r="A4847" s="272"/>
      <c r="B4847" s="88"/>
      <c r="D4847" s="88"/>
      <c r="E4847" s="89"/>
      <c r="F4847" s="255" t="s">
        <v>32</v>
      </c>
      <c r="G4847" s="270">
        <f>SUBTOTAL(9,G4838:G4846)</f>
        <v>0</v>
      </c>
    </row>
    <row r="4848" spans="1:7" ht="24" customHeight="1" x14ac:dyDescent="0.2">
      <c r="A4848" s="273"/>
      <c r="B4848" s="88"/>
      <c r="D4848" s="88"/>
      <c r="E4848" s="89"/>
      <c r="G4848" s="271"/>
    </row>
    <row r="4849" spans="1:123" ht="24" customHeight="1" x14ac:dyDescent="0.2">
      <c r="A4849" s="274" t="str">
        <f>B4807</f>
        <v>11.2.22</v>
      </c>
      <c r="B4849" s="275" t="str">
        <f>C4807</f>
        <v>Cable Cu antillama 4 mm2  Pirelli</v>
      </c>
      <c r="C4849" s="95"/>
      <c r="D4849" s="95" t="s">
        <v>33</v>
      </c>
      <c r="E4849" s="96"/>
      <c r="F4849" s="277" t="s">
        <v>34</v>
      </c>
      <c r="G4849" s="276">
        <f>SUBTOTAL(9,G4812:G4848)</f>
        <v>0</v>
      </c>
    </row>
    <row r="4851" spans="1:123" ht="24" customHeight="1" x14ac:dyDescent="0.2">
      <c r="A4851" s="256" t="s">
        <v>36</v>
      </c>
      <c r="B4851" s="257"/>
      <c r="C4851" s="257"/>
      <c r="D4851" s="257"/>
      <c r="E4851" s="257"/>
      <c r="F4851" s="257"/>
      <c r="G4851" s="258"/>
    </row>
    <row r="4852" spans="1:123" ht="24" customHeight="1" x14ac:dyDescent="0.2">
      <c r="A4852" s="259" t="s">
        <v>601</v>
      </c>
      <c r="B4852" s="84" t="str">
        <f>Comitente</f>
        <v>SUBSECRETARIA DE ARQUITECTURA</v>
      </c>
      <c r="C4852" s="80"/>
      <c r="D4852" s="85"/>
      <c r="E4852" s="85"/>
      <c r="F4852" s="86"/>
      <c r="G4852" s="260"/>
    </row>
    <row r="4853" spans="1:123" ht="24" customHeight="1" x14ac:dyDescent="0.2">
      <c r="A4853" s="259" t="s">
        <v>602</v>
      </c>
      <c r="B4853" s="84">
        <f>Contratista</f>
        <v>0</v>
      </c>
      <c r="C4853" s="81"/>
      <c r="D4853" s="81"/>
      <c r="E4853" s="81"/>
      <c r="F4853" s="87"/>
      <c r="G4853" s="261"/>
    </row>
    <row r="4854" spans="1:123" ht="24" customHeight="1" x14ac:dyDescent="0.2">
      <c r="A4854" s="259" t="s">
        <v>23</v>
      </c>
      <c r="B4854" s="84" t="str">
        <f>Obra</f>
        <v>ESCUELA CASA DEL NINÑO</v>
      </c>
      <c r="C4854" s="81"/>
      <c r="D4854" s="81"/>
      <c r="E4854" s="81"/>
      <c r="F4854" s="87" t="s">
        <v>37</v>
      </c>
      <c r="G4854" s="262">
        <f>Fecha_Base</f>
        <v>0</v>
      </c>
    </row>
    <row r="4855" spans="1:123" ht="24" customHeight="1" x14ac:dyDescent="0.2">
      <c r="A4855" s="263" t="s">
        <v>600</v>
      </c>
      <c r="B4855" s="82" t="str">
        <f>Ubicación</f>
        <v>VALLE FERTIL - SAN JUAN</v>
      </c>
      <c r="C4855" s="82"/>
      <c r="D4855" s="88"/>
      <c r="E4855" s="89"/>
      <c r="G4855" s="264"/>
    </row>
    <row r="4856" spans="1:123" ht="24" customHeight="1" x14ac:dyDescent="0.2">
      <c r="A4856" s="263" t="s">
        <v>38</v>
      </c>
      <c r="B4856" s="91">
        <f>IFERROR(VALUE(LEFT(B4857,FIND(".",B4857)-1)),"")</f>
        <v>11</v>
      </c>
      <c r="C4856" s="83" t="str">
        <f>IFERROR(VLOOKUP(B4856,Tabla_CyP,2,FALSE),"")</f>
        <v xml:space="preserve"> INSTALACIÓN ELÉCTRICA</v>
      </c>
      <c r="E4856" s="89"/>
      <c r="G4856" s="264"/>
    </row>
    <row r="4857" spans="1:123" ht="24" customHeight="1" x14ac:dyDescent="0.2">
      <c r="A4857" s="263" t="s">
        <v>24</v>
      </c>
      <c r="B4857" s="92" t="str">
        <f>IFERROR(VLOOKUP(COUNTIF($A$1:A4857,"ANALISIS DE PRECIOS"),Tabla_NumeroItem,2,FALSE),"")</f>
        <v>11.2.23</v>
      </c>
      <c r="C4857" s="83" t="str">
        <f>IFERROR(VLOOKUP(B4857,Tabla_CyP,2,FALSE),"")</f>
        <v>Interrupt. difer. 4 x 40 Amp. 30 mA.</v>
      </c>
      <c r="D4857" s="88"/>
      <c r="E4857" s="89"/>
      <c r="F4857" s="87" t="s">
        <v>25</v>
      </c>
      <c r="G4857" s="265" t="str">
        <f>IFERROR(VLOOKUP(B4857,Tabla_CyP,4,FALSE),"")</f>
        <v>u</v>
      </c>
    </row>
    <row r="4858" spans="1:123" ht="24" customHeight="1" x14ac:dyDescent="0.2">
      <c r="A4858" s="263"/>
      <c r="B4858" s="82"/>
      <c r="D4858" s="88"/>
      <c r="E4858" s="89"/>
      <c r="G4858" s="264"/>
    </row>
    <row r="4859" spans="1:123" ht="24" customHeight="1" x14ac:dyDescent="0.2">
      <c r="A4859" s="366" t="s">
        <v>506</v>
      </c>
      <c r="B4859" s="367"/>
      <c r="C4859" s="368" t="s">
        <v>0</v>
      </c>
      <c r="D4859" s="368" t="s">
        <v>26</v>
      </c>
      <c r="E4859" s="370" t="s">
        <v>27</v>
      </c>
      <c r="F4859" s="372" t="s">
        <v>28</v>
      </c>
      <c r="G4859" s="372" t="s">
        <v>29</v>
      </c>
    </row>
    <row r="4860" spans="1:123" s="88" customFormat="1" ht="24" customHeight="1" x14ac:dyDescent="0.2">
      <c r="A4860" s="93" t="s">
        <v>507</v>
      </c>
      <c r="B4860" s="93" t="s">
        <v>508</v>
      </c>
      <c r="C4860" s="369"/>
      <c r="D4860" s="369"/>
      <c r="E4860" s="371"/>
      <c r="F4860" s="373"/>
      <c r="G4860" s="373"/>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6"/>
      <c r="B4861" s="94"/>
      <c r="C4861" s="132" t="s">
        <v>603</v>
      </c>
      <c r="D4861" s="95"/>
      <c r="E4861" s="96"/>
      <c r="F4861" s="97"/>
      <c r="G4861" s="267"/>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8">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8">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8">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8">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8">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8">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8">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8">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8">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8">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8">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8">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8">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8">
        <f t="shared" si="1460"/>
        <v>0</v>
      </c>
    </row>
    <row r="4876" spans="1:7" ht="24" customHeight="1" x14ac:dyDescent="0.2">
      <c r="A4876" s="269"/>
      <c r="D4876" s="88"/>
      <c r="E4876" s="89"/>
      <c r="F4876" s="255" t="s">
        <v>30</v>
      </c>
      <c r="G4876" s="270">
        <f>SUBTOTAL(9,G4862:G4875)</f>
        <v>0</v>
      </c>
    </row>
    <row r="4877" spans="1:7" ht="24" customHeight="1" x14ac:dyDescent="0.2">
      <c r="A4877" s="269"/>
      <c r="C4877" s="98" t="s">
        <v>604</v>
      </c>
      <c r="D4877" s="88"/>
      <c r="E4877" s="89"/>
      <c r="G4877" s="271"/>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8">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8">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8">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8">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8">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8">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8">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8">
        <f t="shared" si="1465"/>
        <v>0</v>
      </c>
    </row>
    <row r="4886" spans="1:7" ht="24" customHeight="1" x14ac:dyDescent="0.2">
      <c r="A4886" s="269"/>
      <c r="D4886" s="88"/>
      <c r="E4886" s="89"/>
      <c r="F4886" s="255" t="s">
        <v>31</v>
      </c>
      <c r="G4886" s="270">
        <f>SUBTOTAL(9,G4878:G4885)</f>
        <v>0</v>
      </c>
    </row>
    <row r="4887" spans="1:7" ht="24" customHeight="1" x14ac:dyDescent="0.2">
      <c r="A4887" s="269"/>
      <c r="C4887" s="98" t="s">
        <v>605</v>
      </c>
      <c r="D4887" s="88"/>
      <c r="E4887" s="89"/>
      <c r="G4887" s="271"/>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8">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8">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8">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8">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8">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8">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8">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8">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8">
        <f t="shared" si="1470"/>
        <v>0</v>
      </c>
    </row>
    <row r="4897" spans="1:123" ht="24" customHeight="1" x14ac:dyDescent="0.2">
      <c r="A4897" s="272"/>
      <c r="B4897" s="88"/>
      <c r="D4897" s="88"/>
      <c r="E4897" s="89"/>
      <c r="F4897" s="255" t="s">
        <v>32</v>
      </c>
      <c r="G4897" s="270">
        <f>SUBTOTAL(9,G4888:G4896)</f>
        <v>0</v>
      </c>
    </row>
    <row r="4898" spans="1:123" ht="24" customHeight="1" x14ac:dyDescent="0.2">
      <c r="A4898" s="273"/>
      <c r="B4898" s="88"/>
      <c r="D4898" s="88"/>
      <c r="E4898" s="89"/>
      <c r="G4898" s="271"/>
    </row>
    <row r="4899" spans="1:123" ht="24" customHeight="1" x14ac:dyDescent="0.2">
      <c r="A4899" s="274" t="str">
        <f>B4857</f>
        <v>11.2.23</v>
      </c>
      <c r="B4899" s="275" t="str">
        <f>C4857</f>
        <v>Interrupt. difer. 4 x 40 Amp. 30 mA.</v>
      </c>
      <c r="C4899" s="95"/>
      <c r="D4899" s="95" t="s">
        <v>33</v>
      </c>
      <c r="E4899" s="96"/>
      <c r="F4899" s="277" t="s">
        <v>34</v>
      </c>
      <c r="G4899" s="276">
        <f>SUBTOTAL(9,G4862:G4898)</f>
        <v>0</v>
      </c>
    </row>
    <row r="4901" spans="1:123" ht="24" customHeight="1" x14ac:dyDescent="0.2">
      <c r="A4901" s="256" t="s">
        <v>36</v>
      </c>
      <c r="B4901" s="257"/>
      <c r="C4901" s="257"/>
      <c r="D4901" s="257"/>
      <c r="E4901" s="257"/>
      <c r="F4901" s="257"/>
      <c r="G4901" s="258"/>
    </row>
    <row r="4902" spans="1:123" ht="24" customHeight="1" x14ac:dyDescent="0.2">
      <c r="A4902" s="259" t="s">
        <v>601</v>
      </c>
      <c r="B4902" s="84" t="str">
        <f>Comitente</f>
        <v>SUBSECRETARIA DE ARQUITECTURA</v>
      </c>
      <c r="C4902" s="80"/>
      <c r="D4902" s="85"/>
      <c r="E4902" s="85"/>
      <c r="F4902" s="86"/>
      <c r="G4902" s="260"/>
    </row>
    <row r="4903" spans="1:123" ht="24" customHeight="1" x14ac:dyDescent="0.2">
      <c r="A4903" s="259" t="s">
        <v>602</v>
      </c>
      <c r="B4903" s="84">
        <f>Contratista</f>
        <v>0</v>
      </c>
      <c r="C4903" s="81"/>
      <c r="D4903" s="81"/>
      <c r="E4903" s="81"/>
      <c r="F4903" s="87"/>
      <c r="G4903" s="261"/>
    </row>
    <row r="4904" spans="1:123" ht="24" customHeight="1" x14ac:dyDescent="0.2">
      <c r="A4904" s="259" t="s">
        <v>23</v>
      </c>
      <c r="B4904" s="84" t="str">
        <f>Obra</f>
        <v>ESCUELA CASA DEL NINÑO</v>
      </c>
      <c r="C4904" s="81"/>
      <c r="D4904" s="81"/>
      <c r="E4904" s="81"/>
      <c r="F4904" s="87" t="s">
        <v>37</v>
      </c>
      <c r="G4904" s="262">
        <f>Fecha_Base</f>
        <v>0</v>
      </c>
    </row>
    <row r="4905" spans="1:123" ht="24" customHeight="1" x14ac:dyDescent="0.2">
      <c r="A4905" s="263" t="s">
        <v>600</v>
      </c>
      <c r="B4905" s="82" t="str">
        <f>Ubicación</f>
        <v>VALLE FERTIL - SAN JUAN</v>
      </c>
      <c r="C4905" s="82"/>
      <c r="D4905" s="88"/>
      <c r="E4905" s="89"/>
      <c r="G4905" s="264"/>
    </row>
    <row r="4906" spans="1:123" ht="24" customHeight="1" x14ac:dyDescent="0.2">
      <c r="A4906" s="263" t="s">
        <v>38</v>
      </c>
      <c r="B4906" s="91">
        <f>IFERROR(VALUE(LEFT(B4907,FIND(".",B4907)-1)),"")</f>
        <v>11</v>
      </c>
      <c r="C4906" s="83" t="str">
        <f>IFERROR(VLOOKUP(B4906,Tabla_CyP,2,FALSE),"")</f>
        <v xml:space="preserve"> INSTALACIÓN ELÉCTRICA</v>
      </c>
      <c r="E4906" s="89"/>
      <c r="G4906" s="264"/>
    </row>
    <row r="4907" spans="1:123" ht="24" customHeight="1" x14ac:dyDescent="0.2">
      <c r="A4907" s="263" t="s">
        <v>24</v>
      </c>
      <c r="B4907" s="92" t="str">
        <f>IFERROR(VLOOKUP(COUNTIF($A$1:A4907,"ANALISIS DE PRECIOS"),Tabla_NumeroItem,2,FALSE),"")</f>
        <v>11.2.24</v>
      </c>
      <c r="C4907" s="83" t="str">
        <f>IFERROR(VLOOKUP(B4907,Tabla_CyP,2,FALSE),"")</f>
        <v>Llaves termomagneticas 2 x 10A - schneider</v>
      </c>
      <c r="D4907" s="88"/>
      <c r="E4907" s="89"/>
      <c r="F4907" s="87" t="s">
        <v>25</v>
      </c>
      <c r="G4907" s="265" t="str">
        <f>IFERROR(VLOOKUP(B4907,Tabla_CyP,4,FALSE),"")</f>
        <v>u</v>
      </c>
    </row>
    <row r="4908" spans="1:123" ht="24" customHeight="1" x14ac:dyDescent="0.2">
      <c r="A4908" s="263"/>
      <c r="B4908" s="82"/>
      <c r="D4908" s="88"/>
      <c r="E4908" s="89"/>
      <c r="G4908" s="264"/>
    </row>
    <row r="4909" spans="1:123" ht="24" customHeight="1" x14ac:dyDescent="0.2">
      <c r="A4909" s="366" t="s">
        <v>506</v>
      </c>
      <c r="B4909" s="367"/>
      <c r="C4909" s="368" t="s">
        <v>0</v>
      </c>
      <c r="D4909" s="368" t="s">
        <v>26</v>
      </c>
      <c r="E4909" s="370" t="s">
        <v>27</v>
      </c>
      <c r="F4909" s="372" t="s">
        <v>28</v>
      </c>
      <c r="G4909" s="372" t="s">
        <v>29</v>
      </c>
    </row>
    <row r="4910" spans="1:123" s="88" customFormat="1" ht="24" customHeight="1" x14ac:dyDescent="0.2">
      <c r="A4910" s="93" t="s">
        <v>507</v>
      </c>
      <c r="B4910" s="93" t="s">
        <v>508</v>
      </c>
      <c r="C4910" s="369"/>
      <c r="D4910" s="369"/>
      <c r="E4910" s="371"/>
      <c r="F4910" s="373"/>
      <c r="G4910" s="373"/>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6"/>
      <c r="B4911" s="94"/>
      <c r="C4911" s="132" t="s">
        <v>603</v>
      </c>
      <c r="D4911" s="95"/>
      <c r="E4911" s="96"/>
      <c r="F4911" s="97"/>
      <c r="G4911" s="267"/>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8">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8">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8">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8">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8">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8">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8">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8">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8">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8">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8">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8">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8">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8">
        <f t="shared" si="1475"/>
        <v>0</v>
      </c>
    </row>
    <row r="4926" spans="1:7" ht="24" customHeight="1" x14ac:dyDescent="0.2">
      <c r="A4926" s="269"/>
      <c r="D4926" s="88"/>
      <c r="E4926" s="89"/>
      <c r="F4926" s="255" t="s">
        <v>30</v>
      </c>
      <c r="G4926" s="270">
        <f>SUBTOTAL(9,G4912:G4925)</f>
        <v>0</v>
      </c>
    </row>
    <row r="4927" spans="1:7" ht="24" customHeight="1" x14ac:dyDescent="0.2">
      <c r="A4927" s="269"/>
      <c r="C4927" s="98" t="s">
        <v>604</v>
      </c>
      <c r="D4927" s="88"/>
      <c r="E4927" s="89"/>
      <c r="G4927" s="271"/>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8">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8">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8">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8">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8">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8">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8">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8">
        <f t="shared" si="1480"/>
        <v>0</v>
      </c>
    </row>
    <row r="4936" spans="1:7" ht="24" customHeight="1" x14ac:dyDescent="0.2">
      <c r="A4936" s="269"/>
      <c r="D4936" s="88"/>
      <c r="E4936" s="89"/>
      <c r="F4936" s="255" t="s">
        <v>31</v>
      </c>
      <c r="G4936" s="270">
        <f>SUBTOTAL(9,G4928:G4935)</f>
        <v>0</v>
      </c>
    </row>
    <row r="4937" spans="1:7" ht="24" customHeight="1" x14ac:dyDescent="0.2">
      <c r="A4937" s="269"/>
      <c r="C4937" s="98" t="s">
        <v>605</v>
      </c>
      <c r="D4937" s="88"/>
      <c r="E4937" s="89"/>
      <c r="G4937" s="271"/>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8">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8">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8">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8">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8">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8">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8">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8">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8">
        <f t="shared" si="1485"/>
        <v>0</v>
      </c>
    </row>
    <row r="4947" spans="1:123" ht="24" customHeight="1" x14ac:dyDescent="0.2">
      <c r="A4947" s="272"/>
      <c r="B4947" s="88"/>
      <c r="D4947" s="88"/>
      <c r="E4947" s="89"/>
      <c r="F4947" s="255" t="s">
        <v>32</v>
      </c>
      <c r="G4947" s="270">
        <f>SUBTOTAL(9,G4938:G4946)</f>
        <v>0</v>
      </c>
    </row>
    <row r="4948" spans="1:123" ht="24" customHeight="1" x14ac:dyDescent="0.2">
      <c r="A4948" s="273"/>
      <c r="B4948" s="88"/>
      <c r="D4948" s="88"/>
      <c r="E4948" s="89"/>
      <c r="G4948" s="271"/>
    </row>
    <row r="4949" spans="1:123" ht="24" customHeight="1" x14ac:dyDescent="0.2">
      <c r="A4949" s="274" t="str">
        <f>B4907</f>
        <v>11.2.24</v>
      </c>
      <c r="B4949" s="275" t="str">
        <f>C4907</f>
        <v>Llaves termomagneticas 2 x 10A - schneider</v>
      </c>
      <c r="C4949" s="95"/>
      <c r="D4949" s="95" t="s">
        <v>33</v>
      </c>
      <c r="E4949" s="96"/>
      <c r="F4949" s="277" t="s">
        <v>34</v>
      </c>
      <c r="G4949" s="276">
        <f>SUBTOTAL(9,G4912:G4948)</f>
        <v>0</v>
      </c>
    </row>
    <row r="4951" spans="1:123" ht="24" customHeight="1" x14ac:dyDescent="0.2">
      <c r="A4951" s="256" t="s">
        <v>36</v>
      </c>
      <c r="B4951" s="257"/>
      <c r="C4951" s="257"/>
      <c r="D4951" s="257"/>
      <c r="E4951" s="257"/>
      <c r="F4951" s="257"/>
      <c r="G4951" s="258"/>
    </row>
    <row r="4952" spans="1:123" ht="24" customHeight="1" x14ac:dyDescent="0.2">
      <c r="A4952" s="259" t="s">
        <v>601</v>
      </c>
      <c r="B4952" s="84" t="str">
        <f>Comitente</f>
        <v>SUBSECRETARIA DE ARQUITECTURA</v>
      </c>
      <c r="C4952" s="80"/>
      <c r="D4952" s="85"/>
      <c r="E4952" s="85"/>
      <c r="F4952" s="86"/>
      <c r="G4952" s="260"/>
    </row>
    <row r="4953" spans="1:123" ht="24" customHeight="1" x14ac:dyDescent="0.2">
      <c r="A4953" s="259" t="s">
        <v>602</v>
      </c>
      <c r="B4953" s="84">
        <f>Contratista</f>
        <v>0</v>
      </c>
      <c r="C4953" s="81"/>
      <c r="D4953" s="81"/>
      <c r="E4953" s="81"/>
      <c r="F4953" s="87"/>
      <c r="G4953" s="261"/>
    </row>
    <row r="4954" spans="1:123" ht="24" customHeight="1" x14ac:dyDescent="0.2">
      <c r="A4954" s="259" t="s">
        <v>23</v>
      </c>
      <c r="B4954" s="84" t="str">
        <f>Obra</f>
        <v>ESCUELA CASA DEL NINÑO</v>
      </c>
      <c r="C4954" s="81"/>
      <c r="D4954" s="81"/>
      <c r="E4954" s="81"/>
      <c r="F4954" s="87" t="s">
        <v>37</v>
      </c>
      <c r="G4954" s="262">
        <f>Fecha_Base</f>
        <v>0</v>
      </c>
    </row>
    <row r="4955" spans="1:123" ht="24" customHeight="1" x14ac:dyDescent="0.2">
      <c r="A4955" s="263" t="s">
        <v>600</v>
      </c>
      <c r="B4955" s="82" t="str">
        <f>Ubicación</f>
        <v>VALLE FERTIL - SAN JUAN</v>
      </c>
      <c r="C4955" s="82"/>
      <c r="D4955" s="88"/>
      <c r="E4955" s="89"/>
      <c r="G4955" s="264"/>
    </row>
    <row r="4956" spans="1:123" ht="24" customHeight="1" x14ac:dyDescent="0.2">
      <c r="A4956" s="263" t="s">
        <v>38</v>
      </c>
      <c r="B4956" s="91">
        <f>IFERROR(VALUE(LEFT(B4957,FIND(".",B4957)-1)),"")</f>
        <v>11</v>
      </c>
      <c r="C4956" s="83" t="str">
        <f>IFERROR(VLOOKUP(B4956,Tabla_CyP,2,FALSE),"")</f>
        <v xml:space="preserve"> INSTALACIÓN ELÉCTRICA</v>
      </c>
      <c r="E4956" s="89"/>
      <c r="G4956" s="264"/>
    </row>
    <row r="4957" spans="1:123" ht="24" customHeight="1" x14ac:dyDescent="0.2">
      <c r="A4957" s="263" t="s">
        <v>24</v>
      </c>
      <c r="B4957" s="92" t="str">
        <f>IFERROR(VLOOKUP(COUNTIF($A$1:A4957,"ANALISIS DE PRECIOS"),Tabla_NumeroItem,2,FALSE),"")</f>
        <v>11.2.25</v>
      </c>
      <c r="C4957" s="83" t="str">
        <f>IFERROR(VLOOKUP(B4957,Tabla_CyP,2,FALSE),"")</f>
        <v>Llaves termomagneticas 4 x 16 A - schneider</v>
      </c>
      <c r="D4957" s="88"/>
      <c r="E4957" s="89"/>
      <c r="F4957" s="87" t="s">
        <v>25</v>
      </c>
      <c r="G4957" s="265" t="str">
        <f>IFERROR(VLOOKUP(B4957,Tabla_CyP,4,FALSE),"")</f>
        <v>u</v>
      </c>
    </row>
    <row r="4958" spans="1:123" ht="24" customHeight="1" x14ac:dyDescent="0.2">
      <c r="A4958" s="263"/>
      <c r="B4958" s="82"/>
      <c r="D4958" s="88"/>
      <c r="E4958" s="89"/>
      <c r="G4958" s="264"/>
    </row>
    <row r="4959" spans="1:123" ht="24" customHeight="1" x14ac:dyDescent="0.2">
      <c r="A4959" s="366" t="s">
        <v>506</v>
      </c>
      <c r="B4959" s="367"/>
      <c r="C4959" s="368" t="s">
        <v>0</v>
      </c>
      <c r="D4959" s="368" t="s">
        <v>26</v>
      </c>
      <c r="E4959" s="370" t="s">
        <v>27</v>
      </c>
      <c r="F4959" s="372" t="s">
        <v>28</v>
      </c>
      <c r="G4959" s="372" t="s">
        <v>29</v>
      </c>
    </row>
    <row r="4960" spans="1:123" s="88" customFormat="1" ht="24" customHeight="1" x14ac:dyDescent="0.2">
      <c r="A4960" s="93" t="s">
        <v>507</v>
      </c>
      <c r="B4960" s="93" t="s">
        <v>508</v>
      </c>
      <c r="C4960" s="369"/>
      <c r="D4960" s="369"/>
      <c r="E4960" s="371"/>
      <c r="F4960" s="373"/>
      <c r="G4960" s="373"/>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6"/>
      <c r="B4961" s="94"/>
      <c r="C4961" s="132" t="s">
        <v>603</v>
      </c>
      <c r="D4961" s="95"/>
      <c r="E4961" s="96"/>
      <c r="F4961" s="97"/>
      <c r="G4961" s="267"/>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8">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8">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8">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8">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8">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8">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8">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8">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8">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8">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8">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8">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8">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8">
        <f t="shared" si="1490"/>
        <v>0</v>
      </c>
    </row>
    <row r="4976" spans="1:7" ht="24" customHeight="1" x14ac:dyDescent="0.2">
      <c r="A4976" s="269"/>
      <c r="D4976" s="88"/>
      <c r="E4976" s="89"/>
      <c r="F4976" s="255" t="s">
        <v>30</v>
      </c>
      <c r="G4976" s="270">
        <f>SUBTOTAL(9,G4962:G4975)</f>
        <v>0</v>
      </c>
    </row>
    <row r="4977" spans="1:7" ht="24" customHeight="1" x14ac:dyDescent="0.2">
      <c r="A4977" s="269"/>
      <c r="C4977" s="98" t="s">
        <v>604</v>
      </c>
      <c r="D4977" s="88"/>
      <c r="E4977" s="89"/>
      <c r="G4977" s="271"/>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8">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8">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8">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8">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8">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8">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8">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8">
        <f t="shared" si="1495"/>
        <v>0</v>
      </c>
    </row>
    <row r="4986" spans="1:7" ht="24" customHeight="1" x14ac:dyDescent="0.2">
      <c r="A4986" s="269"/>
      <c r="D4986" s="88"/>
      <c r="E4986" s="89"/>
      <c r="F4986" s="255" t="s">
        <v>31</v>
      </c>
      <c r="G4986" s="270">
        <f>SUBTOTAL(9,G4978:G4985)</f>
        <v>0</v>
      </c>
    </row>
    <row r="4987" spans="1:7" ht="24" customHeight="1" x14ac:dyDescent="0.2">
      <c r="A4987" s="269"/>
      <c r="C4987" s="98" t="s">
        <v>605</v>
      </c>
      <c r="D4987" s="88"/>
      <c r="E4987" s="89"/>
      <c r="G4987" s="271"/>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8">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8">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8">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8">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8">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8">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8">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8">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8">
        <f t="shared" si="1500"/>
        <v>0</v>
      </c>
    </row>
    <row r="4997" spans="1:7" ht="24" customHeight="1" x14ac:dyDescent="0.2">
      <c r="A4997" s="272"/>
      <c r="B4997" s="88"/>
      <c r="D4997" s="88"/>
      <c r="E4997" s="89"/>
      <c r="F4997" s="255" t="s">
        <v>32</v>
      </c>
      <c r="G4997" s="270">
        <f>SUBTOTAL(9,G4988:G4996)</f>
        <v>0</v>
      </c>
    </row>
    <row r="4998" spans="1:7" ht="24" customHeight="1" x14ac:dyDescent="0.2">
      <c r="A4998" s="273"/>
      <c r="B4998" s="88"/>
      <c r="D4998" s="88"/>
      <c r="E4998" s="89"/>
      <c r="G4998" s="271"/>
    </row>
    <row r="4999" spans="1:7" ht="24" customHeight="1" x14ac:dyDescent="0.2">
      <c r="A4999" s="274" t="str">
        <f>B4957</f>
        <v>11.2.25</v>
      </c>
      <c r="B4999" s="275" t="str">
        <f>C4957</f>
        <v>Llaves termomagneticas 4 x 16 A - schneider</v>
      </c>
      <c r="C4999" s="95"/>
      <c r="D4999" s="95" t="s">
        <v>33</v>
      </c>
      <c r="E4999" s="96"/>
      <c r="F4999" s="277" t="s">
        <v>34</v>
      </c>
      <c r="G4999" s="276">
        <f>SUBTOTAL(9,G4962:G4998)</f>
        <v>0</v>
      </c>
    </row>
    <row r="5001" spans="1:7" ht="24" customHeight="1" x14ac:dyDescent="0.2">
      <c r="A5001" s="256" t="s">
        <v>36</v>
      </c>
      <c r="B5001" s="257"/>
      <c r="C5001" s="257"/>
      <c r="D5001" s="257"/>
      <c r="E5001" s="257"/>
      <c r="F5001" s="257"/>
      <c r="G5001" s="258"/>
    </row>
    <row r="5002" spans="1:7" ht="24" customHeight="1" x14ac:dyDescent="0.2">
      <c r="A5002" s="259" t="s">
        <v>601</v>
      </c>
      <c r="B5002" s="84" t="str">
        <f>Comitente</f>
        <v>SUBSECRETARIA DE ARQUITECTURA</v>
      </c>
      <c r="C5002" s="80"/>
      <c r="D5002" s="85"/>
      <c r="E5002" s="85"/>
      <c r="F5002" s="86"/>
      <c r="G5002" s="260"/>
    </row>
    <row r="5003" spans="1:7" ht="24" customHeight="1" x14ac:dyDescent="0.2">
      <c r="A5003" s="259" t="s">
        <v>602</v>
      </c>
      <c r="B5003" s="84">
        <f>Contratista</f>
        <v>0</v>
      </c>
      <c r="C5003" s="81"/>
      <c r="D5003" s="81"/>
      <c r="E5003" s="81"/>
      <c r="F5003" s="87"/>
      <c r="G5003" s="261"/>
    </row>
    <row r="5004" spans="1:7" ht="24" customHeight="1" x14ac:dyDescent="0.2">
      <c r="A5004" s="259" t="s">
        <v>23</v>
      </c>
      <c r="B5004" s="84" t="str">
        <f>Obra</f>
        <v>ESCUELA CASA DEL NINÑO</v>
      </c>
      <c r="C5004" s="81"/>
      <c r="D5004" s="81"/>
      <c r="E5004" s="81"/>
      <c r="F5004" s="87" t="s">
        <v>37</v>
      </c>
      <c r="G5004" s="262">
        <f>Fecha_Base</f>
        <v>0</v>
      </c>
    </row>
    <row r="5005" spans="1:7" ht="24" customHeight="1" x14ac:dyDescent="0.2">
      <c r="A5005" s="263" t="s">
        <v>600</v>
      </c>
      <c r="B5005" s="82" t="str">
        <f>Ubicación</f>
        <v>VALLE FERTIL - SAN JUAN</v>
      </c>
      <c r="C5005" s="82"/>
      <c r="D5005" s="88"/>
      <c r="E5005" s="89"/>
      <c r="G5005" s="264"/>
    </row>
    <row r="5006" spans="1:7" ht="24" customHeight="1" x14ac:dyDescent="0.2">
      <c r="A5006" s="263" t="s">
        <v>38</v>
      </c>
      <c r="B5006" s="91">
        <f>IFERROR(VALUE(LEFT(B5007,FIND(".",B5007)-1)),"")</f>
        <v>11</v>
      </c>
      <c r="C5006" s="83" t="str">
        <f>IFERROR(VLOOKUP(B5006,Tabla_CyP,2,FALSE),"")</f>
        <v xml:space="preserve"> INSTALACIÓN ELÉCTRICA</v>
      </c>
      <c r="E5006" s="89"/>
      <c r="G5006" s="264"/>
    </row>
    <row r="5007" spans="1:7" ht="24" customHeight="1" x14ac:dyDescent="0.2">
      <c r="A5007" s="263" t="s">
        <v>24</v>
      </c>
      <c r="B5007" s="92" t="str">
        <f>IFERROR(VLOOKUP(COUNTIF($A$1:A5007,"ANALISIS DE PRECIOS"),Tabla_NumeroItem,2,FALSE),"")</f>
        <v>11.2.26</v>
      </c>
      <c r="C5007" s="83" t="str">
        <f>IFERROR(VLOOKUP(B5007,Tabla_CyP,2,FALSE),"")</f>
        <v>Llaves termomagneticas 4 x 25 A - schneider</v>
      </c>
      <c r="D5007" s="88"/>
      <c r="E5007" s="89"/>
      <c r="F5007" s="87" t="s">
        <v>25</v>
      </c>
      <c r="G5007" s="265" t="str">
        <f>IFERROR(VLOOKUP(B5007,Tabla_CyP,4,FALSE),"")</f>
        <v>u</v>
      </c>
    </row>
    <row r="5008" spans="1:7" ht="24" customHeight="1" x14ac:dyDescent="0.2">
      <c r="A5008" s="263"/>
      <c r="B5008" s="82"/>
      <c r="D5008" s="88"/>
      <c r="E5008" s="89"/>
      <c r="G5008" s="264"/>
    </row>
    <row r="5009" spans="1:123" ht="24" customHeight="1" x14ac:dyDescent="0.2">
      <c r="A5009" s="366" t="s">
        <v>506</v>
      </c>
      <c r="B5009" s="367"/>
      <c r="C5009" s="368" t="s">
        <v>0</v>
      </c>
      <c r="D5009" s="368" t="s">
        <v>26</v>
      </c>
      <c r="E5009" s="370" t="s">
        <v>27</v>
      </c>
      <c r="F5009" s="372" t="s">
        <v>28</v>
      </c>
      <c r="G5009" s="372" t="s">
        <v>29</v>
      </c>
    </row>
    <row r="5010" spans="1:123" s="88" customFormat="1" ht="24" customHeight="1" x14ac:dyDescent="0.2">
      <c r="A5010" s="93" t="s">
        <v>507</v>
      </c>
      <c r="B5010" s="93" t="s">
        <v>508</v>
      </c>
      <c r="C5010" s="369"/>
      <c r="D5010" s="369"/>
      <c r="E5010" s="371"/>
      <c r="F5010" s="373"/>
      <c r="G5010" s="373"/>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6"/>
      <c r="B5011" s="94"/>
      <c r="C5011" s="132" t="s">
        <v>603</v>
      </c>
      <c r="D5011" s="95"/>
      <c r="E5011" s="96"/>
      <c r="F5011" s="97"/>
      <c r="G5011" s="267"/>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8">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8">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8">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8">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8">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8">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8">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8">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8">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8">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8">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8">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8">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8">
        <f t="shared" si="1505"/>
        <v>0</v>
      </c>
    </row>
    <row r="5026" spans="1:7" ht="24" customHeight="1" x14ac:dyDescent="0.2">
      <c r="A5026" s="269"/>
      <c r="D5026" s="88"/>
      <c r="E5026" s="89"/>
      <c r="F5026" s="255" t="s">
        <v>30</v>
      </c>
      <c r="G5026" s="270">
        <f>SUBTOTAL(9,G5012:G5025)</f>
        <v>0</v>
      </c>
    </row>
    <row r="5027" spans="1:7" ht="24" customHeight="1" x14ac:dyDescent="0.2">
      <c r="A5027" s="269"/>
      <c r="C5027" s="98" t="s">
        <v>604</v>
      </c>
      <c r="D5027" s="88"/>
      <c r="E5027" s="89"/>
      <c r="G5027" s="271"/>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8">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8">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8">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8">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8">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8">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8">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8">
        <f t="shared" si="1510"/>
        <v>0</v>
      </c>
    </row>
    <row r="5036" spans="1:7" ht="24" customHeight="1" x14ac:dyDescent="0.2">
      <c r="A5036" s="269"/>
      <c r="D5036" s="88"/>
      <c r="E5036" s="89"/>
      <c r="F5036" s="255" t="s">
        <v>31</v>
      </c>
      <c r="G5036" s="270">
        <f>SUBTOTAL(9,G5028:G5035)</f>
        <v>0</v>
      </c>
    </row>
    <row r="5037" spans="1:7" ht="24" customHeight="1" x14ac:dyDescent="0.2">
      <c r="A5037" s="269"/>
      <c r="C5037" s="98" t="s">
        <v>605</v>
      </c>
      <c r="D5037" s="88"/>
      <c r="E5037" s="89"/>
      <c r="G5037" s="271"/>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8">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8">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8">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8">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8">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8">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8">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8">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8">
        <f t="shared" si="1515"/>
        <v>0</v>
      </c>
    </row>
    <row r="5047" spans="1:7" ht="24" customHeight="1" x14ac:dyDescent="0.2">
      <c r="A5047" s="272"/>
      <c r="B5047" s="88"/>
      <c r="D5047" s="88"/>
      <c r="E5047" s="89"/>
      <c r="F5047" s="255" t="s">
        <v>32</v>
      </c>
      <c r="G5047" s="270">
        <f>SUBTOTAL(9,G5038:G5046)</f>
        <v>0</v>
      </c>
    </row>
    <row r="5048" spans="1:7" ht="24" customHeight="1" x14ac:dyDescent="0.2">
      <c r="A5048" s="273"/>
      <c r="B5048" s="88"/>
      <c r="D5048" s="88"/>
      <c r="E5048" s="89"/>
      <c r="G5048" s="271"/>
    </row>
    <row r="5049" spans="1:7" ht="24" customHeight="1" x14ac:dyDescent="0.2">
      <c r="A5049" s="274" t="str">
        <f>B5007</f>
        <v>11.2.26</v>
      </c>
      <c r="B5049" s="275" t="str">
        <f>C5007</f>
        <v>Llaves termomagneticas 4 x 25 A - schneider</v>
      </c>
      <c r="C5049" s="95"/>
      <c r="D5049" s="95" t="s">
        <v>33</v>
      </c>
      <c r="E5049" s="96"/>
      <c r="F5049" s="277" t="s">
        <v>34</v>
      </c>
      <c r="G5049" s="276">
        <f>SUBTOTAL(9,G5012:G5048)</f>
        <v>0</v>
      </c>
    </row>
    <row r="5051" spans="1:7" ht="24" customHeight="1" x14ac:dyDescent="0.2">
      <c r="A5051" s="256" t="s">
        <v>36</v>
      </c>
      <c r="B5051" s="257"/>
      <c r="C5051" s="257"/>
      <c r="D5051" s="257"/>
      <c r="E5051" s="257"/>
      <c r="F5051" s="257"/>
      <c r="G5051" s="258"/>
    </row>
    <row r="5052" spans="1:7" ht="24" customHeight="1" x14ac:dyDescent="0.2">
      <c r="A5052" s="259" t="s">
        <v>601</v>
      </c>
      <c r="B5052" s="84" t="str">
        <f>Comitente</f>
        <v>SUBSECRETARIA DE ARQUITECTURA</v>
      </c>
      <c r="C5052" s="80"/>
      <c r="D5052" s="85"/>
      <c r="E5052" s="85"/>
      <c r="F5052" s="86"/>
      <c r="G5052" s="260"/>
    </row>
    <row r="5053" spans="1:7" ht="24" customHeight="1" x14ac:dyDescent="0.2">
      <c r="A5053" s="259" t="s">
        <v>602</v>
      </c>
      <c r="B5053" s="84">
        <f>Contratista</f>
        <v>0</v>
      </c>
      <c r="C5053" s="81"/>
      <c r="D5053" s="81"/>
      <c r="E5053" s="81"/>
      <c r="F5053" s="87"/>
      <c r="G5053" s="261"/>
    </row>
    <row r="5054" spans="1:7" ht="24" customHeight="1" x14ac:dyDescent="0.2">
      <c r="A5054" s="259" t="s">
        <v>23</v>
      </c>
      <c r="B5054" s="84" t="str">
        <f>Obra</f>
        <v>ESCUELA CASA DEL NINÑO</v>
      </c>
      <c r="C5054" s="81"/>
      <c r="D5054" s="81"/>
      <c r="E5054" s="81"/>
      <c r="F5054" s="87" t="s">
        <v>37</v>
      </c>
      <c r="G5054" s="262">
        <f>Fecha_Base</f>
        <v>0</v>
      </c>
    </row>
    <row r="5055" spans="1:7" ht="24" customHeight="1" x14ac:dyDescent="0.2">
      <c r="A5055" s="263" t="s">
        <v>600</v>
      </c>
      <c r="B5055" s="82" t="str">
        <f>Ubicación</f>
        <v>VALLE FERTIL - SAN JUAN</v>
      </c>
      <c r="C5055" s="82"/>
      <c r="D5055" s="88"/>
      <c r="E5055" s="89"/>
      <c r="G5055" s="264"/>
    </row>
    <row r="5056" spans="1:7" ht="24" customHeight="1" x14ac:dyDescent="0.2">
      <c r="A5056" s="263" t="s">
        <v>38</v>
      </c>
      <c r="B5056" s="91">
        <f>IFERROR(VALUE(LEFT(B5057,FIND(".",B5057)-1)),"")</f>
        <v>11</v>
      </c>
      <c r="C5056" s="83" t="str">
        <f>IFERROR(VLOOKUP(B5056,Tabla_CyP,2,FALSE),"")</f>
        <v xml:space="preserve"> INSTALACIÓN ELÉCTRICA</v>
      </c>
      <c r="E5056" s="89"/>
      <c r="G5056" s="264"/>
    </row>
    <row r="5057" spans="1:123" ht="24" customHeight="1" x14ac:dyDescent="0.2">
      <c r="A5057" s="263" t="s">
        <v>24</v>
      </c>
      <c r="B5057" s="92" t="str">
        <f>IFERROR(VLOOKUP(COUNTIF($A$1:A5057,"ANALISIS DE PRECIOS"),Tabla_NumeroItem,2,FALSE),"")</f>
        <v>11.2.27</v>
      </c>
      <c r="C5057" s="83" t="str">
        <f>IFERROR(VLOOKUP(B5057,Tabla_CyP,2,FALSE),"")</f>
        <v>Llaves termomagneticas 4 x 32 A - schneider</v>
      </c>
      <c r="D5057" s="88"/>
      <c r="E5057" s="89"/>
      <c r="F5057" s="87" t="s">
        <v>25</v>
      </c>
      <c r="G5057" s="265" t="str">
        <f>IFERROR(VLOOKUP(B5057,Tabla_CyP,4,FALSE),"")</f>
        <v>u</v>
      </c>
    </row>
    <row r="5058" spans="1:123" ht="24" customHeight="1" x14ac:dyDescent="0.2">
      <c r="A5058" s="263"/>
      <c r="B5058" s="82"/>
      <c r="D5058" s="88"/>
      <c r="E5058" s="89"/>
      <c r="G5058" s="264"/>
    </row>
    <row r="5059" spans="1:123" ht="24" customHeight="1" x14ac:dyDescent="0.2">
      <c r="A5059" s="366" t="s">
        <v>506</v>
      </c>
      <c r="B5059" s="367"/>
      <c r="C5059" s="368" t="s">
        <v>0</v>
      </c>
      <c r="D5059" s="368" t="s">
        <v>26</v>
      </c>
      <c r="E5059" s="370" t="s">
        <v>27</v>
      </c>
      <c r="F5059" s="372" t="s">
        <v>28</v>
      </c>
      <c r="G5059" s="372" t="s">
        <v>29</v>
      </c>
    </row>
    <row r="5060" spans="1:123" s="88" customFormat="1" ht="24" customHeight="1" x14ac:dyDescent="0.2">
      <c r="A5060" s="93" t="s">
        <v>507</v>
      </c>
      <c r="B5060" s="93" t="s">
        <v>508</v>
      </c>
      <c r="C5060" s="369"/>
      <c r="D5060" s="369"/>
      <c r="E5060" s="371"/>
      <c r="F5060" s="373"/>
      <c r="G5060" s="373"/>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6"/>
      <c r="B5061" s="94"/>
      <c r="C5061" s="132" t="s">
        <v>603</v>
      </c>
      <c r="D5061" s="95"/>
      <c r="E5061" s="96"/>
      <c r="F5061" s="97"/>
      <c r="G5061" s="267"/>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8">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8">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8">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8">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8">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8">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8">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8">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8">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8">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8">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8">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8">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8">
        <f t="shared" si="1520"/>
        <v>0</v>
      </c>
    </row>
    <row r="5076" spans="1:7" ht="24" customHeight="1" x14ac:dyDescent="0.2">
      <c r="A5076" s="269"/>
      <c r="D5076" s="88"/>
      <c r="E5076" s="89"/>
      <c r="F5076" s="255" t="s">
        <v>30</v>
      </c>
      <c r="G5076" s="270">
        <f>SUBTOTAL(9,G5062:G5075)</f>
        <v>0</v>
      </c>
    </row>
    <row r="5077" spans="1:7" ht="24" customHeight="1" x14ac:dyDescent="0.2">
      <c r="A5077" s="269"/>
      <c r="C5077" s="98" t="s">
        <v>604</v>
      </c>
      <c r="D5077" s="88"/>
      <c r="E5077" s="89"/>
      <c r="G5077" s="271"/>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8">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8">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8">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8">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8">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8">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8">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8">
        <f t="shared" si="1525"/>
        <v>0</v>
      </c>
    </row>
    <row r="5086" spans="1:7" ht="24" customHeight="1" x14ac:dyDescent="0.2">
      <c r="A5086" s="269"/>
      <c r="D5086" s="88"/>
      <c r="E5086" s="89"/>
      <c r="F5086" s="255" t="s">
        <v>31</v>
      </c>
      <c r="G5086" s="270">
        <f>SUBTOTAL(9,G5078:G5085)</f>
        <v>0</v>
      </c>
    </row>
    <row r="5087" spans="1:7" ht="24" customHeight="1" x14ac:dyDescent="0.2">
      <c r="A5087" s="269"/>
      <c r="C5087" s="98" t="s">
        <v>605</v>
      </c>
      <c r="D5087" s="88"/>
      <c r="E5087" s="89"/>
      <c r="G5087" s="271"/>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8">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8">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8">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8">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8">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8">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8">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8">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8">
        <f t="shared" si="1530"/>
        <v>0</v>
      </c>
    </row>
    <row r="5097" spans="1:7" ht="24" customHeight="1" x14ac:dyDescent="0.2">
      <c r="A5097" s="272"/>
      <c r="B5097" s="88"/>
      <c r="D5097" s="88"/>
      <c r="E5097" s="89"/>
      <c r="F5097" s="255" t="s">
        <v>32</v>
      </c>
      <c r="G5097" s="270">
        <f>SUBTOTAL(9,G5088:G5096)</f>
        <v>0</v>
      </c>
    </row>
    <row r="5098" spans="1:7" ht="24" customHeight="1" x14ac:dyDescent="0.2">
      <c r="A5098" s="273"/>
      <c r="B5098" s="88"/>
      <c r="D5098" s="88"/>
      <c r="E5098" s="89"/>
      <c r="G5098" s="271"/>
    </row>
    <row r="5099" spans="1:7" ht="24" customHeight="1" x14ac:dyDescent="0.2">
      <c r="A5099" s="274" t="str">
        <f>B5057</f>
        <v>11.2.27</v>
      </c>
      <c r="B5099" s="275" t="str">
        <f>C5057</f>
        <v>Llaves termomagneticas 4 x 32 A - schneider</v>
      </c>
      <c r="C5099" s="95"/>
      <c r="D5099" s="95" t="s">
        <v>33</v>
      </c>
      <c r="E5099" s="96"/>
      <c r="F5099" s="277" t="s">
        <v>34</v>
      </c>
      <c r="G5099" s="276">
        <f>SUBTOTAL(9,G5062:G5098)</f>
        <v>0</v>
      </c>
    </row>
    <row r="5101" spans="1:7" ht="24" customHeight="1" x14ac:dyDescent="0.2">
      <c r="A5101" s="256" t="s">
        <v>36</v>
      </c>
      <c r="B5101" s="257"/>
      <c r="C5101" s="257"/>
      <c r="D5101" s="257"/>
      <c r="E5101" s="257"/>
      <c r="F5101" s="257"/>
      <c r="G5101" s="258"/>
    </row>
    <row r="5102" spans="1:7" ht="24" customHeight="1" x14ac:dyDescent="0.2">
      <c r="A5102" s="259" t="s">
        <v>601</v>
      </c>
      <c r="B5102" s="84" t="str">
        <f>Comitente</f>
        <v>SUBSECRETARIA DE ARQUITECTURA</v>
      </c>
      <c r="C5102" s="80"/>
      <c r="D5102" s="85"/>
      <c r="E5102" s="85"/>
      <c r="F5102" s="86"/>
      <c r="G5102" s="260"/>
    </row>
    <row r="5103" spans="1:7" ht="24" customHeight="1" x14ac:dyDescent="0.2">
      <c r="A5103" s="259" t="s">
        <v>602</v>
      </c>
      <c r="B5103" s="84">
        <f>Contratista</f>
        <v>0</v>
      </c>
      <c r="C5103" s="81"/>
      <c r="D5103" s="81"/>
      <c r="E5103" s="81"/>
      <c r="F5103" s="87"/>
      <c r="G5103" s="261"/>
    </row>
    <row r="5104" spans="1:7" ht="24" customHeight="1" x14ac:dyDescent="0.2">
      <c r="A5104" s="259" t="s">
        <v>23</v>
      </c>
      <c r="B5104" s="84" t="str">
        <f>Obra</f>
        <v>ESCUELA CASA DEL NINÑO</v>
      </c>
      <c r="C5104" s="81"/>
      <c r="D5104" s="81"/>
      <c r="E5104" s="81"/>
      <c r="F5104" s="87" t="s">
        <v>37</v>
      </c>
      <c r="G5104" s="262">
        <f>Fecha_Base</f>
        <v>0</v>
      </c>
    </row>
    <row r="5105" spans="1:123" ht="24" customHeight="1" x14ac:dyDescent="0.2">
      <c r="A5105" s="263" t="s">
        <v>600</v>
      </c>
      <c r="B5105" s="82" t="str">
        <f>Ubicación</f>
        <v>VALLE FERTIL - SAN JUAN</v>
      </c>
      <c r="C5105" s="82"/>
      <c r="D5105" s="88"/>
      <c r="E5105" s="89"/>
      <c r="G5105" s="264"/>
    </row>
    <row r="5106" spans="1:123" ht="24" customHeight="1" x14ac:dyDescent="0.2">
      <c r="A5106" s="263" t="s">
        <v>38</v>
      </c>
      <c r="B5106" s="91">
        <f>IFERROR(VALUE(LEFT(B5107,FIND(".",B5107)-1)),"")</f>
        <v>11</v>
      </c>
      <c r="C5106" s="83" t="str">
        <f>IFERROR(VLOOKUP(B5106,Tabla_CyP,2,FALSE),"")</f>
        <v xml:space="preserve"> INSTALACIÓN ELÉCTRICA</v>
      </c>
      <c r="E5106" s="89"/>
      <c r="G5106" s="264"/>
    </row>
    <row r="5107" spans="1:123" ht="24" customHeight="1" x14ac:dyDescent="0.2">
      <c r="A5107" s="263" t="s">
        <v>24</v>
      </c>
      <c r="B5107" s="92" t="str">
        <f>IFERROR(VLOOKUP(COUNTIF($A$1:A5107,"ANALISIS DE PRECIOS"),Tabla_NumeroItem,2,FALSE),"")</f>
        <v>11.2.28</v>
      </c>
      <c r="C5107" s="83" t="str">
        <f>IFERROR(VLOOKUP(B5107,Tabla_CyP,2,FALSE),"")</f>
        <v>Llaves termomagneticas 4 x 40 A - schneider</v>
      </c>
      <c r="D5107" s="88"/>
      <c r="E5107" s="89"/>
      <c r="F5107" s="87" t="s">
        <v>25</v>
      </c>
      <c r="G5107" s="265" t="str">
        <f>IFERROR(VLOOKUP(B5107,Tabla_CyP,4,FALSE),"")</f>
        <v>u</v>
      </c>
    </row>
    <row r="5108" spans="1:123" ht="24" customHeight="1" x14ac:dyDescent="0.2">
      <c r="A5108" s="263"/>
      <c r="B5108" s="82"/>
      <c r="D5108" s="88"/>
      <c r="E5108" s="89"/>
      <c r="G5108" s="264"/>
    </row>
    <row r="5109" spans="1:123" ht="24" customHeight="1" x14ac:dyDescent="0.2">
      <c r="A5109" s="366" t="s">
        <v>506</v>
      </c>
      <c r="B5109" s="367"/>
      <c r="C5109" s="368" t="s">
        <v>0</v>
      </c>
      <c r="D5109" s="368" t="s">
        <v>26</v>
      </c>
      <c r="E5109" s="370" t="s">
        <v>27</v>
      </c>
      <c r="F5109" s="372" t="s">
        <v>28</v>
      </c>
      <c r="G5109" s="372" t="s">
        <v>29</v>
      </c>
    </row>
    <row r="5110" spans="1:123" s="88" customFormat="1" ht="24" customHeight="1" x14ac:dyDescent="0.2">
      <c r="A5110" s="93" t="s">
        <v>507</v>
      </c>
      <c r="B5110" s="93" t="s">
        <v>508</v>
      </c>
      <c r="C5110" s="369"/>
      <c r="D5110" s="369"/>
      <c r="E5110" s="371"/>
      <c r="F5110" s="373"/>
      <c r="G5110" s="373"/>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6"/>
      <c r="B5111" s="94"/>
      <c r="C5111" s="132" t="s">
        <v>603</v>
      </c>
      <c r="D5111" s="95"/>
      <c r="E5111" s="96"/>
      <c r="F5111" s="97"/>
      <c r="G5111" s="267"/>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8">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8">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8">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8">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8">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8">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8">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8">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8">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8">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8">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8">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8">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8">
        <f t="shared" si="1535"/>
        <v>0</v>
      </c>
    </row>
    <row r="5126" spans="1:7" ht="24" customHeight="1" x14ac:dyDescent="0.2">
      <c r="A5126" s="269"/>
      <c r="D5126" s="88"/>
      <c r="E5126" s="89"/>
      <c r="F5126" s="255" t="s">
        <v>30</v>
      </c>
      <c r="G5126" s="270">
        <f>SUBTOTAL(9,G5112:G5125)</f>
        <v>0</v>
      </c>
    </row>
    <row r="5127" spans="1:7" ht="24" customHeight="1" x14ac:dyDescent="0.2">
      <c r="A5127" s="269"/>
      <c r="C5127" s="98" t="s">
        <v>604</v>
      </c>
      <c r="D5127" s="88"/>
      <c r="E5127" s="89"/>
      <c r="G5127" s="271"/>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8">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8">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8">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8">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8">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8">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8">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8">
        <f t="shared" si="1540"/>
        <v>0</v>
      </c>
    </row>
    <row r="5136" spans="1:7" ht="24" customHeight="1" x14ac:dyDescent="0.2">
      <c r="A5136" s="269"/>
      <c r="D5136" s="88"/>
      <c r="E5136" s="89"/>
      <c r="F5136" s="255" t="s">
        <v>31</v>
      </c>
      <c r="G5136" s="270">
        <f>SUBTOTAL(9,G5128:G5135)</f>
        <v>0</v>
      </c>
    </row>
    <row r="5137" spans="1:7" ht="24" customHeight="1" x14ac:dyDescent="0.2">
      <c r="A5137" s="269"/>
      <c r="C5137" s="98" t="s">
        <v>605</v>
      </c>
      <c r="D5137" s="88"/>
      <c r="E5137" s="89"/>
      <c r="G5137" s="271"/>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8">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8">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8">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8">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8">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8">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8">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8">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8">
        <f t="shared" si="1545"/>
        <v>0</v>
      </c>
    </row>
    <row r="5147" spans="1:7" ht="24" customHeight="1" x14ac:dyDescent="0.2">
      <c r="A5147" s="272"/>
      <c r="B5147" s="88"/>
      <c r="D5147" s="88"/>
      <c r="E5147" s="89"/>
      <c r="F5147" s="255" t="s">
        <v>32</v>
      </c>
      <c r="G5147" s="270">
        <f>SUBTOTAL(9,G5138:G5146)</f>
        <v>0</v>
      </c>
    </row>
    <row r="5148" spans="1:7" ht="24" customHeight="1" x14ac:dyDescent="0.2">
      <c r="A5148" s="273"/>
      <c r="B5148" s="88"/>
      <c r="D5148" s="88"/>
      <c r="E5148" s="89"/>
      <c r="G5148" s="271"/>
    </row>
    <row r="5149" spans="1:7" ht="24" customHeight="1" x14ac:dyDescent="0.2">
      <c r="A5149" s="274" t="str">
        <f>B5107</f>
        <v>11.2.28</v>
      </c>
      <c r="B5149" s="275" t="str">
        <f>C5107</f>
        <v>Llaves termomagneticas 4 x 40 A - schneider</v>
      </c>
      <c r="C5149" s="95"/>
      <c r="D5149" s="95" t="s">
        <v>33</v>
      </c>
      <c r="E5149" s="96"/>
      <c r="F5149" s="277" t="s">
        <v>34</v>
      </c>
      <c r="G5149" s="276">
        <f>SUBTOTAL(9,G5112:G5148)</f>
        <v>0</v>
      </c>
    </row>
    <row r="5151" spans="1:7" ht="24" customHeight="1" x14ac:dyDescent="0.2">
      <c r="A5151" s="256" t="s">
        <v>36</v>
      </c>
      <c r="B5151" s="257"/>
      <c r="C5151" s="257"/>
      <c r="D5151" s="257"/>
      <c r="E5151" s="257"/>
      <c r="F5151" s="257"/>
      <c r="G5151" s="258"/>
    </row>
    <row r="5152" spans="1:7" ht="24" customHeight="1" x14ac:dyDescent="0.2">
      <c r="A5152" s="259" t="s">
        <v>601</v>
      </c>
      <c r="B5152" s="84" t="str">
        <f>Comitente</f>
        <v>SUBSECRETARIA DE ARQUITECTURA</v>
      </c>
      <c r="C5152" s="80"/>
      <c r="D5152" s="85"/>
      <c r="E5152" s="85"/>
      <c r="F5152" s="86"/>
      <c r="G5152" s="260"/>
    </row>
    <row r="5153" spans="1:123" ht="24" customHeight="1" x14ac:dyDescent="0.2">
      <c r="A5153" s="259" t="s">
        <v>602</v>
      </c>
      <c r="B5153" s="84">
        <f>Contratista</f>
        <v>0</v>
      </c>
      <c r="C5153" s="81"/>
      <c r="D5153" s="81"/>
      <c r="E5153" s="81"/>
      <c r="F5153" s="87"/>
      <c r="G5153" s="261"/>
    </row>
    <row r="5154" spans="1:123" ht="24" customHeight="1" x14ac:dyDescent="0.2">
      <c r="A5154" s="259" t="s">
        <v>23</v>
      </c>
      <c r="B5154" s="84" t="str">
        <f>Obra</f>
        <v>ESCUELA CASA DEL NINÑO</v>
      </c>
      <c r="C5154" s="81"/>
      <c r="D5154" s="81"/>
      <c r="E5154" s="81"/>
      <c r="F5154" s="87" t="s">
        <v>37</v>
      </c>
      <c r="G5154" s="262">
        <f>Fecha_Base</f>
        <v>0</v>
      </c>
    </row>
    <row r="5155" spans="1:123" ht="24" customHeight="1" x14ac:dyDescent="0.2">
      <c r="A5155" s="263" t="s">
        <v>600</v>
      </c>
      <c r="B5155" s="82" t="str">
        <f>Ubicación</f>
        <v>VALLE FERTIL - SAN JUAN</v>
      </c>
      <c r="C5155" s="82"/>
      <c r="D5155" s="88"/>
      <c r="E5155" s="89"/>
      <c r="G5155" s="264"/>
    </row>
    <row r="5156" spans="1:123" ht="24" customHeight="1" x14ac:dyDescent="0.2">
      <c r="A5156" s="263" t="s">
        <v>38</v>
      </c>
      <c r="B5156" s="91">
        <f>IFERROR(VALUE(LEFT(B5157,FIND(".",B5157)-1)),"")</f>
        <v>11</v>
      </c>
      <c r="C5156" s="83" t="str">
        <f>IFERROR(VLOOKUP(B5156,Tabla_CyP,2,FALSE),"")</f>
        <v xml:space="preserve"> INSTALACIÓN ELÉCTRICA</v>
      </c>
      <c r="E5156" s="89"/>
      <c r="G5156" s="264"/>
    </row>
    <row r="5157" spans="1:123" ht="24" customHeight="1" x14ac:dyDescent="0.2">
      <c r="A5157" s="263" t="s">
        <v>24</v>
      </c>
      <c r="B5157" s="92" t="str">
        <f>IFERROR(VLOOKUP(COUNTIF($A$1:A5157,"ANALISIS DE PRECIOS"),Tabla_NumeroItem,2,FALSE),"")</f>
        <v>11.2.29</v>
      </c>
      <c r="C5157" s="83" t="str">
        <f>IFERROR(VLOOKUP(B5157,Tabla_CyP,2,FALSE),"")</f>
        <v>Llaves termomagneticas 4 x 80 A - schneider</v>
      </c>
      <c r="D5157" s="88"/>
      <c r="E5157" s="89"/>
      <c r="F5157" s="87" t="s">
        <v>25</v>
      </c>
      <c r="G5157" s="265" t="str">
        <f>IFERROR(VLOOKUP(B5157,Tabla_CyP,4,FALSE),"")</f>
        <v>u</v>
      </c>
    </row>
    <row r="5158" spans="1:123" ht="24" customHeight="1" x14ac:dyDescent="0.2">
      <c r="A5158" s="263"/>
      <c r="B5158" s="82"/>
      <c r="D5158" s="88"/>
      <c r="E5158" s="89"/>
      <c r="G5158" s="264"/>
    </row>
    <row r="5159" spans="1:123" ht="24" customHeight="1" x14ac:dyDescent="0.2">
      <c r="A5159" s="366" t="s">
        <v>506</v>
      </c>
      <c r="B5159" s="367"/>
      <c r="C5159" s="368" t="s">
        <v>0</v>
      </c>
      <c r="D5159" s="368" t="s">
        <v>26</v>
      </c>
      <c r="E5159" s="370" t="s">
        <v>27</v>
      </c>
      <c r="F5159" s="372" t="s">
        <v>28</v>
      </c>
      <c r="G5159" s="372" t="s">
        <v>29</v>
      </c>
    </row>
    <row r="5160" spans="1:123" s="88" customFormat="1" ht="24" customHeight="1" x14ac:dyDescent="0.2">
      <c r="A5160" s="93" t="s">
        <v>507</v>
      </c>
      <c r="B5160" s="93" t="s">
        <v>508</v>
      </c>
      <c r="C5160" s="369"/>
      <c r="D5160" s="369"/>
      <c r="E5160" s="371"/>
      <c r="F5160" s="373"/>
      <c r="G5160" s="373"/>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6"/>
      <c r="B5161" s="94"/>
      <c r="C5161" s="132" t="s">
        <v>603</v>
      </c>
      <c r="D5161" s="95"/>
      <c r="E5161" s="96"/>
      <c r="F5161" s="97"/>
      <c r="G5161" s="267"/>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8">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8">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8">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8">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8">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8">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8">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8">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8">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8">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8">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8">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8">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8">
        <f t="shared" si="1550"/>
        <v>0</v>
      </c>
    </row>
    <row r="5176" spans="1:7" ht="24" customHeight="1" x14ac:dyDescent="0.2">
      <c r="A5176" s="269"/>
      <c r="D5176" s="88"/>
      <c r="E5176" s="89"/>
      <c r="F5176" s="255" t="s">
        <v>30</v>
      </c>
      <c r="G5176" s="270">
        <f>SUBTOTAL(9,G5162:G5175)</f>
        <v>0</v>
      </c>
    </row>
    <row r="5177" spans="1:7" ht="24" customHeight="1" x14ac:dyDescent="0.2">
      <c r="A5177" s="269"/>
      <c r="C5177" s="98" t="s">
        <v>604</v>
      </c>
      <c r="D5177" s="88"/>
      <c r="E5177" s="89"/>
      <c r="G5177" s="271"/>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8">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8">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8">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8">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8">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8">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8">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8">
        <f t="shared" si="1555"/>
        <v>0</v>
      </c>
    </row>
    <row r="5186" spans="1:7" ht="24" customHeight="1" x14ac:dyDescent="0.2">
      <c r="A5186" s="269"/>
      <c r="D5186" s="88"/>
      <c r="E5186" s="89"/>
      <c r="F5186" s="255" t="s">
        <v>31</v>
      </c>
      <c r="G5186" s="270">
        <f>SUBTOTAL(9,G5178:G5185)</f>
        <v>0</v>
      </c>
    </row>
    <row r="5187" spans="1:7" ht="24" customHeight="1" x14ac:dyDescent="0.2">
      <c r="A5187" s="269"/>
      <c r="C5187" s="98" t="s">
        <v>605</v>
      </c>
      <c r="D5187" s="88"/>
      <c r="E5187" s="89"/>
      <c r="G5187" s="271"/>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8">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8">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8">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8">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8">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8">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8">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8">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8">
        <f t="shared" si="1560"/>
        <v>0</v>
      </c>
    </row>
    <row r="5197" spans="1:7" ht="24" customHeight="1" x14ac:dyDescent="0.2">
      <c r="A5197" s="272"/>
      <c r="B5197" s="88"/>
      <c r="D5197" s="88"/>
      <c r="E5197" s="89"/>
      <c r="F5197" s="255" t="s">
        <v>32</v>
      </c>
      <c r="G5197" s="270">
        <f>SUBTOTAL(9,G5188:G5196)</f>
        <v>0</v>
      </c>
    </row>
    <row r="5198" spans="1:7" ht="24" customHeight="1" x14ac:dyDescent="0.2">
      <c r="A5198" s="273"/>
      <c r="B5198" s="88"/>
      <c r="D5198" s="88"/>
      <c r="E5198" s="89"/>
      <c r="G5198" s="271"/>
    </row>
    <row r="5199" spans="1:7" ht="24" customHeight="1" x14ac:dyDescent="0.2">
      <c r="A5199" s="274" t="str">
        <f>B5157</f>
        <v>11.2.29</v>
      </c>
      <c r="B5199" s="275" t="str">
        <f>C5157</f>
        <v>Llaves termomagneticas 4 x 80 A - schneider</v>
      </c>
      <c r="C5199" s="95"/>
      <c r="D5199" s="95" t="s">
        <v>33</v>
      </c>
      <c r="E5199" s="96"/>
      <c r="F5199" s="277" t="s">
        <v>34</v>
      </c>
      <c r="G5199" s="276">
        <f>SUBTOTAL(9,G5162:G5198)</f>
        <v>0</v>
      </c>
    </row>
    <row r="5201" spans="1:123" ht="24" customHeight="1" x14ac:dyDescent="0.2">
      <c r="A5201" s="256" t="s">
        <v>36</v>
      </c>
      <c r="B5201" s="257"/>
      <c r="C5201" s="257"/>
      <c r="D5201" s="257"/>
      <c r="E5201" s="257"/>
      <c r="F5201" s="257"/>
      <c r="G5201" s="258"/>
    </row>
    <row r="5202" spans="1:123" ht="24" customHeight="1" x14ac:dyDescent="0.2">
      <c r="A5202" s="259" t="s">
        <v>601</v>
      </c>
      <c r="B5202" s="84" t="str">
        <f>Comitente</f>
        <v>SUBSECRETARIA DE ARQUITECTURA</v>
      </c>
      <c r="C5202" s="80"/>
      <c r="D5202" s="85"/>
      <c r="E5202" s="85"/>
      <c r="F5202" s="86"/>
      <c r="G5202" s="260"/>
    </row>
    <row r="5203" spans="1:123" ht="24" customHeight="1" x14ac:dyDescent="0.2">
      <c r="A5203" s="259" t="s">
        <v>602</v>
      </c>
      <c r="B5203" s="84">
        <f>Contratista</f>
        <v>0</v>
      </c>
      <c r="C5203" s="81"/>
      <c r="D5203" s="81"/>
      <c r="E5203" s="81"/>
      <c r="F5203" s="87"/>
      <c r="G5203" s="261"/>
    </row>
    <row r="5204" spans="1:123" ht="24" customHeight="1" x14ac:dyDescent="0.2">
      <c r="A5204" s="259" t="s">
        <v>23</v>
      </c>
      <c r="B5204" s="84" t="str">
        <f>Obra</f>
        <v>ESCUELA CASA DEL NINÑO</v>
      </c>
      <c r="C5204" s="81"/>
      <c r="D5204" s="81"/>
      <c r="E5204" s="81"/>
      <c r="F5204" s="87" t="s">
        <v>37</v>
      </c>
      <c r="G5204" s="262">
        <f>Fecha_Base</f>
        <v>0</v>
      </c>
    </row>
    <row r="5205" spans="1:123" ht="24" customHeight="1" x14ac:dyDescent="0.2">
      <c r="A5205" s="263" t="s">
        <v>600</v>
      </c>
      <c r="B5205" s="82" t="str">
        <f>Ubicación</f>
        <v>VALLE FERTIL - SAN JUAN</v>
      </c>
      <c r="C5205" s="82"/>
      <c r="D5205" s="88"/>
      <c r="E5205" s="89"/>
      <c r="G5205" s="264"/>
    </row>
    <row r="5206" spans="1:123" ht="24" customHeight="1" x14ac:dyDescent="0.2">
      <c r="A5206" s="263" t="s">
        <v>38</v>
      </c>
      <c r="B5206" s="91">
        <f>IFERROR(VALUE(LEFT(B5207,FIND(".",B5207)-1)),"")</f>
        <v>11</v>
      </c>
      <c r="C5206" s="83" t="str">
        <f>IFERROR(VLOOKUP(B5206,Tabla_CyP,2,FALSE),"")</f>
        <v xml:space="preserve"> INSTALACIÓN ELÉCTRICA</v>
      </c>
      <c r="E5206" s="89"/>
      <c r="G5206" s="264"/>
    </row>
    <row r="5207" spans="1:123" ht="24" customHeight="1" x14ac:dyDescent="0.2">
      <c r="A5207" s="263" t="s">
        <v>24</v>
      </c>
      <c r="B5207" s="92" t="str">
        <f>IFERROR(VLOOKUP(COUNTIF($A$1:A5207,"ANALISIS DE PRECIOS"),Tabla_NumeroItem,2,FALSE),"")</f>
        <v>11.2.30</v>
      </c>
      <c r="C5207" s="83" t="str">
        <f>IFERROR(VLOOKUP(B5207,Tabla_CyP,2,FALSE),"")</f>
        <v xml:space="preserve">Juego de Barras 200A c. tapa acrilico                        </v>
      </c>
      <c r="D5207" s="88"/>
      <c r="E5207" s="89"/>
      <c r="F5207" s="87" t="s">
        <v>25</v>
      </c>
      <c r="G5207" s="265" t="str">
        <f>IFERROR(VLOOKUP(B5207,Tabla_CyP,4,FALSE),"")</f>
        <v>u</v>
      </c>
    </row>
    <row r="5208" spans="1:123" ht="24" customHeight="1" x14ac:dyDescent="0.2">
      <c r="A5208" s="263"/>
      <c r="B5208" s="82"/>
      <c r="D5208" s="88"/>
      <c r="E5208" s="89"/>
      <c r="G5208" s="264"/>
    </row>
    <row r="5209" spans="1:123" ht="24" customHeight="1" x14ac:dyDescent="0.2">
      <c r="A5209" s="366" t="s">
        <v>506</v>
      </c>
      <c r="B5209" s="367"/>
      <c r="C5209" s="368" t="s">
        <v>0</v>
      </c>
      <c r="D5209" s="368" t="s">
        <v>26</v>
      </c>
      <c r="E5209" s="370" t="s">
        <v>27</v>
      </c>
      <c r="F5209" s="372" t="s">
        <v>28</v>
      </c>
      <c r="G5209" s="372" t="s">
        <v>29</v>
      </c>
    </row>
    <row r="5210" spans="1:123" s="88" customFormat="1" ht="24" customHeight="1" x14ac:dyDescent="0.2">
      <c r="A5210" s="93" t="s">
        <v>507</v>
      </c>
      <c r="B5210" s="93" t="s">
        <v>508</v>
      </c>
      <c r="C5210" s="369"/>
      <c r="D5210" s="369"/>
      <c r="E5210" s="371"/>
      <c r="F5210" s="373"/>
      <c r="G5210" s="373"/>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6"/>
      <c r="B5211" s="94"/>
      <c r="C5211" s="132" t="s">
        <v>603</v>
      </c>
      <c r="D5211" s="95"/>
      <c r="E5211" s="96"/>
      <c r="F5211" s="97"/>
      <c r="G5211" s="267"/>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8">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8">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8">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8">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8">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8">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8">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8">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8">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8">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8">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8">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8">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8">
        <f t="shared" si="1565"/>
        <v>0</v>
      </c>
    </row>
    <row r="5226" spans="1:7" ht="24" customHeight="1" x14ac:dyDescent="0.2">
      <c r="A5226" s="269"/>
      <c r="D5226" s="88"/>
      <c r="E5226" s="89"/>
      <c r="F5226" s="255" t="s">
        <v>30</v>
      </c>
      <c r="G5226" s="270">
        <f>SUBTOTAL(9,G5212:G5225)</f>
        <v>0</v>
      </c>
    </row>
    <row r="5227" spans="1:7" ht="24" customHeight="1" x14ac:dyDescent="0.2">
      <c r="A5227" s="269"/>
      <c r="C5227" s="98" t="s">
        <v>604</v>
      </c>
      <c r="D5227" s="88"/>
      <c r="E5227" s="89"/>
      <c r="G5227" s="271"/>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8">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8">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8">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8">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8">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8">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8">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8">
        <f t="shared" si="1570"/>
        <v>0</v>
      </c>
    </row>
    <row r="5236" spans="1:7" ht="24" customHeight="1" x14ac:dyDescent="0.2">
      <c r="A5236" s="269"/>
      <c r="D5236" s="88"/>
      <c r="E5236" s="89"/>
      <c r="F5236" s="255" t="s">
        <v>31</v>
      </c>
      <c r="G5236" s="270">
        <f>SUBTOTAL(9,G5228:G5235)</f>
        <v>0</v>
      </c>
    </row>
    <row r="5237" spans="1:7" ht="24" customHeight="1" x14ac:dyDescent="0.2">
      <c r="A5237" s="269"/>
      <c r="C5237" s="98" t="s">
        <v>605</v>
      </c>
      <c r="D5237" s="88"/>
      <c r="E5237" s="89"/>
      <c r="G5237" s="271"/>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8">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8">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8">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8">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8">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8">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8">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8">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8">
        <f t="shared" si="1575"/>
        <v>0</v>
      </c>
    </row>
    <row r="5247" spans="1:7" ht="24" customHeight="1" x14ac:dyDescent="0.2">
      <c r="A5247" s="272"/>
      <c r="B5247" s="88"/>
      <c r="D5247" s="88"/>
      <c r="E5247" s="89"/>
      <c r="F5247" s="255" t="s">
        <v>32</v>
      </c>
      <c r="G5247" s="270">
        <f>SUBTOTAL(9,G5238:G5246)</f>
        <v>0</v>
      </c>
    </row>
    <row r="5248" spans="1:7" ht="24" customHeight="1" x14ac:dyDescent="0.2">
      <c r="A5248" s="273"/>
      <c r="B5248" s="88"/>
      <c r="D5248" s="88"/>
      <c r="E5248" s="89"/>
      <c r="G5248" s="271"/>
    </row>
    <row r="5249" spans="1:123" ht="24" customHeight="1" x14ac:dyDescent="0.2">
      <c r="A5249" s="274" t="str">
        <f>B5207</f>
        <v>11.2.30</v>
      </c>
      <c r="B5249" s="275" t="str">
        <f>C5207</f>
        <v xml:space="preserve">Juego de Barras 200A c. tapa acrilico                        </v>
      </c>
      <c r="C5249" s="95"/>
      <c r="D5249" s="95" t="s">
        <v>33</v>
      </c>
      <c r="E5249" s="96"/>
      <c r="F5249" s="277" t="s">
        <v>34</v>
      </c>
      <c r="G5249" s="276">
        <f>SUBTOTAL(9,G5212:G5248)</f>
        <v>0</v>
      </c>
    </row>
    <row r="5251" spans="1:123" ht="24" customHeight="1" x14ac:dyDescent="0.2">
      <c r="A5251" s="256" t="s">
        <v>36</v>
      </c>
      <c r="B5251" s="257"/>
      <c r="C5251" s="257"/>
      <c r="D5251" s="257"/>
      <c r="E5251" s="257"/>
      <c r="F5251" s="257"/>
      <c r="G5251" s="258"/>
    </row>
    <row r="5252" spans="1:123" ht="24" customHeight="1" x14ac:dyDescent="0.2">
      <c r="A5252" s="259" t="s">
        <v>601</v>
      </c>
      <c r="B5252" s="84" t="str">
        <f>Comitente</f>
        <v>SUBSECRETARIA DE ARQUITECTURA</v>
      </c>
      <c r="C5252" s="80"/>
      <c r="D5252" s="85"/>
      <c r="E5252" s="85"/>
      <c r="F5252" s="86"/>
      <c r="G5252" s="260"/>
    </row>
    <row r="5253" spans="1:123" ht="24" customHeight="1" x14ac:dyDescent="0.2">
      <c r="A5253" s="259" t="s">
        <v>602</v>
      </c>
      <c r="B5253" s="84">
        <f>Contratista</f>
        <v>0</v>
      </c>
      <c r="C5253" s="81"/>
      <c r="D5253" s="81"/>
      <c r="E5253" s="81"/>
      <c r="F5253" s="87"/>
      <c r="G5253" s="261"/>
    </row>
    <row r="5254" spans="1:123" ht="24" customHeight="1" x14ac:dyDescent="0.2">
      <c r="A5254" s="259" t="s">
        <v>23</v>
      </c>
      <c r="B5254" s="84" t="str">
        <f>Obra</f>
        <v>ESCUELA CASA DEL NINÑO</v>
      </c>
      <c r="C5254" s="81"/>
      <c r="D5254" s="81"/>
      <c r="E5254" s="81"/>
      <c r="F5254" s="87" t="s">
        <v>37</v>
      </c>
      <c r="G5254" s="262">
        <f>Fecha_Base</f>
        <v>0</v>
      </c>
    </row>
    <row r="5255" spans="1:123" ht="24" customHeight="1" x14ac:dyDescent="0.2">
      <c r="A5255" s="263" t="s">
        <v>600</v>
      </c>
      <c r="B5255" s="82" t="str">
        <f>Ubicación</f>
        <v>VALLE FERTIL - SAN JUAN</v>
      </c>
      <c r="C5255" s="82"/>
      <c r="D5255" s="88"/>
      <c r="E5255" s="89"/>
      <c r="G5255" s="264"/>
    </row>
    <row r="5256" spans="1:123" ht="24" customHeight="1" x14ac:dyDescent="0.2">
      <c r="A5256" s="263" t="s">
        <v>38</v>
      </c>
      <c r="B5256" s="91">
        <f>IFERROR(VALUE(LEFT(B5257,FIND(".",B5257)-1)),"")</f>
        <v>11</v>
      </c>
      <c r="C5256" s="83" t="str">
        <f>IFERROR(VLOOKUP(B5256,Tabla_CyP,2,FALSE),"")</f>
        <v xml:space="preserve"> INSTALACIÓN ELÉCTRICA</v>
      </c>
      <c r="E5256" s="89"/>
      <c r="G5256" s="264"/>
    </row>
    <row r="5257" spans="1:123" ht="24" customHeight="1" x14ac:dyDescent="0.2">
      <c r="A5257" s="263" t="s">
        <v>24</v>
      </c>
      <c r="B5257" s="92" t="str">
        <f>IFERROR(VLOOKUP(COUNTIF($A$1:A5257,"ANALISIS DE PRECIOS"),Tabla_NumeroItem,2,FALSE),"")</f>
        <v>11.2.31</v>
      </c>
      <c r="C5257" s="83" t="str">
        <f>IFERROR(VLOOKUP(B5257,Tabla_CyP,2,FALSE),"")</f>
        <v>Cámara de HºA</v>
      </c>
      <c r="D5257" s="88"/>
      <c r="E5257" s="89"/>
      <c r="F5257" s="87" t="s">
        <v>25</v>
      </c>
      <c r="G5257" s="265" t="str">
        <f>IFERROR(VLOOKUP(B5257,Tabla_CyP,4,FALSE),"")</f>
        <v>u</v>
      </c>
    </row>
    <row r="5258" spans="1:123" ht="24" customHeight="1" x14ac:dyDescent="0.2">
      <c r="A5258" s="263"/>
      <c r="B5258" s="82"/>
      <c r="D5258" s="88"/>
      <c r="E5258" s="89"/>
      <c r="G5258" s="264"/>
    </row>
    <row r="5259" spans="1:123" ht="24" customHeight="1" x14ac:dyDescent="0.2">
      <c r="A5259" s="366" t="s">
        <v>506</v>
      </c>
      <c r="B5259" s="367"/>
      <c r="C5259" s="368" t="s">
        <v>0</v>
      </c>
      <c r="D5259" s="368" t="s">
        <v>26</v>
      </c>
      <c r="E5259" s="370" t="s">
        <v>27</v>
      </c>
      <c r="F5259" s="372" t="s">
        <v>28</v>
      </c>
      <c r="G5259" s="372" t="s">
        <v>29</v>
      </c>
    </row>
    <row r="5260" spans="1:123" s="88" customFormat="1" ht="24" customHeight="1" x14ac:dyDescent="0.2">
      <c r="A5260" s="93" t="s">
        <v>507</v>
      </c>
      <c r="B5260" s="93" t="s">
        <v>508</v>
      </c>
      <c r="C5260" s="369"/>
      <c r="D5260" s="369"/>
      <c r="E5260" s="371"/>
      <c r="F5260" s="373"/>
      <c r="G5260" s="373"/>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6"/>
      <c r="B5261" s="94"/>
      <c r="C5261" s="132" t="s">
        <v>603</v>
      </c>
      <c r="D5261" s="95"/>
      <c r="E5261" s="96"/>
      <c r="F5261" s="97"/>
      <c r="G5261" s="267"/>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8">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8">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8">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8">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8">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8">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8">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8">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8">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8">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8">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8">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8">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8">
        <f t="shared" si="1580"/>
        <v>0</v>
      </c>
    </row>
    <row r="5276" spans="1:7" ht="24" customHeight="1" x14ac:dyDescent="0.2">
      <c r="A5276" s="269"/>
      <c r="D5276" s="88"/>
      <c r="E5276" s="89"/>
      <c r="F5276" s="255" t="s">
        <v>30</v>
      </c>
      <c r="G5276" s="270">
        <f>SUBTOTAL(9,G5262:G5275)</f>
        <v>0</v>
      </c>
    </row>
    <row r="5277" spans="1:7" ht="24" customHeight="1" x14ac:dyDescent="0.2">
      <c r="A5277" s="269"/>
      <c r="C5277" s="98" t="s">
        <v>604</v>
      </c>
      <c r="D5277" s="88"/>
      <c r="E5277" s="89"/>
      <c r="G5277" s="271"/>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8">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8">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8">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8">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8">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8">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8">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8">
        <f t="shared" si="1585"/>
        <v>0</v>
      </c>
    </row>
    <row r="5286" spans="1:7" ht="24" customHeight="1" x14ac:dyDescent="0.2">
      <c r="A5286" s="269"/>
      <c r="D5286" s="88"/>
      <c r="E5286" s="89"/>
      <c r="F5286" s="255" t="s">
        <v>31</v>
      </c>
      <c r="G5286" s="270">
        <f>SUBTOTAL(9,G5278:G5285)</f>
        <v>0</v>
      </c>
    </row>
    <row r="5287" spans="1:7" ht="24" customHeight="1" x14ac:dyDescent="0.2">
      <c r="A5287" s="269"/>
      <c r="C5287" s="98" t="s">
        <v>605</v>
      </c>
      <c r="D5287" s="88"/>
      <c r="E5287" s="89"/>
      <c r="G5287" s="271"/>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8">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8">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8">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8">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8">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8">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8">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8">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8">
        <f t="shared" si="1590"/>
        <v>0</v>
      </c>
    </row>
    <row r="5297" spans="1:123" ht="24" customHeight="1" x14ac:dyDescent="0.2">
      <c r="A5297" s="272"/>
      <c r="B5297" s="88"/>
      <c r="D5297" s="88"/>
      <c r="E5297" s="89"/>
      <c r="F5297" s="255" t="s">
        <v>32</v>
      </c>
      <c r="G5297" s="270">
        <f>SUBTOTAL(9,G5288:G5296)</f>
        <v>0</v>
      </c>
    </row>
    <row r="5298" spans="1:123" ht="24" customHeight="1" x14ac:dyDescent="0.2">
      <c r="A5298" s="273"/>
      <c r="B5298" s="88"/>
      <c r="D5298" s="88"/>
      <c r="E5298" s="89"/>
      <c r="G5298" s="271"/>
    </row>
    <row r="5299" spans="1:123" ht="24" customHeight="1" x14ac:dyDescent="0.2">
      <c r="A5299" s="274" t="str">
        <f>B5257</f>
        <v>11.2.31</v>
      </c>
      <c r="B5299" s="275" t="str">
        <f>C5257</f>
        <v>Cámara de HºA</v>
      </c>
      <c r="C5299" s="95"/>
      <c r="D5299" s="95" t="s">
        <v>33</v>
      </c>
      <c r="E5299" s="96"/>
      <c r="F5299" s="277" t="s">
        <v>34</v>
      </c>
      <c r="G5299" s="276">
        <f>SUBTOTAL(9,G5262:G5298)</f>
        <v>0</v>
      </c>
    </row>
    <row r="5301" spans="1:123" ht="24" customHeight="1" x14ac:dyDescent="0.2">
      <c r="A5301" s="256" t="s">
        <v>36</v>
      </c>
      <c r="B5301" s="257"/>
      <c r="C5301" s="257"/>
      <c r="D5301" s="257"/>
      <c r="E5301" s="257"/>
      <c r="F5301" s="257"/>
      <c r="G5301" s="258"/>
    </row>
    <row r="5302" spans="1:123" ht="24" customHeight="1" x14ac:dyDescent="0.2">
      <c r="A5302" s="259" t="s">
        <v>601</v>
      </c>
      <c r="B5302" s="84" t="str">
        <f>Comitente</f>
        <v>SUBSECRETARIA DE ARQUITECTURA</v>
      </c>
      <c r="C5302" s="80"/>
      <c r="D5302" s="85"/>
      <c r="E5302" s="85"/>
      <c r="F5302" s="86"/>
      <c r="G5302" s="260"/>
    </row>
    <row r="5303" spans="1:123" ht="24" customHeight="1" x14ac:dyDescent="0.2">
      <c r="A5303" s="259" t="s">
        <v>602</v>
      </c>
      <c r="B5303" s="84">
        <f>Contratista</f>
        <v>0</v>
      </c>
      <c r="C5303" s="81"/>
      <c r="D5303" s="81"/>
      <c r="E5303" s="81"/>
      <c r="F5303" s="87"/>
      <c r="G5303" s="261"/>
    </row>
    <row r="5304" spans="1:123" ht="24" customHeight="1" x14ac:dyDescent="0.2">
      <c r="A5304" s="259" t="s">
        <v>23</v>
      </c>
      <c r="B5304" s="84" t="str">
        <f>Obra</f>
        <v>ESCUELA CASA DEL NINÑO</v>
      </c>
      <c r="C5304" s="81"/>
      <c r="D5304" s="81"/>
      <c r="E5304" s="81"/>
      <c r="F5304" s="87" t="s">
        <v>37</v>
      </c>
      <c r="G5304" s="262">
        <f>Fecha_Base</f>
        <v>0</v>
      </c>
    </row>
    <row r="5305" spans="1:123" ht="24" customHeight="1" x14ac:dyDescent="0.2">
      <c r="A5305" s="263" t="s">
        <v>600</v>
      </c>
      <c r="B5305" s="82" t="str">
        <f>Ubicación</f>
        <v>VALLE FERTIL - SAN JUAN</v>
      </c>
      <c r="C5305" s="82"/>
      <c r="D5305" s="88"/>
      <c r="E5305" s="89"/>
      <c r="G5305" s="264"/>
    </row>
    <row r="5306" spans="1:123" ht="24" customHeight="1" x14ac:dyDescent="0.2">
      <c r="A5306" s="263" t="s">
        <v>38</v>
      </c>
      <c r="B5306" s="91">
        <f>IFERROR(VALUE(LEFT(B5307,FIND(".",B5307)-1)),"")</f>
        <v>11</v>
      </c>
      <c r="C5306" s="83" t="str">
        <f>IFERROR(VLOOKUP(B5306,Tabla_CyP,2,FALSE),"")</f>
        <v xml:space="preserve"> INSTALACIÓN ELÉCTRICA</v>
      </c>
      <c r="E5306" s="89"/>
      <c r="G5306" s="264"/>
    </row>
    <row r="5307" spans="1:123" ht="24" customHeight="1" x14ac:dyDescent="0.2">
      <c r="A5307" s="263" t="s">
        <v>24</v>
      </c>
      <c r="B5307" s="92" t="str">
        <f>IFERROR(VLOOKUP(COUNTIF($A$1:A5307,"ANALISIS DE PRECIOS"),Tabla_NumeroItem,2,FALSE),"")</f>
        <v>11.2.33</v>
      </c>
      <c r="C5307" s="83" t="str">
        <f>IFERROR(VLOOKUP(B5307,Tabla_CyP,2,FALSE),"")</f>
        <v>Pulsador timbre</v>
      </c>
      <c r="D5307" s="88"/>
      <c r="E5307" s="89"/>
      <c r="F5307" s="87" t="s">
        <v>25</v>
      </c>
      <c r="G5307" s="265" t="str">
        <f>IFERROR(VLOOKUP(B5307,Tabla_CyP,4,FALSE),"")</f>
        <v>u</v>
      </c>
    </row>
    <row r="5308" spans="1:123" ht="24" customHeight="1" x14ac:dyDescent="0.2">
      <c r="A5308" s="263"/>
      <c r="B5308" s="82"/>
      <c r="D5308" s="88"/>
      <c r="E5308" s="89"/>
      <c r="G5308" s="264"/>
    </row>
    <row r="5309" spans="1:123" ht="24" customHeight="1" x14ac:dyDescent="0.2">
      <c r="A5309" s="366" t="s">
        <v>506</v>
      </c>
      <c r="B5309" s="367"/>
      <c r="C5309" s="368" t="s">
        <v>0</v>
      </c>
      <c r="D5309" s="368" t="s">
        <v>26</v>
      </c>
      <c r="E5309" s="370" t="s">
        <v>27</v>
      </c>
      <c r="F5309" s="372" t="s">
        <v>28</v>
      </c>
      <c r="G5309" s="372" t="s">
        <v>29</v>
      </c>
    </row>
    <row r="5310" spans="1:123" s="88" customFormat="1" ht="24" customHeight="1" x14ac:dyDescent="0.2">
      <c r="A5310" s="93" t="s">
        <v>507</v>
      </c>
      <c r="B5310" s="93" t="s">
        <v>508</v>
      </c>
      <c r="C5310" s="369"/>
      <c r="D5310" s="369"/>
      <c r="E5310" s="371"/>
      <c r="F5310" s="373"/>
      <c r="G5310" s="373"/>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6"/>
      <c r="B5311" s="94"/>
      <c r="C5311" s="132" t="s">
        <v>603</v>
      </c>
      <c r="D5311" s="95"/>
      <c r="E5311" s="96"/>
      <c r="F5311" s="97"/>
      <c r="G5311" s="267"/>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8">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8">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8">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8">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8">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8">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8">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8">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8">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8">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8">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8">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8">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8">
        <f t="shared" si="1595"/>
        <v>0</v>
      </c>
    </row>
    <row r="5326" spans="1:7" ht="24" customHeight="1" x14ac:dyDescent="0.2">
      <c r="A5326" s="269"/>
      <c r="D5326" s="88"/>
      <c r="E5326" s="89"/>
      <c r="F5326" s="255" t="s">
        <v>30</v>
      </c>
      <c r="G5326" s="270">
        <f>SUBTOTAL(9,G5312:G5325)</f>
        <v>0</v>
      </c>
    </row>
    <row r="5327" spans="1:7" ht="24" customHeight="1" x14ac:dyDescent="0.2">
      <c r="A5327" s="269"/>
      <c r="C5327" s="98" t="s">
        <v>604</v>
      </c>
      <c r="D5327" s="88"/>
      <c r="E5327" s="89"/>
      <c r="G5327" s="271"/>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8">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8">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8">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8">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8">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8">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8">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8">
        <f t="shared" si="1600"/>
        <v>0</v>
      </c>
    </row>
    <row r="5336" spans="1:7" ht="24" customHeight="1" x14ac:dyDescent="0.2">
      <c r="A5336" s="269"/>
      <c r="D5336" s="88"/>
      <c r="E5336" s="89"/>
      <c r="F5336" s="255" t="s">
        <v>31</v>
      </c>
      <c r="G5336" s="270">
        <f>SUBTOTAL(9,G5328:G5335)</f>
        <v>0</v>
      </c>
    </row>
    <row r="5337" spans="1:7" ht="24" customHeight="1" x14ac:dyDescent="0.2">
      <c r="A5337" s="269"/>
      <c r="C5337" s="98" t="s">
        <v>605</v>
      </c>
      <c r="D5337" s="88"/>
      <c r="E5337" s="89"/>
      <c r="G5337" s="271"/>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8">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8">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8">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8">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8">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8">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8">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8">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8">
        <f t="shared" si="1605"/>
        <v>0</v>
      </c>
    </row>
    <row r="5347" spans="1:123" ht="24" customHeight="1" x14ac:dyDescent="0.2">
      <c r="A5347" s="272"/>
      <c r="B5347" s="88"/>
      <c r="D5347" s="88"/>
      <c r="E5347" s="89"/>
      <c r="F5347" s="255" t="s">
        <v>32</v>
      </c>
      <c r="G5347" s="270">
        <f>SUBTOTAL(9,G5338:G5346)</f>
        <v>0</v>
      </c>
    </row>
    <row r="5348" spans="1:123" ht="24" customHeight="1" x14ac:dyDescent="0.2">
      <c r="A5348" s="273"/>
      <c r="B5348" s="88"/>
      <c r="D5348" s="88"/>
      <c r="E5348" s="89"/>
      <c r="G5348" s="271"/>
    </row>
    <row r="5349" spans="1:123" ht="24" customHeight="1" x14ac:dyDescent="0.2">
      <c r="A5349" s="274" t="str">
        <f>B5307</f>
        <v>11.2.33</v>
      </c>
      <c r="B5349" s="275" t="str">
        <f>C5307</f>
        <v>Pulsador timbre</v>
      </c>
      <c r="C5349" s="95"/>
      <c r="D5349" s="95" t="s">
        <v>33</v>
      </c>
      <c r="E5349" s="96"/>
      <c r="F5349" s="277" t="s">
        <v>34</v>
      </c>
      <c r="G5349" s="276">
        <f>SUBTOTAL(9,G5312:G5348)</f>
        <v>0</v>
      </c>
    </row>
    <row r="5351" spans="1:123" ht="24" customHeight="1" x14ac:dyDescent="0.2">
      <c r="A5351" s="256" t="s">
        <v>36</v>
      </c>
      <c r="B5351" s="257"/>
      <c r="C5351" s="257"/>
      <c r="D5351" s="257"/>
      <c r="E5351" s="257"/>
      <c r="F5351" s="257"/>
      <c r="G5351" s="258"/>
    </row>
    <row r="5352" spans="1:123" ht="24" customHeight="1" x14ac:dyDescent="0.2">
      <c r="A5352" s="259" t="s">
        <v>601</v>
      </c>
      <c r="B5352" s="84" t="str">
        <f>Comitente</f>
        <v>SUBSECRETARIA DE ARQUITECTURA</v>
      </c>
      <c r="C5352" s="80"/>
      <c r="D5352" s="85"/>
      <c r="E5352" s="85"/>
      <c r="F5352" s="86"/>
      <c r="G5352" s="260"/>
    </row>
    <row r="5353" spans="1:123" ht="24" customHeight="1" x14ac:dyDescent="0.2">
      <c r="A5353" s="259" t="s">
        <v>602</v>
      </c>
      <c r="B5353" s="84">
        <f>Contratista</f>
        <v>0</v>
      </c>
      <c r="C5353" s="81"/>
      <c r="D5353" s="81"/>
      <c r="E5353" s="81"/>
      <c r="F5353" s="87"/>
      <c r="G5353" s="261"/>
    </row>
    <row r="5354" spans="1:123" ht="24" customHeight="1" x14ac:dyDescent="0.2">
      <c r="A5354" s="259" t="s">
        <v>23</v>
      </c>
      <c r="B5354" s="84" t="str">
        <f>Obra</f>
        <v>ESCUELA CASA DEL NINÑO</v>
      </c>
      <c r="C5354" s="81"/>
      <c r="D5354" s="81"/>
      <c r="E5354" s="81"/>
      <c r="F5354" s="87" t="s">
        <v>37</v>
      </c>
      <c r="G5354" s="262">
        <f>Fecha_Base</f>
        <v>0</v>
      </c>
    </row>
    <row r="5355" spans="1:123" ht="24" customHeight="1" x14ac:dyDescent="0.2">
      <c r="A5355" s="263" t="s">
        <v>600</v>
      </c>
      <c r="B5355" s="82" t="str">
        <f>Ubicación</f>
        <v>VALLE FERTIL - SAN JUAN</v>
      </c>
      <c r="C5355" s="82"/>
      <c r="D5355" s="88"/>
      <c r="E5355" s="89"/>
      <c r="G5355" s="264"/>
    </row>
    <row r="5356" spans="1:123" ht="24" customHeight="1" x14ac:dyDescent="0.2">
      <c r="A5356" s="263" t="s">
        <v>38</v>
      </c>
      <c r="B5356" s="91">
        <f>IFERROR(VALUE(LEFT(B5357,FIND(".",B5357)-1)),"")</f>
        <v>11</v>
      </c>
      <c r="C5356" s="83" t="str">
        <f>IFERROR(VLOOKUP(B5356,Tabla_CyP,2,FALSE),"")</f>
        <v xml:space="preserve"> INSTALACIÓN ELÉCTRICA</v>
      </c>
      <c r="E5356" s="89"/>
      <c r="G5356" s="264"/>
    </row>
    <row r="5357" spans="1:123" ht="24" customHeight="1" x14ac:dyDescent="0.2">
      <c r="A5357" s="263" t="s">
        <v>24</v>
      </c>
      <c r="B5357" s="92" t="str">
        <f>IFERROR(VLOOKUP(COUNTIF($A$1:A5357,"ANALISIS DE PRECIOS"),Tabla_NumeroItem,2,FALSE),"")</f>
        <v>11.2.34</v>
      </c>
      <c r="C5357" s="83" t="str">
        <f>IFERROR(VLOOKUP(B5357,Tabla_CyP,2,FALSE),"")</f>
        <v>Timbre común Domiciliario</v>
      </c>
      <c r="D5357" s="88"/>
      <c r="E5357" s="89"/>
      <c r="F5357" s="87" t="s">
        <v>25</v>
      </c>
      <c r="G5357" s="265" t="str">
        <f>IFERROR(VLOOKUP(B5357,Tabla_CyP,4,FALSE),"")</f>
        <v>u</v>
      </c>
    </row>
    <row r="5358" spans="1:123" ht="24" customHeight="1" x14ac:dyDescent="0.2">
      <c r="A5358" s="263"/>
      <c r="B5358" s="82"/>
      <c r="D5358" s="88"/>
      <c r="E5358" s="89"/>
      <c r="G5358" s="264"/>
    </row>
    <row r="5359" spans="1:123" ht="24" customHeight="1" x14ac:dyDescent="0.2">
      <c r="A5359" s="366" t="s">
        <v>506</v>
      </c>
      <c r="B5359" s="367"/>
      <c r="C5359" s="368" t="s">
        <v>0</v>
      </c>
      <c r="D5359" s="368" t="s">
        <v>26</v>
      </c>
      <c r="E5359" s="370" t="s">
        <v>27</v>
      </c>
      <c r="F5359" s="372" t="s">
        <v>28</v>
      </c>
      <c r="G5359" s="372" t="s">
        <v>29</v>
      </c>
    </row>
    <row r="5360" spans="1:123" s="88" customFormat="1" ht="24" customHeight="1" x14ac:dyDescent="0.2">
      <c r="A5360" s="93" t="s">
        <v>507</v>
      </c>
      <c r="B5360" s="93" t="s">
        <v>508</v>
      </c>
      <c r="C5360" s="369"/>
      <c r="D5360" s="369"/>
      <c r="E5360" s="371"/>
      <c r="F5360" s="373"/>
      <c r="G5360" s="373"/>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6"/>
      <c r="B5361" s="94"/>
      <c r="C5361" s="132" t="s">
        <v>603</v>
      </c>
      <c r="D5361" s="95"/>
      <c r="E5361" s="96"/>
      <c r="F5361" s="97"/>
      <c r="G5361" s="267"/>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8">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8">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8">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8">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8">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8">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8">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8">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8">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8">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8">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8">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8">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8">
        <f t="shared" si="1610"/>
        <v>0</v>
      </c>
    </row>
    <row r="5376" spans="1:7" ht="24" customHeight="1" x14ac:dyDescent="0.2">
      <c r="A5376" s="269"/>
      <c r="D5376" s="88"/>
      <c r="E5376" s="89"/>
      <c r="F5376" s="255" t="s">
        <v>30</v>
      </c>
      <c r="G5376" s="270">
        <f>SUBTOTAL(9,G5362:G5375)</f>
        <v>0</v>
      </c>
    </row>
    <row r="5377" spans="1:7" ht="24" customHeight="1" x14ac:dyDescent="0.2">
      <c r="A5377" s="269"/>
      <c r="C5377" s="98" t="s">
        <v>604</v>
      </c>
      <c r="D5377" s="88"/>
      <c r="E5377" s="89"/>
      <c r="G5377" s="271"/>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8">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8">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8">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8">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8">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8">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8">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8">
        <f t="shared" si="1615"/>
        <v>0</v>
      </c>
    </row>
    <row r="5386" spans="1:7" ht="24" customHeight="1" x14ac:dyDescent="0.2">
      <c r="A5386" s="269"/>
      <c r="D5386" s="88"/>
      <c r="E5386" s="89"/>
      <c r="F5386" s="255" t="s">
        <v>31</v>
      </c>
      <c r="G5386" s="270">
        <f>SUBTOTAL(9,G5378:G5385)</f>
        <v>0</v>
      </c>
    </row>
    <row r="5387" spans="1:7" ht="24" customHeight="1" x14ac:dyDescent="0.2">
      <c r="A5387" s="269"/>
      <c r="C5387" s="98" t="s">
        <v>605</v>
      </c>
      <c r="D5387" s="88"/>
      <c r="E5387" s="89"/>
      <c r="G5387" s="271"/>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8">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8">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8">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8">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8">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8">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8">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8">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8">
        <f t="shared" si="1620"/>
        <v>0</v>
      </c>
    </row>
    <row r="5397" spans="1:7" ht="24" customHeight="1" x14ac:dyDescent="0.2">
      <c r="A5397" s="272"/>
      <c r="B5397" s="88"/>
      <c r="D5397" s="88"/>
      <c r="E5397" s="89"/>
      <c r="F5397" s="255" t="s">
        <v>32</v>
      </c>
      <c r="G5397" s="270">
        <f>SUBTOTAL(9,G5388:G5396)</f>
        <v>0</v>
      </c>
    </row>
    <row r="5398" spans="1:7" ht="24" customHeight="1" x14ac:dyDescent="0.2">
      <c r="A5398" s="273"/>
      <c r="B5398" s="88"/>
      <c r="D5398" s="88"/>
      <c r="E5398" s="89"/>
      <c r="G5398" s="271"/>
    </row>
    <row r="5399" spans="1:7" ht="24" customHeight="1" x14ac:dyDescent="0.2">
      <c r="A5399" s="274" t="str">
        <f>B5357</f>
        <v>11.2.34</v>
      </c>
      <c r="B5399" s="275" t="str">
        <f>C5357</f>
        <v>Timbre común Domiciliario</v>
      </c>
      <c r="C5399" s="95"/>
      <c r="D5399" s="95" t="s">
        <v>33</v>
      </c>
      <c r="E5399" s="96"/>
      <c r="F5399" s="277" t="s">
        <v>34</v>
      </c>
      <c r="G5399" s="276">
        <f>SUBTOTAL(9,G5362:G5398)</f>
        <v>0</v>
      </c>
    </row>
    <row r="5401" spans="1:7" ht="24" customHeight="1" x14ac:dyDescent="0.2">
      <c r="A5401" s="256" t="s">
        <v>36</v>
      </c>
      <c r="B5401" s="257"/>
      <c r="C5401" s="257"/>
      <c r="D5401" s="257"/>
      <c r="E5401" s="257"/>
      <c r="F5401" s="257"/>
      <c r="G5401" s="258"/>
    </row>
    <row r="5402" spans="1:7" ht="24" customHeight="1" x14ac:dyDescent="0.2">
      <c r="A5402" s="259" t="s">
        <v>601</v>
      </c>
      <c r="B5402" s="84" t="str">
        <f>Comitente</f>
        <v>SUBSECRETARIA DE ARQUITECTURA</v>
      </c>
      <c r="C5402" s="80"/>
      <c r="D5402" s="85"/>
      <c r="E5402" s="85"/>
      <c r="F5402" s="86"/>
      <c r="G5402" s="260"/>
    </row>
    <row r="5403" spans="1:7" ht="24" customHeight="1" x14ac:dyDescent="0.2">
      <c r="A5403" s="259" t="s">
        <v>602</v>
      </c>
      <c r="B5403" s="84">
        <f>Contratista</f>
        <v>0</v>
      </c>
      <c r="C5403" s="81"/>
      <c r="D5403" s="81"/>
      <c r="E5403" s="81"/>
      <c r="F5403" s="87"/>
      <c r="G5403" s="261"/>
    </row>
    <row r="5404" spans="1:7" ht="24" customHeight="1" x14ac:dyDescent="0.2">
      <c r="A5404" s="259" t="s">
        <v>23</v>
      </c>
      <c r="B5404" s="84" t="str">
        <f>Obra</f>
        <v>ESCUELA CASA DEL NINÑO</v>
      </c>
      <c r="C5404" s="81"/>
      <c r="D5404" s="81"/>
      <c r="E5404" s="81"/>
      <c r="F5404" s="87" t="s">
        <v>37</v>
      </c>
      <c r="G5404" s="262">
        <f>Fecha_Base</f>
        <v>0</v>
      </c>
    </row>
    <row r="5405" spans="1:7" ht="24" customHeight="1" x14ac:dyDescent="0.2">
      <c r="A5405" s="263" t="s">
        <v>600</v>
      </c>
      <c r="B5405" s="82" t="str">
        <f>Ubicación</f>
        <v>VALLE FERTIL - SAN JUAN</v>
      </c>
      <c r="C5405" s="82"/>
      <c r="D5405" s="88"/>
      <c r="E5405" s="89"/>
      <c r="G5405" s="264"/>
    </row>
    <row r="5406" spans="1:7" ht="24" customHeight="1" x14ac:dyDescent="0.2">
      <c r="A5406" s="263" t="s">
        <v>38</v>
      </c>
      <c r="B5406" s="91">
        <f>IFERROR(VALUE(LEFT(B5407,FIND(".",B5407)-1)),"")</f>
        <v>11</v>
      </c>
      <c r="C5406" s="83" t="str">
        <f>IFERROR(VLOOKUP(B5406,Tabla_CyP,2,FALSE),"")</f>
        <v xml:space="preserve"> INSTALACIÓN ELÉCTRICA</v>
      </c>
      <c r="E5406" s="89"/>
      <c r="G5406" s="264"/>
    </row>
    <row r="5407" spans="1:7" ht="24" customHeight="1" x14ac:dyDescent="0.2">
      <c r="A5407" s="263" t="s">
        <v>24</v>
      </c>
      <c r="B5407" s="92" t="str">
        <f>IFERROR(VLOOKUP(COUNTIF($A$1:A5407,"ANALISIS DE PRECIOS"),Tabla_NumeroItem,2,FALSE),"")</f>
        <v>11.2.35</v>
      </c>
      <c r="C5407" s="83" t="str">
        <f>IFERROR(VLOOKUP(B5407,Tabla_CyP,2,FALSE),"")</f>
        <v>Router inalámbrico 24 bocas</v>
      </c>
      <c r="D5407" s="88"/>
      <c r="E5407" s="89"/>
      <c r="F5407" s="87" t="s">
        <v>25</v>
      </c>
      <c r="G5407" s="265" t="str">
        <f>IFERROR(VLOOKUP(B5407,Tabla_CyP,4,FALSE),"")</f>
        <v>u</v>
      </c>
    </row>
    <row r="5408" spans="1:7" ht="24" customHeight="1" x14ac:dyDescent="0.2">
      <c r="A5408" s="263"/>
      <c r="B5408" s="82"/>
      <c r="D5408" s="88"/>
      <c r="E5408" s="89"/>
      <c r="G5408" s="264"/>
    </row>
    <row r="5409" spans="1:123" ht="24" customHeight="1" x14ac:dyDescent="0.2">
      <c r="A5409" s="366" t="s">
        <v>506</v>
      </c>
      <c r="B5409" s="367"/>
      <c r="C5409" s="368" t="s">
        <v>0</v>
      </c>
      <c r="D5409" s="368" t="s">
        <v>26</v>
      </c>
      <c r="E5409" s="370" t="s">
        <v>27</v>
      </c>
      <c r="F5409" s="372" t="s">
        <v>28</v>
      </c>
      <c r="G5409" s="372" t="s">
        <v>29</v>
      </c>
    </row>
    <row r="5410" spans="1:123" s="88" customFormat="1" ht="24" customHeight="1" x14ac:dyDescent="0.2">
      <c r="A5410" s="93" t="s">
        <v>507</v>
      </c>
      <c r="B5410" s="93" t="s">
        <v>508</v>
      </c>
      <c r="C5410" s="369"/>
      <c r="D5410" s="369"/>
      <c r="E5410" s="371"/>
      <c r="F5410" s="373"/>
      <c r="G5410" s="373"/>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6"/>
      <c r="B5411" s="94"/>
      <c r="C5411" s="132" t="s">
        <v>603</v>
      </c>
      <c r="D5411" s="95"/>
      <c r="E5411" s="96"/>
      <c r="F5411" s="97"/>
      <c r="G5411" s="267"/>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8">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8">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8">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8">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8">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8">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8">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8">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8">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8">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8">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8">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8">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8">
        <f t="shared" si="1625"/>
        <v>0</v>
      </c>
    </row>
    <row r="5426" spans="1:7" ht="24" customHeight="1" x14ac:dyDescent="0.2">
      <c r="A5426" s="269"/>
      <c r="D5426" s="88"/>
      <c r="E5426" s="89"/>
      <c r="F5426" s="255" t="s">
        <v>30</v>
      </c>
      <c r="G5426" s="270">
        <f>SUBTOTAL(9,G5412:G5425)</f>
        <v>0</v>
      </c>
    </row>
    <row r="5427" spans="1:7" ht="24" customHeight="1" x14ac:dyDescent="0.2">
      <c r="A5427" s="269"/>
      <c r="C5427" s="98" t="s">
        <v>604</v>
      </c>
      <c r="D5427" s="88"/>
      <c r="E5427" s="89"/>
      <c r="G5427" s="271"/>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8">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8">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8">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8">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8">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8">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8">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8">
        <f t="shared" si="1630"/>
        <v>0</v>
      </c>
    </row>
    <row r="5436" spans="1:7" ht="24" customHeight="1" x14ac:dyDescent="0.2">
      <c r="A5436" s="269"/>
      <c r="D5436" s="88"/>
      <c r="E5436" s="89"/>
      <c r="F5436" s="255" t="s">
        <v>31</v>
      </c>
      <c r="G5436" s="270">
        <f>SUBTOTAL(9,G5428:G5435)</f>
        <v>0</v>
      </c>
    </row>
    <row r="5437" spans="1:7" ht="24" customHeight="1" x14ac:dyDescent="0.2">
      <c r="A5437" s="269"/>
      <c r="C5437" s="98" t="s">
        <v>605</v>
      </c>
      <c r="D5437" s="88"/>
      <c r="E5437" s="89"/>
      <c r="G5437" s="271"/>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8">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8">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8">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8">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8">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8">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8">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8">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8">
        <f t="shared" si="1635"/>
        <v>0</v>
      </c>
    </row>
    <row r="5447" spans="1:7" ht="24" customHeight="1" x14ac:dyDescent="0.2">
      <c r="A5447" s="272"/>
      <c r="B5447" s="88"/>
      <c r="D5447" s="88"/>
      <c r="E5447" s="89"/>
      <c r="F5447" s="255" t="s">
        <v>32</v>
      </c>
      <c r="G5447" s="270">
        <f>SUBTOTAL(9,G5438:G5446)</f>
        <v>0</v>
      </c>
    </row>
    <row r="5448" spans="1:7" ht="24" customHeight="1" x14ac:dyDescent="0.2">
      <c r="A5448" s="273"/>
      <c r="B5448" s="88"/>
      <c r="D5448" s="88"/>
      <c r="E5448" s="89"/>
      <c r="G5448" s="271"/>
    </row>
    <row r="5449" spans="1:7" ht="24" customHeight="1" x14ac:dyDescent="0.2">
      <c r="A5449" s="274" t="str">
        <f>B5407</f>
        <v>11.2.35</v>
      </c>
      <c r="B5449" s="275" t="str">
        <f>C5407</f>
        <v>Router inalámbrico 24 bocas</v>
      </c>
      <c r="C5449" s="95"/>
      <c r="D5449" s="95" t="s">
        <v>33</v>
      </c>
      <c r="E5449" s="96"/>
      <c r="F5449" s="277" t="s">
        <v>34</v>
      </c>
      <c r="G5449" s="276">
        <f>SUBTOTAL(9,G5412:G5448)</f>
        <v>0</v>
      </c>
    </row>
    <row r="5451" spans="1:7" ht="24" customHeight="1" x14ac:dyDescent="0.2">
      <c r="A5451" s="256" t="s">
        <v>36</v>
      </c>
      <c r="B5451" s="257"/>
      <c r="C5451" s="257"/>
      <c r="D5451" s="257"/>
      <c r="E5451" s="257"/>
      <c r="F5451" s="257"/>
      <c r="G5451" s="258"/>
    </row>
    <row r="5452" spans="1:7" ht="24" customHeight="1" x14ac:dyDescent="0.2">
      <c r="A5452" s="259" t="s">
        <v>601</v>
      </c>
      <c r="B5452" s="84" t="str">
        <f>Comitente</f>
        <v>SUBSECRETARIA DE ARQUITECTURA</v>
      </c>
      <c r="C5452" s="80"/>
      <c r="D5452" s="85"/>
      <c r="E5452" s="85"/>
      <c r="F5452" s="86"/>
      <c r="G5452" s="260"/>
    </row>
    <row r="5453" spans="1:7" ht="24" customHeight="1" x14ac:dyDescent="0.2">
      <c r="A5453" s="259" t="s">
        <v>602</v>
      </c>
      <c r="B5453" s="84">
        <f>Contratista</f>
        <v>0</v>
      </c>
      <c r="C5453" s="81"/>
      <c r="D5453" s="81"/>
      <c r="E5453" s="81"/>
      <c r="F5453" s="87"/>
      <c r="G5453" s="261"/>
    </row>
    <row r="5454" spans="1:7" ht="24" customHeight="1" x14ac:dyDescent="0.2">
      <c r="A5454" s="259" t="s">
        <v>23</v>
      </c>
      <c r="B5454" s="84" t="str">
        <f>Obra</f>
        <v>ESCUELA CASA DEL NINÑO</v>
      </c>
      <c r="C5454" s="81"/>
      <c r="D5454" s="81"/>
      <c r="E5454" s="81"/>
      <c r="F5454" s="87" t="s">
        <v>37</v>
      </c>
      <c r="G5454" s="262">
        <f>Fecha_Base</f>
        <v>0</v>
      </c>
    </row>
    <row r="5455" spans="1:7" ht="24" customHeight="1" x14ac:dyDescent="0.2">
      <c r="A5455" s="263" t="s">
        <v>600</v>
      </c>
      <c r="B5455" s="82" t="str">
        <f>Ubicación</f>
        <v>VALLE FERTIL - SAN JUAN</v>
      </c>
      <c r="C5455" s="82"/>
      <c r="D5455" s="88"/>
      <c r="E5455" s="89"/>
      <c r="G5455" s="264"/>
    </row>
    <row r="5456" spans="1:7" ht="24" customHeight="1" x14ac:dyDescent="0.2">
      <c r="A5456" s="263" t="s">
        <v>38</v>
      </c>
      <c r="B5456" s="91">
        <f>IFERROR(VALUE(LEFT(B5457,FIND(".",B5457)-1)),"")</f>
        <v>11</v>
      </c>
      <c r="C5456" s="83" t="str">
        <f>IFERROR(VLOOKUP(B5456,Tabla_CyP,2,FALSE),"")</f>
        <v xml:space="preserve"> INSTALACIÓN ELÉCTRICA</v>
      </c>
      <c r="E5456" s="89"/>
      <c r="G5456" s="264"/>
    </row>
    <row r="5457" spans="1:123" ht="24" customHeight="1" x14ac:dyDescent="0.2">
      <c r="A5457" s="263" t="s">
        <v>24</v>
      </c>
      <c r="B5457" s="92" t="str">
        <f>IFERROR(VLOOKUP(COUNTIF($A$1:A5457,"ANALISIS DE PRECIOS"),Tabla_NumeroItem,2,FALSE),"")</f>
        <v>11.2.36</v>
      </c>
      <c r="C5457" s="83" t="str">
        <f>IFERROR(VLOOKUP(B5457,Tabla_CyP,2,FALSE),"")</f>
        <v>Rack XL con 4 montantes de 19" 600x500x600mm</v>
      </c>
      <c r="D5457" s="88"/>
      <c r="E5457" s="89"/>
      <c r="F5457" s="87" t="s">
        <v>25</v>
      </c>
      <c r="G5457" s="265" t="str">
        <f>IFERROR(VLOOKUP(B5457,Tabla_CyP,4,FALSE),"")</f>
        <v>u</v>
      </c>
    </row>
    <row r="5458" spans="1:123" ht="24" customHeight="1" x14ac:dyDescent="0.2">
      <c r="A5458" s="263"/>
      <c r="B5458" s="82"/>
      <c r="D5458" s="88"/>
      <c r="E5458" s="89"/>
      <c r="G5458" s="264"/>
    </row>
    <row r="5459" spans="1:123" ht="24" customHeight="1" x14ac:dyDescent="0.2">
      <c r="A5459" s="366" t="s">
        <v>506</v>
      </c>
      <c r="B5459" s="367"/>
      <c r="C5459" s="368" t="s">
        <v>0</v>
      </c>
      <c r="D5459" s="368" t="s">
        <v>26</v>
      </c>
      <c r="E5459" s="370" t="s">
        <v>27</v>
      </c>
      <c r="F5459" s="372" t="s">
        <v>28</v>
      </c>
      <c r="G5459" s="372" t="s">
        <v>29</v>
      </c>
    </row>
    <row r="5460" spans="1:123" s="88" customFormat="1" ht="24" customHeight="1" x14ac:dyDescent="0.2">
      <c r="A5460" s="93" t="s">
        <v>507</v>
      </c>
      <c r="B5460" s="93" t="s">
        <v>508</v>
      </c>
      <c r="C5460" s="369"/>
      <c r="D5460" s="369"/>
      <c r="E5460" s="371"/>
      <c r="F5460" s="373"/>
      <c r="G5460" s="373"/>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6"/>
      <c r="B5461" s="94"/>
      <c r="C5461" s="132" t="s">
        <v>603</v>
      </c>
      <c r="D5461" s="95"/>
      <c r="E5461" s="96"/>
      <c r="F5461" s="97"/>
      <c r="G5461" s="267"/>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8">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8">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8">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8">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8">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8">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8">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8">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8">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8">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8">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8">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8">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8">
        <f t="shared" si="1640"/>
        <v>0</v>
      </c>
    </row>
    <row r="5476" spans="1:7" ht="24" customHeight="1" x14ac:dyDescent="0.2">
      <c r="A5476" s="269"/>
      <c r="D5476" s="88"/>
      <c r="E5476" s="89"/>
      <c r="F5476" s="255" t="s">
        <v>30</v>
      </c>
      <c r="G5476" s="270">
        <f>SUBTOTAL(9,G5462:G5475)</f>
        <v>0</v>
      </c>
    </row>
    <row r="5477" spans="1:7" ht="24" customHeight="1" x14ac:dyDescent="0.2">
      <c r="A5477" s="269"/>
      <c r="C5477" s="98" t="s">
        <v>604</v>
      </c>
      <c r="D5477" s="88"/>
      <c r="E5477" s="89"/>
      <c r="G5477" s="271"/>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8">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8">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8">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8">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8">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8">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8">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8">
        <f t="shared" si="1645"/>
        <v>0</v>
      </c>
    </row>
    <row r="5486" spans="1:7" ht="24" customHeight="1" x14ac:dyDescent="0.2">
      <c r="A5486" s="269"/>
      <c r="D5486" s="88"/>
      <c r="E5486" s="89"/>
      <c r="F5486" s="255" t="s">
        <v>31</v>
      </c>
      <c r="G5486" s="270">
        <f>SUBTOTAL(9,G5478:G5485)</f>
        <v>0</v>
      </c>
    </row>
    <row r="5487" spans="1:7" ht="24" customHeight="1" x14ac:dyDescent="0.2">
      <c r="A5487" s="269"/>
      <c r="C5487" s="98" t="s">
        <v>605</v>
      </c>
      <c r="D5487" s="88"/>
      <c r="E5487" s="89"/>
      <c r="G5487" s="271"/>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8">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8">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8">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8">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8">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8">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8">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8">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8">
        <f t="shared" si="1650"/>
        <v>0</v>
      </c>
    </row>
    <row r="5497" spans="1:7" ht="24" customHeight="1" x14ac:dyDescent="0.2">
      <c r="A5497" s="272"/>
      <c r="B5497" s="88"/>
      <c r="D5497" s="88"/>
      <c r="E5497" s="89"/>
      <c r="F5497" s="255" t="s">
        <v>32</v>
      </c>
      <c r="G5497" s="270">
        <f>SUBTOTAL(9,G5488:G5496)</f>
        <v>0</v>
      </c>
    </row>
    <row r="5498" spans="1:7" ht="24" customHeight="1" x14ac:dyDescent="0.2">
      <c r="A5498" s="273"/>
      <c r="B5498" s="88"/>
      <c r="D5498" s="88"/>
      <c r="E5498" s="89"/>
      <c r="G5498" s="271"/>
    </row>
    <row r="5499" spans="1:7" ht="24" customHeight="1" x14ac:dyDescent="0.2">
      <c r="A5499" s="274" t="str">
        <f>B5457</f>
        <v>11.2.36</v>
      </c>
      <c r="B5499" s="275" t="str">
        <f>C5457</f>
        <v>Rack XL con 4 montantes de 19" 600x500x600mm</v>
      </c>
      <c r="C5499" s="95"/>
      <c r="D5499" s="95" t="s">
        <v>33</v>
      </c>
      <c r="E5499" s="96"/>
      <c r="F5499" s="277" t="s">
        <v>34</v>
      </c>
      <c r="G5499" s="276">
        <f>SUBTOTAL(9,G5462:G5498)</f>
        <v>0</v>
      </c>
    </row>
    <row r="5501" spans="1:7" ht="24" customHeight="1" x14ac:dyDescent="0.2">
      <c r="A5501" s="256" t="s">
        <v>36</v>
      </c>
      <c r="B5501" s="257"/>
      <c r="C5501" s="257"/>
      <c r="D5501" s="257"/>
      <c r="E5501" s="257"/>
      <c r="F5501" s="257"/>
      <c r="G5501" s="258"/>
    </row>
    <row r="5502" spans="1:7" ht="24" customHeight="1" x14ac:dyDescent="0.2">
      <c r="A5502" s="259" t="s">
        <v>601</v>
      </c>
      <c r="B5502" s="84" t="str">
        <f>Comitente</f>
        <v>SUBSECRETARIA DE ARQUITECTURA</v>
      </c>
      <c r="C5502" s="80"/>
      <c r="D5502" s="85"/>
      <c r="E5502" s="85"/>
      <c r="F5502" s="86"/>
      <c r="G5502" s="260"/>
    </row>
    <row r="5503" spans="1:7" ht="24" customHeight="1" x14ac:dyDescent="0.2">
      <c r="A5503" s="259" t="s">
        <v>602</v>
      </c>
      <c r="B5503" s="84">
        <f>Contratista</f>
        <v>0</v>
      </c>
      <c r="C5503" s="81"/>
      <c r="D5503" s="81"/>
      <c r="E5503" s="81"/>
      <c r="F5503" s="87"/>
      <c r="G5503" s="261"/>
    </row>
    <row r="5504" spans="1:7" ht="24" customHeight="1" x14ac:dyDescent="0.2">
      <c r="A5504" s="259" t="s">
        <v>23</v>
      </c>
      <c r="B5504" s="84" t="str">
        <f>Obra</f>
        <v>ESCUELA CASA DEL NINÑO</v>
      </c>
      <c r="C5504" s="81"/>
      <c r="D5504" s="81"/>
      <c r="E5504" s="81"/>
      <c r="F5504" s="87" t="s">
        <v>37</v>
      </c>
      <c r="G5504" s="262">
        <f>Fecha_Base</f>
        <v>0</v>
      </c>
    </row>
    <row r="5505" spans="1:123" ht="24" customHeight="1" x14ac:dyDescent="0.2">
      <c r="A5505" s="263" t="s">
        <v>600</v>
      </c>
      <c r="B5505" s="82" t="str">
        <f>Ubicación</f>
        <v>VALLE FERTIL - SAN JUAN</v>
      </c>
      <c r="C5505" s="82"/>
      <c r="D5505" s="88"/>
      <c r="E5505" s="89"/>
      <c r="G5505" s="264"/>
    </row>
    <row r="5506" spans="1:123" ht="24" customHeight="1" x14ac:dyDescent="0.2">
      <c r="A5506" s="263" t="s">
        <v>38</v>
      </c>
      <c r="B5506" s="91">
        <f>IFERROR(VALUE(LEFT(B5507,FIND(".",B5507)-1)),"")</f>
        <v>11</v>
      </c>
      <c r="C5506" s="83" t="str">
        <f>IFERROR(VLOOKUP(B5506,Tabla_CyP,2,FALSE),"")</f>
        <v xml:space="preserve"> INSTALACIÓN ELÉCTRICA</v>
      </c>
      <c r="E5506" s="89"/>
      <c r="G5506" s="264"/>
    </row>
    <row r="5507" spans="1:123" ht="24" customHeight="1" x14ac:dyDescent="0.2">
      <c r="A5507" s="263" t="s">
        <v>24</v>
      </c>
      <c r="B5507" s="92" t="str">
        <f>IFERROR(VLOOKUP(COUNTIF($A$1:A5507,"ANALISIS DE PRECIOS"),Tabla_NumeroItem,2,FALSE),"")</f>
        <v>11.2.37</v>
      </c>
      <c r="C5507" s="83" t="str">
        <f>IFERROR(VLOOKUP(B5507,Tabla_CyP,2,FALSE),"")</f>
        <v>Patch Pannel 19" con 24 tomas RJ45 de 8 contactos</v>
      </c>
      <c r="D5507" s="88"/>
      <c r="E5507" s="89"/>
      <c r="F5507" s="87" t="s">
        <v>25</v>
      </c>
      <c r="G5507" s="265" t="str">
        <f>IFERROR(VLOOKUP(B5507,Tabla_CyP,4,FALSE),"")</f>
        <v>m</v>
      </c>
    </row>
    <row r="5508" spans="1:123" ht="24" customHeight="1" x14ac:dyDescent="0.2">
      <c r="A5508" s="263"/>
      <c r="B5508" s="82"/>
      <c r="D5508" s="88"/>
      <c r="E5508" s="89"/>
      <c r="G5508" s="264"/>
    </row>
    <row r="5509" spans="1:123" ht="24" customHeight="1" x14ac:dyDescent="0.2">
      <c r="A5509" s="366" t="s">
        <v>506</v>
      </c>
      <c r="B5509" s="367"/>
      <c r="C5509" s="368" t="s">
        <v>0</v>
      </c>
      <c r="D5509" s="368" t="s">
        <v>26</v>
      </c>
      <c r="E5509" s="370" t="s">
        <v>27</v>
      </c>
      <c r="F5509" s="372" t="s">
        <v>28</v>
      </c>
      <c r="G5509" s="372" t="s">
        <v>29</v>
      </c>
    </row>
    <row r="5510" spans="1:123" s="88" customFormat="1" ht="24" customHeight="1" x14ac:dyDescent="0.2">
      <c r="A5510" s="93" t="s">
        <v>507</v>
      </c>
      <c r="B5510" s="93" t="s">
        <v>508</v>
      </c>
      <c r="C5510" s="369"/>
      <c r="D5510" s="369"/>
      <c r="E5510" s="371"/>
      <c r="F5510" s="373"/>
      <c r="G5510" s="373"/>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6"/>
      <c r="B5511" s="94"/>
      <c r="C5511" s="132" t="s">
        <v>603</v>
      </c>
      <c r="D5511" s="95"/>
      <c r="E5511" s="96"/>
      <c r="F5511" s="97"/>
      <c r="G5511" s="267"/>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8">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8">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8">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8">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8">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8">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8">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8">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8">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8">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8">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8">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8">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8">
        <f t="shared" si="1655"/>
        <v>0</v>
      </c>
    </row>
    <row r="5526" spans="1:7" ht="24" customHeight="1" x14ac:dyDescent="0.2">
      <c r="A5526" s="269"/>
      <c r="D5526" s="88"/>
      <c r="E5526" s="89"/>
      <c r="F5526" s="255" t="s">
        <v>30</v>
      </c>
      <c r="G5526" s="270">
        <f>SUBTOTAL(9,G5512:G5525)</f>
        <v>0</v>
      </c>
    </row>
    <row r="5527" spans="1:7" ht="24" customHeight="1" x14ac:dyDescent="0.2">
      <c r="A5527" s="269"/>
      <c r="C5527" s="98" t="s">
        <v>604</v>
      </c>
      <c r="D5527" s="88"/>
      <c r="E5527" s="89"/>
      <c r="G5527" s="271"/>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8">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8">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8">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8">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8">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8">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8">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8">
        <f t="shared" si="1660"/>
        <v>0</v>
      </c>
    </row>
    <row r="5536" spans="1:7" ht="24" customHeight="1" x14ac:dyDescent="0.2">
      <c r="A5536" s="269"/>
      <c r="D5536" s="88"/>
      <c r="E5536" s="89"/>
      <c r="F5536" s="255" t="s">
        <v>31</v>
      </c>
      <c r="G5536" s="270">
        <f>SUBTOTAL(9,G5528:G5535)</f>
        <v>0</v>
      </c>
    </row>
    <row r="5537" spans="1:7" ht="24" customHeight="1" x14ac:dyDescent="0.2">
      <c r="A5537" s="269"/>
      <c r="C5537" s="98" t="s">
        <v>605</v>
      </c>
      <c r="D5537" s="88"/>
      <c r="E5537" s="89"/>
      <c r="G5537" s="271"/>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8">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8">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8">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8">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8">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8">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8">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8">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8">
        <f t="shared" si="1665"/>
        <v>0</v>
      </c>
    </row>
    <row r="5547" spans="1:7" ht="24" customHeight="1" x14ac:dyDescent="0.2">
      <c r="A5547" s="272"/>
      <c r="B5547" s="88"/>
      <c r="D5547" s="88"/>
      <c r="E5547" s="89"/>
      <c r="F5547" s="255" t="s">
        <v>32</v>
      </c>
      <c r="G5547" s="270">
        <f>SUBTOTAL(9,G5538:G5546)</f>
        <v>0</v>
      </c>
    </row>
    <row r="5548" spans="1:7" ht="24" customHeight="1" x14ac:dyDescent="0.2">
      <c r="A5548" s="273"/>
      <c r="B5548" s="88"/>
      <c r="D5548" s="88"/>
      <c r="E5548" s="89"/>
      <c r="G5548" s="271"/>
    </row>
    <row r="5549" spans="1:7" ht="24" customHeight="1" x14ac:dyDescent="0.2">
      <c r="A5549" s="274" t="str">
        <f>B5507</f>
        <v>11.2.37</v>
      </c>
      <c r="B5549" s="275" t="str">
        <f>C5507</f>
        <v>Patch Pannel 19" con 24 tomas RJ45 de 8 contactos</v>
      </c>
      <c r="C5549" s="95"/>
      <c r="D5549" s="95" t="s">
        <v>33</v>
      </c>
      <c r="E5549" s="96"/>
      <c r="F5549" s="277" t="s">
        <v>34</v>
      </c>
      <c r="G5549" s="276">
        <f>SUBTOTAL(9,G5512:G5548)</f>
        <v>0</v>
      </c>
    </row>
    <row r="5551" spans="1:7" ht="24" customHeight="1" x14ac:dyDescent="0.2">
      <c r="A5551" s="256" t="s">
        <v>36</v>
      </c>
      <c r="B5551" s="257"/>
      <c r="C5551" s="257"/>
      <c r="D5551" s="257"/>
      <c r="E5551" s="257"/>
      <c r="F5551" s="257"/>
      <c r="G5551" s="258"/>
    </row>
    <row r="5552" spans="1:7" ht="24" customHeight="1" x14ac:dyDescent="0.2">
      <c r="A5552" s="259" t="s">
        <v>601</v>
      </c>
      <c r="B5552" s="84" t="str">
        <f>Comitente</f>
        <v>SUBSECRETARIA DE ARQUITECTURA</v>
      </c>
      <c r="C5552" s="80"/>
      <c r="D5552" s="85"/>
      <c r="E5552" s="85"/>
      <c r="F5552" s="86"/>
      <c r="G5552" s="260"/>
    </row>
    <row r="5553" spans="1:123" ht="24" customHeight="1" x14ac:dyDescent="0.2">
      <c r="A5553" s="259" t="s">
        <v>602</v>
      </c>
      <c r="B5553" s="84">
        <f>Contratista</f>
        <v>0</v>
      </c>
      <c r="C5553" s="81"/>
      <c r="D5553" s="81"/>
      <c r="E5553" s="81"/>
      <c r="F5553" s="87"/>
      <c r="G5553" s="261"/>
    </row>
    <row r="5554" spans="1:123" ht="24" customHeight="1" x14ac:dyDescent="0.2">
      <c r="A5554" s="259" t="s">
        <v>23</v>
      </c>
      <c r="B5554" s="84" t="str">
        <f>Obra</f>
        <v>ESCUELA CASA DEL NINÑO</v>
      </c>
      <c r="C5554" s="81"/>
      <c r="D5554" s="81"/>
      <c r="E5554" s="81"/>
      <c r="F5554" s="87" t="s">
        <v>37</v>
      </c>
      <c r="G5554" s="262">
        <f>Fecha_Base</f>
        <v>0</v>
      </c>
    </row>
    <row r="5555" spans="1:123" ht="24" customHeight="1" x14ac:dyDescent="0.2">
      <c r="A5555" s="263" t="s">
        <v>600</v>
      </c>
      <c r="B5555" s="82" t="str">
        <f>Ubicación</f>
        <v>VALLE FERTIL - SAN JUAN</v>
      </c>
      <c r="C5555" s="82"/>
      <c r="D5555" s="88"/>
      <c r="E5555" s="89"/>
      <c r="G5555" s="264"/>
    </row>
    <row r="5556" spans="1:123" ht="24" customHeight="1" x14ac:dyDescent="0.2">
      <c r="A5556" s="263" t="s">
        <v>38</v>
      </c>
      <c r="B5556" s="91">
        <f>IFERROR(VALUE(LEFT(B5557,FIND(".",B5557)-1)),"")</f>
        <v>11</v>
      </c>
      <c r="C5556" s="83" t="str">
        <f>IFERROR(VLOOKUP(B5556,Tabla_CyP,2,FALSE),"")</f>
        <v xml:space="preserve"> INSTALACIÓN ELÉCTRICA</v>
      </c>
      <c r="E5556" s="89"/>
      <c r="G5556" s="264"/>
    </row>
    <row r="5557" spans="1:123" ht="24" customHeight="1" x14ac:dyDescent="0.2">
      <c r="A5557" s="263" t="s">
        <v>24</v>
      </c>
      <c r="B5557" s="92" t="str">
        <f>IFERROR(VLOOKUP(COUNTIF($A$1:A5557,"ANALISIS DE PRECIOS"),Tabla_NumeroItem,2,FALSE),"")</f>
        <v>11.2.38</v>
      </c>
      <c r="C5557" s="83" t="str">
        <f>IFERROR(VLOOKUP(B5557,Tabla_CyP,2,FALSE),"")</f>
        <v>Patch Cord de 3m c/u  con 2 conect. RJ45 de 8 contac.</v>
      </c>
      <c r="D5557" s="88"/>
      <c r="E5557" s="89"/>
      <c r="F5557" s="87" t="s">
        <v>25</v>
      </c>
      <c r="G5557" s="265" t="str">
        <f>IFERROR(VLOOKUP(B5557,Tabla_CyP,4,FALSE),"")</f>
        <v>u</v>
      </c>
    </row>
    <row r="5558" spans="1:123" ht="24" customHeight="1" x14ac:dyDescent="0.2">
      <c r="A5558" s="263"/>
      <c r="B5558" s="82"/>
      <c r="D5558" s="88"/>
      <c r="E5558" s="89"/>
      <c r="G5558" s="264"/>
    </row>
    <row r="5559" spans="1:123" ht="24" customHeight="1" x14ac:dyDescent="0.2">
      <c r="A5559" s="366" t="s">
        <v>506</v>
      </c>
      <c r="B5559" s="367"/>
      <c r="C5559" s="368" t="s">
        <v>0</v>
      </c>
      <c r="D5559" s="368" t="s">
        <v>26</v>
      </c>
      <c r="E5559" s="370" t="s">
        <v>27</v>
      </c>
      <c r="F5559" s="372" t="s">
        <v>28</v>
      </c>
      <c r="G5559" s="372" t="s">
        <v>29</v>
      </c>
    </row>
    <row r="5560" spans="1:123" s="88" customFormat="1" ht="24" customHeight="1" x14ac:dyDescent="0.2">
      <c r="A5560" s="93" t="s">
        <v>507</v>
      </c>
      <c r="B5560" s="93" t="s">
        <v>508</v>
      </c>
      <c r="C5560" s="369"/>
      <c r="D5560" s="369"/>
      <c r="E5560" s="371"/>
      <c r="F5560" s="373"/>
      <c r="G5560" s="373"/>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6"/>
      <c r="B5561" s="94"/>
      <c r="C5561" s="132" t="s">
        <v>603</v>
      </c>
      <c r="D5561" s="95"/>
      <c r="E5561" s="96"/>
      <c r="F5561" s="97"/>
      <c r="G5561" s="267"/>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8">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8">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8">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8">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8">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8">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8">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8">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8">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8">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8">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8">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8">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8">
        <f t="shared" si="1670"/>
        <v>0</v>
      </c>
    </row>
    <row r="5576" spans="1:7" ht="24" customHeight="1" x14ac:dyDescent="0.2">
      <c r="A5576" s="269"/>
      <c r="D5576" s="88"/>
      <c r="E5576" s="89"/>
      <c r="F5576" s="255" t="s">
        <v>30</v>
      </c>
      <c r="G5576" s="270">
        <f>SUBTOTAL(9,G5562:G5575)</f>
        <v>0</v>
      </c>
    </row>
    <row r="5577" spans="1:7" ht="24" customHeight="1" x14ac:dyDescent="0.2">
      <c r="A5577" s="269"/>
      <c r="C5577" s="98" t="s">
        <v>604</v>
      </c>
      <c r="D5577" s="88"/>
      <c r="E5577" s="89"/>
      <c r="G5577" s="271"/>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8">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8">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8">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8">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8">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8">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8">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8">
        <f t="shared" si="1675"/>
        <v>0</v>
      </c>
    </row>
    <row r="5586" spans="1:7" ht="24" customHeight="1" x14ac:dyDescent="0.2">
      <c r="A5586" s="269"/>
      <c r="D5586" s="88"/>
      <c r="E5586" s="89"/>
      <c r="F5586" s="255" t="s">
        <v>31</v>
      </c>
      <c r="G5586" s="270">
        <f>SUBTOTAL(9,G5578:G5585)</f>
        <v>0</v>
      </c>
    </row>
    <row r="5587" spans="1:7" ht="24" customHeight="1" x14ac:dyDescent="0.2">
      <c r="A5587" s="269"/>
      <c r="C5587" s="98" t="s">
        <v>605</v>
      </c>
      <c r="D5587" s="88"/>
      <c r="E5587" s="89"/>
      <c r="G5587" s="271"/>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8">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8">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8">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8">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8">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8">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8">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8">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8">
        <f t="shared" si="1680"/>
        <v>0</v>
      </c>
    </row>
    <row r="5597" spans="1:7" ht="24" customHeight="1" x14ac:dyDescent="0.2">
      <c r="A5597" s="272"/>
      <c r="B5597" s="88"/>
      <c r="D5597" s="88"/>
      <c r="E5597" s="89"/>
      <c r="F5597" s="255" t="s">
        <v>32</v>
      </c>
      <c r="G5597" s="270">
        <f>SUBTOTAL(9,G5588:G5596)</f>
        <v>0</v>
      </c>
    </row>
    <row r="5598" spans="1:7" ht="24" customHeight="1" x14ac:dyDescent="0.2">
      <c r="A5598" s="273"/>
      <c r="B5598" s="88"/>
      <c r="D5598" s="88"/>
      <c r="E5598" s="89"/>
      <c r="G5598" s="271"/>
    </row>
    <row r="5599" spans="1:7" ht="24" customHeight="1" x14ac:dyDescent="0.2">
      <c r="A5599" s="274" t="str">
        <f>B5557</f>
        <v>11.2.38</v>
      </c>
      <c r="B5599" s="275" t="str">
        <f>C5557</f>
        <v>Patch Cord de 3m c/u  con 2 conect. RJ45 de 8 contac.</v>
      </c>
      <c r="C5599" s="95"/>
      <c r="D5599" s="95" t="s">
        <v>33</v>
      </c>
      <c r="E5599" s="96"/>
      <c r="F5599" s="277" t="s">
        <v>34</v>
      </c>
      <c r="G5599" s="276">
        <f>SUBTOTAL(9,G5562:G5598)</f>
        <v>0</v>
      </c>
    </row>
    <row r="5601" spans="1:123" ht="24" customHeight="1" x14ac:dyDescent="0.2">
      <c r="A5601" s="256" t="s">
        <v>36</v>
      </c>
      <c r="B5601" s="257"/>
      <c r="C5601" s="257"/>
      <c r="D5601" s="257"/>
      <c r="E5601" s="257"/>
      <c r="F5601" s="257"/>
      <c r="G5601" s="258"/>
    </row>
    <row r="5602" spans="1:123" ht="24" customHeight="1" x14ac:dyDescent="0.2">
      <c r="A5602" s="259" t="s">
        <v>601</v>
      </c>
      <c r="B5602" s="84" t="str">
        <f>Comitente</f>
        <v>SUBSECRETARIA DE ARQUITECTURA</v>
      </c>
      <c r="C5602" s="80"/>
      <c r="D5602" s="85"/>
      <c r="E5602" s="85"/>
      <c r="F5602" s="86"/>
      <c r="G5602" s="260"/>
    </row>
    <row r="5603" spans="1:123" ht="24" customHeight="1" x14ac:dyDescent="0.2">
      <c r="A5603" s="259" t="s">
        <v>602</v>
      </c>
      <c r="B5603" s="84">
        <f>Contratista</f>
        <v>0</v>
      </c>
      <c r="C5603" s="81"/>
      <c r="D5603" s="81"/>
      <c r="E5603" s="81"/>
      <c r="F5603" s="87"/>
      <c r="G5603" s="261"/>
    </row>
    <row r="5604" spans="1:123" ht="24" customHeight="1" x14ac:dyDescent="0.2">
      <c r="A5604" s="259" t="s">
        <v>23</v>
      </c>
      <c r="B5604" s="84" t="str">
        <f>Obra</f>
        <v>ESCUELA CASA DEL NINÑO</v>
      </c>
      <c r="C5604" s="81"/>
      <c r="D5604" s="81"/>
      <c r="E5604" s="81"/>
      <c r="F5604" s="87" t="s">
        <v>37</v>
      </c>
      <c r="G5604" s="262">
        <f>Fecha_Base</f>
        <v>0</v>
      </c>
    </row>
    <row r="5605" spans="1:123" ht="24" customHeight="1" x14ac:dyDescent="0.2">
      <c r="A5605" s="263" t="s">
        <v>600</v>
      </c>
      <c r="B5605" s="82" t="str">
        <f>Ubicación</f>
        <v>VALLE FERTIL - SAN JUAN</v>
      </c>
      <c r="C5605" s="82"/>
      <c r="D5605" s="88"/>
      <c r="E5605" s="89"/>
      <c r="G5605" s="264"/>
    </row>
    <row r="5606" spans="1:123" ht="24" customHeight="1" x14ac:dyDescent="0.2">
      <c r="A5606" s="263" t="s">
        <v>38</v>
      </c>
      <c r="B5606" s="91">
        <f>IFERROR(VALUE(LEFT(B5607,FIND(".",B5607)-1)),"")</f>
        <v>11</v>
      </c>
      <c r="C5606" s="83" t="str">
        <f>IFERROR(VLOOKUP(B5606,Tabla_CyP,2,FALSE),"")</f>
        <v xml:space="preserve"> INSTALACIÓN ELÉCTRICA</v>
      </c>
      <c r="E5606" s="89"/>
      <c r="G5606" s="264"/>
    </row>
    <row r="5607" spans="1:123" ht="24" customHeight="1" x14ac:dyDescent="0.2">
      <c r="A5607" s="263" t="s">
        <v>24</v>
      </c>
      <c r="B5607" s="92" t="str">
        <f>IFERROR(VLOOKUP(COUNTIF($A$1:A5607,"ANALISIS DE PRECIOS"),Tabla_NumeroItem,2,FALSE),"")</f>
        <v>11.2.39</v>
      </c>
      <c r="C5607" s="83" t="str">
        <f>IFERROR(VLOOKUP(B5607,Tabla_CyP,2,FALSE),"")</f>
        <v>Toma RJ45 (hembra) de embutir para red de datos</v>
      </c>
      <c r="D5607" s="88"/>
      <c r="E5607" s="89"/>
      <c r="F5607" s="87" t="s">
        <v>25</v>
      </c>
      <c r="G5607" s="265" t="str">
        <f>IFERROR(VLOOKUP(B5607,Tabla_CyP,4,FALSE),"")</f>
        <v>u</v>
      </c>
    </row>
    <row r="5608" spans="1:123" ht="24" customHeight="1" x14ac:dyDescent="0.2">
      <c r="A5608" s="263"/>
      <c r="B5608" s="82"/>
      <c r="D5608" s="88"/>
      <c r="E5608" s="89"/>
      <c r="G5608" s="264"/>
    </row>
    <row r="5609" spans="1:123" ht="24" customHeight="1" x14ac:dyDescent="0.2">
      <c r="A5609" s="366" t="s">
        <v>506</v>
      </c>
      <c r="B5609" s="367"/>
      <c r="C5609" s="368" t="s">
        <v>0</v>
      </c>
      <c r="D5609" s="368" t="s">
        <v>26</v>
      </c>
      <c r="E5609" s="370" t="s">
        <v>27</v>
      </c>
      <c r="F5609" s="372" t="s">
        <v>28</v>
      </c>
      <c r="G5609" s="372" t="s">
        <v>29</v>
      </c>
    </row>
    <row r="5610" spans="1:123" s="88" customFormat="1" ht="24" customHeight="1" x14ac:dyDescent="0.2">
      <c r="A5610" s="93" t="s">
        <v>507</v>
      </c>
      <c r="B5610" s="93" t="s">
        <v>508</v>
      </c>
      <c r="C5610" s="369"/>
      <c r="D5610" s="369"/>
      <c r="E5610" s="371"/>
      <c r="F5610" s="373"/>
      <c r="G5610" s="373"/>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6"/>
      <c r="B5611" s="94"/>
      <c r="C5611" s="132" t="s">
        <v>603</v>
      </c>
      <c r="D5611" s="95"/>
      <c r="E5611" s="96"/>
      <c r="F5611" s="97"/>
      <c r="G5611" s="267"/>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8">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8">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8">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8">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8">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8">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8">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8">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8">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8">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8">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8">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8">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8">
        <f t="shared" si="1685"/>
        <v>0</v>
      </c>
    </row>
    <row r="5626" spans="1:7" ht="24" customHeight="1" x14ac:dyDescent="0.2">
      <c r="A5626" s="269"/>
      <c r="D5626" s="88"/>
      <c r="E5626" s="89"/>
      <c r="F5626" s="255" t="s">
        <v>30</v>
      </c>
      <c r="G5626" s="270">
        <f>SUBTOTAL(9,G5612:G5625)</f>
        <v>0</v>
      </c>
    </row>
    <row r="5627" spans="1:7" ht="24" customHeight="1" x14ac:dyDescent="0.2">
      <c r="A5627" s="269"/>
      <c r="C5627" s="98" t="s">
        <v>604</v>
      </c>
      <c r="D5627" s="88"/>
      <c r="E5627" s="89"/>
      <c r="G5627" s="271"/>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8">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8">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8">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8">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8">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8">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8">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8">
        <f t="shared" si="1690"/>
        <v>0</v>
      </c>
    </row>
    <row r="5636" spans="1:7" ht="24" customHeight="1" x14ac:dyDescent="0.2">
      <c r="A5636" s="269"/>
      <c r="D5636" s="88"/>
      <c r="E5636" s="89"/>
      <c r="F5636" s="255" t="s">
        <v>31</v>
      </c>
      <c r="G5636" s="270">
        <f>SUBTOTAL(9,G5628:G5635)</f>
        <v>0</v>
      </c>
    </row>
    <row r="5637" spans="1:7" ht="24" customHeight="1" x14ac:dyDescent="0.2">
      <c r="A5637" s="269"/>
      <c r="C5637" s="98" t="s">
        <v>605</v>
      </c>
      <c r="D5637" s="88"/>
      <c r="E5637" s="89"/>
      <c r="G5637" s="271"/>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8">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8">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8">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8">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8">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8">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8">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8">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8">
        <f t="shared" si="1695"/>
        <v>0</v>
      </c>
    </row>
    <row r="5647" spans="1:7" ht="24" customHeight="1" x14ac:dyDescent="0.2">
      <c r="A5647" s="272"/>
      <c r="B5647" s="88"/>
      <c r="D5647" s="88"/>
      <c r="E5647" s="89"/>
      <c r="F5647" s="255" t="s">
        <v>32</v>
      </c>
      <c r="G5647" s="270">
        <f>SUBTOTAL(9,G5638:G5646)</f>
        <v>0</v>
      </c>
    </row>
    <row r="5648" spans="1:7" ht="24" customHeight="1" x14ac:dyDescent="0.2">
      <c r="A5648" s="273"/>
      <c r="B5648" s="88"/>
      <c r="D5648" s="88"/>
      <c r="E5648" s="89"/>
      <c r="G5648" s="271"/>
    </row>
    <row r="5649" spans="1:123" ht="24" customHeight="1" x14ac:dyDescent="0.2">
      <c r="A5649" s="274" t="str">
        <f>B5607</f>
        <v>11.2.39</v>
      </c>
      <c r="B5649" s="275" t="str">
        <f>C5607</f>
        <v>Toma RJ45 (hembra) de embutir para red de datos</v>
      </c>
      <c r="C5649" s="95"/>
      <c r="D5649" s="95" t="s">
        <v>33</v>
      </c>
      <c r="E5649" s="96"/>
      <c r="F5649" s="277" t="s">
        <v>34</v>
      </c>
      <c r="G5649" s="276">
        <f>SUBTOTAL(9,G5612:G5648)</f>
        <v>0</v>
      </c>
    </row>
    <row r="5651" spans="1:123" ht="24" customHeight="1" x14ac:dyDescent="0.2">
      <c r="A5651" s="256" t="s">
        <v>36</v>
      </c>
      <c r="B5651" s="257"/>
      <c r="C5651" s="257"/>
      <c r="D5651" s="257"/>
      <c r="E5651" s="257"/>
      <c r="F5651" s="257"/>
      <c r="G5651" s="258"/>
    </row>
    <row r="5652" spans="1:123" ht="24" customHeight="1" x14ac:dyDescent="0.2">
      <c r="A5652" s="259" t="s">
        <v>601</v>
      </c>
      <c r="B5652" s="84" t="str">
        <f>Comitente</f>
        <v>SUBSECRETARIA DE ARQUITECTURA</v>
      </c>
      <c r="C5652" s="80"/>
      <c r="D5652" s="85"/>
      <c r="E5652" s="85"/>
      <c r="F5652" s="86"/>
      <c r="G5652" s="260"/>
    </row>
    <row r="5653" spans="1:123" ht="24" customHeight="1" x14ac:dyDescent="0.2">
      <c r="A5653" s="259" t="s">
        <v>602</v>
      </c>
      <c r="B5653" s="84">
        <f>Contratista</f>
        <v>0</v>
      </c>
      <c r="C5653" s="81"/>
      <c r="D5653" s="81"/>
      <c r="E5653" s="81"/>
      <c r="F5653" s="87"/>
      <c r="G5653" s="261"/>
    </row>
    <row r="5654" spans="1:123" ht="24" customHeight="1" x14ac:dyDescent="0.2">
      <c r="A5654" s="259" t="s">
        <v>23</v>
      </c>
      <c r="B5654" s="84" t="str">
        <f>Obra</f>
        <v>ESCUELA CASA DEL NINÑO</v>
      </c>
      <c r="C5654" s="81"/>
      <c r="D5654" s="81"/>
      <c r="E5654" s="81"/>
      <c r="F5654" s="87" t="s">
        <v>37</v>
      </c>
      <c r="G5654" s="262">
        <f>Fecha_Base</f>
        <v>0</v>
      </c>
    </row>
    <row r="5655" spans="1:123" ht="24" customHeight="1" x14ac:dyDescent="0.2">
      <c r="A5655" s="263" t="s">
        <v>600</v>
      </c>
      <c r="B5655" s="82" t="str">
        <f>Ubicación</f>
        <v>VALLE FERTIL - SAN JUAN</v>
      </c>
      <c r="C5655" s="82"/>
      <c r="D5655" s="88"/>
      <c r="E5655" s="89"/>
      <c r="G5655" s="264"/>
    </row>
    <row r="5656" spans="1:123" ht="24" customHeight="1" x14ac:dyDescent="0.2">
      <c r="A5656" s="263" t="s">
        <v>38</v>
      </c>
      <c r="B5656" s="91">
        <f>IFERROR(VALUE(LEFT(B5657,FIND(".",B5657)-1)),"")</f>
        <v>11</v>
      </c>
      <c r="C5656" s="83" t="str">
        <f>IFERROR(VLOOKUP(B5656,Tabla_CyP,2,FALSE),"")</f>
        <v xml:space="preserve"> INSTALACIÓN ELÉCTRICA</v>
      </c>
      <c r="E5656" s="89"/>
      <c r="G5656" s="264"/>
    </row>
    <row r="5657" spans="1:123" ht="24" customHeight="1" x14ac:dyDescent="0.2">
      <c r="A5657" s="263" t="s">
        <v>24</v>
      </c>
      <c r="B5657" s="92" t="str">
        <f>IFERROR(VLOOKUP(COUNTIF($A$1:A5657,"ANALISIS DE PRECIOS"),Tabla_NumeroItem,2,FALSE),"")</f>
        <v>11.2.40</v>
      </c>
      <c r="C5657" s="83" t="str">
        <f>IFERROR(VLOOKUP(B5657,Tabla_CyP,2,FALSE),"")</f>
        <v>Cable UTP CAT 5 de 4 pares</v>
      </c>
      <c r="D5657" s="88"/>
      <c r="E5657" s="89"/>
      <c r="F5657" s="87" t="s">
        <v>25</v>
      </c>
      <c r="G5657" s="265" t="str">
        <f>IFERROR(VLOOKUP(B5657,Tabla_CyP,4,FALSE),"")</f>
        <v>u</v>
      </c>
    </row>
    <row r="5658" spans="1:123" ht="24" customHeight="1" x14ac:dyDescent="0.2">
      <c r="A5658" s="263"/>
      <c r="B5658" s="82"/>
      <c r="D5658" s="88"/>
      <c r="E5658" s="89"/>
      <c r="G5658" s="264"/>
    </row>
    <row r="5659" spans="1:123" ht="24" customHeight="1" x14ac:dyDescent="0.2">
      <c r="A5659" s="366" t="s">
        <v>506</v>
      </c>
      <c r="B5659" s="367"/>
      <c r="C5659" s="368" t="s">
        <v>0</v>
      </c>
      <c r="D5659" s="368" t="s">
        <v>26</v>
      </c>
      <c r="E5659" s="370" t="s">
        <v>27</v>
      </c>
      <c r="F5659" s="372" t="s">
        <v>28</v>
      </c>
      <c r="G5659" s="372" t="s">
        <v>29</v>
      </c>
    </row>
    <row r="5660" spans="1:123" s="88" customFormat="1" ht="24" customHeight="1" x14ac:dyDescent="0.2">
      <c r="A5660" s="93" t="s">
        <v>507</v>
      </c>
      <c r="B5660" s="93" t="s">
        <v>508</v>
      </c>
      <c r="C5660" s="369"/>
      <c r="D5660" s="369"/>
      <c r="E5660" s="371"/>
      <c r="F5660" s="373"/>
      <c r="G5660" s="373"/>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6"/>
      <c r="B5661" s="94"/>
      <c r="C5661" s="132" t="s">
        <v>603</v>
      </c>
      <c r="D5661" s="95"/>
      <c r="E5661" s="96"/>
      <c r="F5661" s="97"/>
      <c r="G5661" s="267"/>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8">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8">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8">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8">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8">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8">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8">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8">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8">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8">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8">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8">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8">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8">
        <f t="shared" si="1700"/>
        <v>0</v>
      </c>
    </row>
    <row r="5676" spans="1:7" ht="24" customHeight="1" x14ac:dyDescent="0.2">
      <c r="A5676" s="269"/>
      <c r="D5676" s="88"/>
      <c r="E5676" s="89"/>
      <c r="F5676" s="255" t="s">
        <v>30</v>
      </c>
      <c r="G5676" s="270">
        <f>SUBTOTAL(9,G5662:G5675)</f>
        <v>0</v>
      </c>
    </row>
    <row r="5677" spans="1:7" ht="24" customHeight="1" x14ac:dyDescent="0.2">
      <c r="A5677" s="269"/>
      <c r="C5677" s="98" t="s">
        <v>604</v>
      </c>
      <c r="D5677" s="88"/>
      <c r="E5677" s="89"/>
      <c r="G5677" s="271"/>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8">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8">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8">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8">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8">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8">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8">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8">
        <f t="shared" si="1705"/>
        <v>0</v>
      </c>
    </row>
    <row r="5686" spans="1:7" ht="24" customHeight="1" x14ac:dyDescent="0.2">
      <c r="A5686" s="269"/>
      <c r="D5686" s="88"/>
      <c r="E5686" s="89"/>
      <c r="F5686" s="255" t="s">
        <v>31</v>
      </c>
      <c r="G5686" s="270">
        <f>SUBTOTAL(9,G5678:G5685)</f>
        <v>0</v>
      </c>
    </row>
    <row r="5687" spans="1:7" ht="24" customHeight="1" x14ac:dyDescent="0.2">
      <c r="A5687" s="269"/>
      <c r="C5687" s="98" t="s">
        <v>605</v>
      </c>
      <c r="D5687" s="88"/>
      <c r="E5687" s="89"/>
      <c r="G5687" s="271"/>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8">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8">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8">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8">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8">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8">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8">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8">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8">
        <f t="shared" si="1710"/>
        <v>0</v>
      </c>
    </row>
    <row r="5697" spans="1:123" ht="24" customHeight="1" x14ac:dyDescent="0.2">
      <c r="A5697" s="272"/>
      <c r="B5697" s="88"/>
      <c r="D5697" s="88"/>
      <c r="E5697" s="89"/>
      <c r="F5697" s="255" t="s">
        <v>32</v>
      </c>
      <c r="G5697" s="270">
        <f>SUBTOTAL(9,G5688:G5696)</f>
        <v>0</v>
      </c>
    </row>
    <row r="5698" spans="1:123" ht="24" customHeight="1" x14ac:dyDescent="0.2">
      <c r="A5698" s="273"/>
      <c r="B5698" s="88"/>
      <c r="D5698" s="88"/>
      <c r="E5698" s="89"/>
      <c r="G5698" s="271"/>
    </row>
    <row r="5699" spans="1:123" ht="24" customHeight="1" x14ac:dyDescent="0.2">
      <c r="A5699" s="274" t="str">
        <f>B5657</f>
        <v>11.2.40</v>
      </c>
      <c r="B5699" s="275" t="str">
        <f>C5657</f>
        <v>Cable UTP CAT 5 de 4 pares</v>
      </c>
      <c r="C5699" s="95"/>
      <c r="D5699" s="95" t="s">
        <v>33</v>
      </c>
      <c r="E5699" s="96"/>
      <c r="F5699" s="277" t="s">
        <v>34</v>
      </c>
      <c r="G5699" s="276">
        <f>SUBTOTAL(9,G5662:G5698)</f>
        <v>0</v>
      </c>
    </row>
    <row r="5701" spans="1:123" ht="24" customHeight="1" x14ac:dyDescent="0.2">
      <c r="A5701" s="256" t="s">
        <v>36</v>
      </c>
      <c r="B5701" s="257"/>
      <c r="C5701" s="257"/>
      <c r="D5701" s="257"/>
      <c r="E5701" s="257"/>
      <c r="F5701" s="257"/>
      <c r="G5701" s="258"/>
    </row>
    <row r="5702" spans="1:123" ht="24" customHeight="1" x14ac:dyDescent="0.2">
      <c r="A5702" s="259" t="s">
        <v>601</v>
      </c>
      <c r="B5702" s="84" t="str">
        <f>Comitente</f>
        <v>SUBSECRETARIA DE ARQUITECTURA</v>
      </c>
      <c r="C5702" s="80"/>
      <c r="D5702" s="85"/>
      <c r="E5702" s="85"/>
      <c r="F5702" s="86"/>
      <c r="G5702" s="260"/>
    </row>
    <row r="5703" spans="1:123" ht="24" customHeight="1" x14ac:dyDescent="0.2">
      <c r="A5703" s="259" t="s">
        <v>602</v>
      </c>
      <c r="B5703" s="84">
        <f>Contratista</f>
        <v>0</v>
      </c>
      <c r="C5703" s="81"/>
      <c r="D5703" s="81"/>
      <c r="E5703" s="81"/>
      <c r="F5703" s="87"/>
      <c r="G5703" s="261"/>
    </row>
    <row r="5704" spans="1:123" ht="24" customHeight="1" x14ac:dyDescent="0.2">
      <c r="A5704" s="259" t="s">
        <v>23</v>
      </c>
      <c r="B5704" s="84" t="str">
        <f>Obra</f>
        <v>ESCUELA CASA DEL NINÑO</v>
      </c>
      <c r="C5704" s="81"/>
      <c r="D5704" s="81"/>
      <c r="E5704" s="81"/>
      <c r="F5704" s="87" t="s">
        <v>37</v>
      </c>
      <c r="G5704" s="262">
        <f>Fecha_Base</f>
        <v>0</v>
      </c>
    </row>
    <row r="5705" spans="1:123" ht="24" customHeight="1" x14ac:dyDescent="0.2">
      <c r="A5705" s="263" t="s">
        <v>600</v>
      </c>
      <c r="B5705" s="82" t="str">
        <f>Ubicación</f>
        <v>VALLE FERTIL - SAN JUAN</v>
      </c>
      <c r="C5705" s="82"/>
      <c r="D5705" s="88"/>
      <c r="E5705" s="89"/>
      <c r="G5705" s="264"/>
    </row>
    <row r="5706" spans="1:123" ht="24" customHeight="1" x14ac:dyDescent="0.2">
      <c r="A5706" s="263" t="s">
        <v>38</v>
      </c>
      <c r="B5706" s="91">
        <f>IFERROR(VALUE(LEFT(B5707,FIND(".",B5707)-1)),"")</f>
        <v>11</v>
      </c>
      <c r="C5706" s="83" t="str">
        <f>IFERROR(VLOOKUP(B5706,Tabla_CyP,2,FALSE),"")</f>
        <v xml:space="preserve"> INSTALACIÓN ELÉCTRICA</v>
      </c>
      <c r="E5706" s="89"/>
      <c r="G5706" s="264"/>
    </row>
    <row r="5707" spans="1:123" ht="24" customHeight="1" x14ac:dyDescent="0.2">
      <c r="A5707" s="263" t="s">
        <v>24</v>
      </c>
      <c r="B5707" s="92" t="str">
        <f>IFERROR(VLOOKUP(COUNTIF($A$1:A5707,"ANALISIS DE PRECIOS"),Tabla_NumeroItem,2,FALSE),"")</f>
        <v>11.2.41</v>
      </c>
      <c r="C5707" s="83" t="str">
        <f>IFERROR(VLOOKUP(B5707,Tabla_CyP,2,FALSE),"")</f>
        <v>Central Telefónica</v>
      </c>
      <c r="D5707" s="88"/>
      <c r="E5707" s="89"/>
      <c r="F5707" s="87" t="s">
        <v>25</v>
      </c>
      <c r="G5707" s="265" t="str">
        <f>IFERROR(VLOOKUP(B5707,Tabla_CyP,4,FALSE),"")</f>
        <v>u</v>
      </c>
    </row>
    <row r="5708" spans="1:123" ht="24" customHeight="1" x14ac:dyDescent="0.2">
      <c r="A5708" s="263"/>
      <c r="B5708" s="82"/>
      <c r="D5708" s="88"/>
      <c r="E5708" s="89"/>
      <c r="G5708" s="264"/>
    </row>
    <row r="5709" spans="1:123" ht="24" customHeight="1" x14ac:dyDescent="0.2">
      <c r="A5709" s="366" t="s">
        <v>506</v>
      </c>
      <c r="B5709" s="367"/>
      <c r="C5709" s="368" t="s">
        <v>0</v>
      </c>
      <c r="D5709" s="368" t="s">
        <v>26</v>
      </c>
      <c r="E5709" s="370" t="s">
        <v>27</v>
      </c>
      <c r="F5709" s="372" t="s">
        <v>28</v>
      </c>
      <c r="G5709" s="372" t="s">
        <v>29</v>
      </c>
    </row>
    <row r="5710" spans="1:123" s="88" customFormat="1" ht="24" customHeight="1" x14ac:dyDescent="0.2">
      <c r="A5710" s="93" t="s">
        <v>507</v>
      </c>
      <c r="B5710" s="93" t="s">
        <v>508</v>
      </c>
      <c r="C5710" s="369"/>
      <c r="D5710" s="369"/>
      <c r="E5710" s="371"/>
      <c r="F5710" s="373"/>
      <c r="G5710" s="373"/>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6"/>
      <c r="B5711" s="94"/>
      <c r="C5711" s="132" t="s">
        <v>603</v>
      </c>
      <c r="D5711" s="95"/>
      <c r="E5711" s="96"/>
      <c r="F5711" s="97"/>
      <c r="G5711" s="267"/>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8">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8">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8">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8">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8">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8">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8">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8">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8">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8">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8">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8">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8">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8">
        <f t="shared" si="1715"/>
        <v>0</v>
      </c>
    </row>
    <row r="5726" spans="1:7" ht="24" customHeight="1" x14ac:dyDescent="0.2">
      <c r="A5726" s="269"/>
      <c r="D5726" s="88"/>
      <c r="E5726" s="89"/>
      <c r="F5726" s="255" t="s">
        <v>30</v>
      </c>
      <c r="G5726" s="270">
        <f>SUBTOTAL(9,G5712:G5725)</f>
        <v>0</v>
      </c>
    </row>
    <row r="5727" spans="1:7" ht="24" customHeight="1" x14ac:dyDescent="0.2">
      <c r="A5727" s="269"/>
      <c r="C5727" s="98" t="s">
        <v>604</v>
      </c>
      <c r="D5727" s="88"/>
      <c r="E5727" s="89"/>
      <c r="G5727" s="271"/>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8">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8">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8">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8">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8">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8">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8">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8">
        <f t="shared" si="1720"/>
        <v>0</v>
      </c>
    </row>
    <row r="5736" spans="1:7" ht="24" customHeight="1" x14ac:dyDescent="0.2">
      <c r="A5736" s="269"/>
      <c r="D5736" s="88"/>
      <c r="E5736" s="89"/>
      <c r="F5736" s="255" t="s">
        <v>31</v>
      </c>
      <c r="G5736" s="270">
        <f>SUBTOTAL(9,G5728:G5735)</f>
        <v>0</v>
      </c>
    </row>
    <row r="5737" spans="1:7" ht="24" customHeight="1" x14ac:dyDescent="0.2">
      <c r="A5737" s="269"/>
      <c r="C5737" s="98" t="s">
        <v>605</v>
      </c>
      <c r="D5737" s="88"/>
      <c r="E5737" s="89"/>
      <c r="G5737" s="271"/>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8">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8">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8">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8">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8">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8">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8">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8">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8">
        <f t="shared" si="1725"/>
        <v>0</v>
      </c>
    </row>
    <row r="5747" spans="1:123" ht="24" customHeight="1" x14ac:dyDescent="0.2">
      <c r="A5747" s="272"/>
      <c r="B5747" s="88"/>
      <c r="D5747" s="88"/>
      <c r="E5747" s="89"/>
      <c r="F5747" s="255" t="s">
        <v>32</v>
      </c>
      <c r="G5747" s="270">
        <f>SUBTOTAL(9,G5738:G5746)</f>
        <v>0</v>
      </c>
    </row>
    <row r="5748" spans="1:123" ht="24" customHeight="1" x14ac:dyDescent="0.2">
      <c r="A5748" s="273"/>
      <c r="B5748" s="88"/>
      <c r="D5748" s="88"/>
      <c r="E5748" s="89"/>
      <c r="G5748" s="271"/>
    </row>
    <row r="5749" spans="1:123" ht="24" customHeight="1" x14ac:dyDescent="0.2">
      <c r="A5749" s="274" t="str">
        <f>B5707</f>
        <v>11.2.41</v>
      </c>
      <c r="B5749" s="275" t="str">
        <f>C5707</f>
        <v>Central Telefónica</v>
      </c>
      <c r="C5749" s="95"/>
      <c r="D5749" s="95" t="s">
        <v>33</v>
      </c>
      <c r="E5749" s="96"/>
      <c r="F5749" s="277" t="s">
        <v>34</v>
      </c>
      <c r="G5749" s="276">
        <f>SUBTOTAL(9,G5712:G5748)</f>
        <v>0</v>
      </c>
    </row>
    <row r="5751" spans="1:123" ht="24" customHeight="1" x14ac:dyDescent="0.2">
      <c r="A5751" s="256" t="s">
        <v>36</v>
      </c>
      <c r="B5751" s="257"/>
      <c r="C5751" s="257"/>
      <c r="D5751" s="257"/>
      <c r="E5751" s="257"/>
      <c r="F5751" s="257"/>
      <c r="G5751" s="258"/>
    </row>
    <row r="5752" spans="1:123" ht="24" customHeight="1" x14ac:dyDescent="0.2">
      <c r="A5752" s="259" t="s">
        <v>601</v>
      </c>
      <c r="B5752" s="84" t="str">
        <f>Comitente</f>
        <v>SUBSECRETARIA DE ARQUITECTURA</v>
      </c>
      <c r="C5752" s="80"/>
      <c r="D5752" s="85"/>
      <c r="E5752" s="85"/>
      <c r="F5752" s="86"/>
      <c r="G5752" s="260"/>
    </row>
    <row r="5753" spans="1:123" ht="24" customHeight="1" x14ac:dyDescent="0.2">
      <c r="A5753" s="259" t="s">
        <v>602</v>
      </c>
      <c r="B5753" s="84">
        <f>Contratista</f>
        <v>0</v>
      </c>
      <c r="C5753" s="81"/>
      <c r="D5753" s="81"/>
      <c r="E5753" s="81"/>
      <c r="F5753" s="87"/>
      <c r="G5753" s="261"/>
    </row>
    <row r="5754" spans="1:123" ht="24" customHeight="1" x14ac:dyDescent="0.2">
      <c r="A5754" s="259" t="s">
        <v>23</v>
      </c>
      <c r="B5754" s="84" t="str">
        <f>Obra</f>
        <v>ESCUELA CASA DEL NINÑO</v>
      </c>
      <c r="C5754" s="81"/>
      <c r="D5754" s="81"/>
      <c r="E5754" s="81"/>
      <c r="F5754" s="87" t="s">
        <v>37</v>
      </c>
      <c r="G5754" s="262">
        <f>Fecha_Base</f>
        <v>0</v>
      </c>
    </row>
    <row r="5755" spans="1:123" ht="24" customHeight="1" x14ac:dyDescent="0.2">
      <c r="A5755" s="263" t="s">
        <v>600</v>
      </c>
      <c r="B5755" s="82" t="str">
        <f>Ubicación</f>
        <v>VALLE FERTIL - SAN JUAN</v>
      </c>
      <c r="C5755" s="82"/>
      <c r="D5755" s="88"/>
      <c r="E5755" s="89"/>
      <c r="G5755" s="264"/>
    </row>
    <row r="5756" spans="1:123" ht="24" customHeight="1" x14ac:dyDescent="0.2">
      <c r="A5756" s="263" t="s">
        <v>38</v>
      </c>
      <c r="B5756" s="91">
        <f>IFERROR(VALUE(LEFT(B5757,FIND(".",B5757)-1)),"")</f>
        <v>11</v>
      </c>
      <c r="C5756" s="83" t="str">
        <f>IFERROR(VLOOKUP(B5756,Tabla_CyP,2,FALSE),"")</f>
        <v xml:space="preserve"> INSTALACIÓN ELÉCTRICA</v>
      </c>
      <c r="E5756" s="89"/>
      <c r="G5756" s="264"/>
    </row>
    <row r="5757" spans="1:123" ht="24" customHeight="1" x14ac:dyDescent="0.2">
      <c r="A5757" s="263" t="s">
        <v>24</v>
      </c>
      <c r="B5757" s="92" t="str">
        <f>IFERROR(VLOOKUP(COUNTIF($A$1:A5757,"ANALISIS DE PRECIOS"),Tabla_NumeroItem,2,FALSE),"")</f>
        <v>11.2.42</v>
      </c>
      <c r="C5757" s="83" t="str">
        <f>IFERROR(VLOOKUP(B5757,Tabla_CyP,2,FALSE),"")</f>
        <v>Precintos</v>
      </c>
      <c r="D5757" s="88"/>
      <c r="E5757" s="89"/>
      <c r="F5757" s="87" t="s">
        <v>25</v>
      </c>
      <c r="G5757" s="265" t="str">
        <f>IFERROR(VLOOKUP(B5757,Tabla_CyP,4,FALSE),"")</f>
        <v>u</v>
      </c>
    </row>
    <row r="5758" spans="1:123" ht="24" customHeight="1" x14ac:dyDescent="0.2">
      <c r="A5758" s="263"/>
      <c r="B5758" s="82"/>
      <c r="D5758" s="88"/>
      <c r="E5758" s="89"/>
      <c r="G5758" s="264"/>
    </row>
    <row r="5759" spans="1:123" ht="24" customHeight="1" x14ac:dyDescent="0.2">
      <c r="A5759" s="366" t="s">
        <v>506</v>
      </c>
      <c r="B5759" s="367"/>
      <c r="C5759" s="368" t="s">
        <v>0</v>
      </c>
      <c r="D5759" s="368" t="s">
        <v>26</v>
      </c>
      <c r="E5759" s="370" t="s">
        <v>27</v>
      </c>
      <c r="F5759" s="372" t="s">
        <v>28</v>
      </c>
      <c r="G5759" s="372" t="s">
        <v>29</v>
      </c>
    </row>
    <row r="5760" spans="1:123" s="88" customFormat="1" ht="24" customHeight="1" x14ac:dyDescent="0.2">
      <c r="A5760" s="93" t="s">
        <v>507</v>
      </c>
      <c r="B5760" s="93" t="s">
        <v>508</v>
      </c>
      <c r="C5760" s="369"/>
      <c r="D5760" s="369"/>
      <c r="E5760" s="371"/>
      <c r="F5760" s="373"/>
      <c r="G5760" s="373"/>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6"/>
      <c r="B5761" s="94"/>
      <c r="C5761" s="132" t="s">
        <v>603</v>
      </c>
      <c r="D5761" s="95"/>
      <c r="E5761" s="96"/>
      <c r="F5761" s="97"/>
      <c r="G5761" s="267"/>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8">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8">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8">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8">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8">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8">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8">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8">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8">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8">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8">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8">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8">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8">
        <f t="shared" si="1730"/>
        <v>0</v>
      </c>
    </row>
    <row r="5776" spans="1:7" ht="24" customHeight="1" x14ac:dyDescent="0.2">
      <c r="A5776" s="269"/>
      <c r="D5776" s="88"/>
      <c r="E5776" s="89"/>
      <c r="F5776" s="255" t="s">
        <v>30</v>
      </c>
      <c r="G5776" s="270">
        <f>SUBTOTAL(9,G5762:G5775)</f>
        <v>0</v>
      </c>
    </row>
    <row r="5777" spans="1:7" ht="24" customHeight="1" x14ac:dyDescent="0.2">
      <c r="A5777" s="269"/>
      <c r="C5777" s="98" t="s">
        <v>604</v>
      </c>
      <c r="D5777" s="88"/>
      <c r="E5777" s="89"/>
      <c r="G5777" s="271"/>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8">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8">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8">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8">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8">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8">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8">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8">
        <f t="shared" si="1735"/>
        <v>0</v>
      </c>
    </row>
    <row r="5786" spans="1:7" ht="24" customHeight="1" x14ac:dyDescent="0.2">
      <c r="A5786" s="269"/>
      <c r="D5786" s="88"/>
      <c r="E5786" s="89"/>
      <c r="F5786" s="255" t="s">
        <v>31</v>
      </c>
      <c r="G5786" s="270">
        <f>SUBTOTAL(9,G5778:G5785)</f>
        <v>0</v>
      </c>
    </row>
    <row r="5787" spans="1:7" ht="24" customHeight="1" x14ac:dyDescent="0.2">
      <c r="A5787" s="269"/>
      <c r="C5787" s="98" t="s">
        <v>605</v>
      </c>
      <c r="D5787" s="88"/>
      <c r="E5787" s="89"/>
      <c r="G5787" s="271"/>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8">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8">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8">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8">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8">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8">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8">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8">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8">
        <f t="shared" si="1740"/>
        <v>0</v>
      </c>
    </row>
    <row r="5797" spans="1:7" ht="24" customHeight="1" x14ac:dyDescent="0.2">
      <c r="A5797" s="272"/>
      <c r="B5797" s="88"/>
      <c r="D5797" s="88"/>
      <c r="E5797" s="89"/>
      <c r="F5797" s="255" t="s">
        <v>32</v>
      </c>
      <c r="G5797" s="270">
        <f>SUBTOTAL(9,G5788:G5796)</f>
        <v>0</v>
      </c>
    </row>
    <row r="5798" spans="1:7" ht="24" customHeight="1" x14ac:dyDescent="0.2">
      <c r="A5798" s="273"/>
      <c r="B5798" s="88"/>
      <c r="D5798" s="88"/>
      <c r="E5798" s="89"/>
      <c r="G5798" s="271"/>
    </row>
    <row r="5799" spans="1:7" ht="24" customHeight="1" x14ac:dyDescent="0.2">
      <c r="A5799" s="274" t="str">
        <f>B5757</f>
        <v>11.2.42</v>
      </c>
      <c r="B5799" s="275" t="str">
        <f>C5757</f>
        <v>Precintos</v>
      </c>
      <c r="C5799" s="95"/>
      <c r="D5799" s="95" t="s">
        <v>33</v>
      </c>
      <c r="E5799" s="96"/>
      <c r="F5799" s="277" t="s">
        <v>34</v>
      </c>
      <c r="G5799" s="276">
        <f>SUBTOTAL(9,G5762:G5798)</f>
        <v>0</v>
      </c>
    </row>
    <row r="5801" spans="1:7" ht="24" customHeight="1" x14ac:dyDescent="0.2">
      <c r="A5801" s="256" t="s">
        <v>36</v>
      </c>
      <c r="B5801" s="257"/>
      <c r="C5801" s="257"/>
      <c r="D5801" s="257"/>
      <c r="E5801" s="257"/>
      <c r="F5801" s="257"/>
      <c r="G5801" s="258"/>
    </row>
    <row r="5802" spans="1:7" ht="24" customHeight="1" x14ac:dyDescent="0.2">
      <c r="A5802" s="259" t="s">
        <v>601</v>
      </c>
      <c r="B5802" s="84" t="str">
        <f>Comitente</f>
        <v>SUBSECRETARIA DE ARQUITECTURA</v>
      </c>
      <c r="C5802" s="80"/>
      <c r="D5802" s="85"/>
      <c r="E5802" s="85"/>
      <c r="F5802" s="86"/>
      <c r="G5802" s="260"/>
    </row>
    <row r="5803" spans="1:7" ht="24" customHeight="1" x14ac:dyDescent="0.2">
      <c r="A5803" s="259" t="s">
        <v>602</v>
      </c>
      <c r="B5803" s="84">
        <f>Contratista</f>
        <v>0</v>
      </c>
      <c r="C5803" s="81"/>
      <c r="D5803" s="81"/>
      <c r="E5803" s="81"/>
      <c r="F5803" s="87"/>
      <c r="G5803" s="261"/>
    </row>
    <row r="5804" spans="1:7" ht="24" customHeight="1" x14ac:dyDescent="0.2">
      <c r="A5804" s="259" t="s">
        <v>23</v>
      </c>
      <c r="B5804" s="84" t="str">
        <f>Obra</f>
        <v>ESCUELA CASA DEL NINÑO</v>
      </c>
      <c r="C5804" s="81"/>
      <c r="D5804" s="81"/>
      <c r="E5804" s="81"/>
      <c r="F5804" s="87" t="s">
        <v>37</v>
      </c>
      <c r="G5804" s="262">
        <f>Fecha_Base</f>
        <v>0</v>
      </c>
    </row>
    <row r="5805" spans="1:7" ht="24" customHeight="1" x14ac:dyDescent="0.2">
      <c r="A5805" s="263" t="s">
        <v>600</v>
      </c>
      <c r="B5805" s="82" t="str">
        <f>Ubicación</f>
        <v>VALLE FERTIL - SAN JUAN</v>
      </c>
      <c r="C5805" s="82"/>
      <c r="D5805" s="88"/>
      <c r="E5805" s="89"/>
      <c r="G5805" s="264"/>
    </row>
    <row r="5806" spans="1:7" ht="24" customHeight="1" x14ac:dyDescent="0.2">
      <c r="A5806" s="263" t="s">
        <v>38</v>
      </c>
      <c r="B5806" s="91">
        <f>IFERROR(VALUE(LEFT(B5807,FIND(".",B5807)-1)),"")</f>
        <v>11</v>
      </c>
      <c r="C5806" s="83" t="str">
        <f>IFERROR(VLOOKUP(B5806,Tabla_CyP,2,FALSE),"")</f>
        <v xml:space="preserve"> INSTALACIÓN ELÉCTRICA</v>
      </c>
      <c r="E5806" s="89"/>
      <c r="G5806" s="264"/>
    </row>
    <row r="5807" spans="1:7" ht="24" customHeight="1" x14ac:dyDescent="0.2">
      <c r="A5807" s="263" t="s">
        <v>24</v>
      </c>
      <c r="B5807" s="92" t="str">
        <f>IFERROR(VLOOKUP(COUNTIF($A$1:A5807,"ANALISIS DE PRECIOS"),Tabla_NumeroItem,2,FALSE),"")</f>
        <v>11.3.1</v>
      </c>
      <c r="C5807" s="83" t="str">
        <f>IFERROR(VLOOKUP(B5807,Tabla_CyP,2,FALSE),"")</f>
        <v xml:space="preserve">Alarma c/incendio y robo c/ 10 sensores mov, 4 humo y control </v>
      </c>
      <c r="D5807" s="88"/>
      <c r="E5807" s="89"/>
      <c r="F5807" s="87" t="s">
        <v>25</v>
      </c>
      <c r="G5807" s="265" t="str">
        <f>IFERROR(VLOOKUP(B5807,Tabla_CyP,4,FALSE),"")</f>
        <v>u</v>
      </c>
    </row>
    <row r="5808" spans="1:7" ht="24" customHeight="1" x14ac:dyDescent="0.2">
      <c r="A5808" s="263"/>
      <c r="B5808" s="82"/>
      <c r="D5808" s="88"/>
      <c r="E5808" s="89"/>
      <c r="G5808" s="264"/>
    </row>
    <row r="5809" spans="1:123" ht="24" customHeight="1" x14ac:dyDescent="0.2">
      <c r="A5809" s="366" t="s">
        <v>506</v>
      </c>
      <c r="B5809" s="367"/>
      <c r="C5809" s="368" t="s">
        <v>0</v>
      </c>
      <c r="D5809" s="368" t="s">
        <v>26</v>
      </c>
      <c r="E5809" s="370" t="s">
        <v>27</v>
      </c>
      <c r="F5809" s="372" t="s">
        <v>28</v>
      </c>
      <c r="G5809" s="372" t="s">
        <v>29</v>
      </c>
    </row>
    <row r="5810" spans="1:123" s="88" customFormat="1" ht="24" customHeight="1" x14ac:dyDescent="0.2">
      <c r="A5810" s="93" t="s">
        <v>507</v>
      </c>
      <c r="B5810" s="93" t="s">
        <v>508</v>
      </c>
      <c r="C5810" s="369"/>
      <c r="D5810" s="369"/>
      <c r="E5810" s="371"/>
      <c r="F5810" s="373"/>
      <c r="G5810" s="373"/>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6"/>
      <c r="B5811" s="94"/>
      <c r="C5811" s="132" t="s">
        <v>603</v>
      </c>
      <c r="D5811" s="95"/>
      <c r="E5811" s="96"/>
      <c r="F5811" s="97"/>
      <c r="G5811" s="267"/>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8">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8">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8">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8">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8">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8">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8">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8">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8">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8">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8">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8">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8">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8">
        <f t="shared" si="1745"/>
        <v>0</v>
      </c>
    </row>
    <row r="5826" spans="1:7" ht="24" customHeight="1" x14ac:dyDescent="0.2">
      <c r="A5826" s="269"/>
      <c r="D5826" s="88"/>
      <c r="E5826" s="89"/>
      <c r="F5826" s="255" t="s">
        <v>30</v>
      </c>
      <c r="G5826" s="270">
        <f>SUBTOTAL(9,G5812:G5825)</f>
        <v>0</v>
      </c>
    </row>
    <row r="5827" spans="1:7" ht="24" customHeight="1" x14ac:dyDescent="0.2">
      <c r="A5827" s="269"/>
      <c r="C5827" s="98" t="s">
        <v>604</v>
      </c>
      <c r="D5827" s="88"/>
      <c r="E5827" s="89"/>
      <c r="G5827" s="271"/>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8">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8">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8">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8">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8">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8">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8">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8">
        <f t="shared" si="1750"/>
        <v>0</v>
      </c>
    </row>
    <row r="5836" spans="1:7" ht="24" customHeight="1" x14ac:dyDescent="0.2">
      <c r="A5836" s="269"/>
      <c r="D5836" s="88"/>
      <c r="E5836" s="89"/>
      <c r="F5836" s="255" t="s">
        <v>31</v>
      </c>
      <c r="G5836" s="270">
        <f>SUBTOTAL(9,G5828:G5835)</f>
        <v>0</v>
      </c>
    </row>
    <row r="5837" spans="1:7" ht="24" customHeight="1" x14ac:dyDescent="0.2">
      <c r="A5837" s="269"/>
      <c r="C5837" s="98" t="s">
        <v>605</v>
      </c>
      <c r="D5837" s="88"/>
      <c r="E5837" s="89"/>
      <c r="G5837" s="271"/>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8">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8">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8">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8">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8">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8">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8">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8">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8">
        <f t="shared" si="1755"/>
        <v>0</v>
      </c>
    </row>
    <row r="5847" spans="1:7" ht="24" customHeight="1" x14ac:dyDescent="0.2">
      <c r="A5847" s="272"/>
      <c r="B5847" s="88"/>
      <c r="D5847" s="88"/>
      <c r="E5847" s="89"/>
      <c r="F5847" s="255" t="s">
        <v>32</v>
      </c>
      <c r="G5847" s="270">
        <f>SUBTOTAL(9,G5838:G5846)</f>
        <v>0</v>
      </c>
    </row>
    <row r="5848" spans="1:7" ht="24" customHeight="1" x14ac:dyDescent="0.2">
      <c r="A5848" s="273"/>
      <c r="B5848" s="88"/>
      <c r="D5848" s="88"/>
      <c r="E5848" s="89"/>
      <c r="G5848" s="271"/>
    </row>
    <row r="5849" spans="1:7" ht="24" customHeight="1" x14ac:dyDescent="0.2">
      <c r="A5849" s="274" t="str">
        <f>B5807</f>
        <v>11.3.1</v>
      </c>
      <c r="B5849" s="275" t="str">
        <f>C5807</f>
        <v xml:space="preserve">Alarma c/incendio y robo c/ 10 sensores mov, 4 humo y control </v>
      </c>
      <c r="C5849" s="95"/>
      <c r="D5849" s="95" t="s">
        <v>33</v>
      </c>
      <c r="E5849" s="96"/>
      <c r="F5849" s="277" t="s">
        <v>34</v>
      </c>
      <c r="G5849" s="276">
        <f>SUBTOTAL(9,G5812:G5848)</f>
        <v>0</v>
      </c>
    </row>
    <row r="5851" spans="1:7" ht="24" customHeight="1" x14ac:dyDescent="0.2">
      <c r="A5851" s="256" t="s">
        <v>36</v>
      </c>
      <c r="B5851" s="257"/>
      <c r="C5851" s="257"/>
      <c r="D5851" s="257"/>
      <c r="E5851" s="257"/>
      <c r="F5851" s="257"/>
      <c r="G5851" s="258"/>
    </row>
    <row r="5852" spans="1:7" ht="24" customHeight="1" x14ac:dyDescent="0.2">
      <c r="A5852" s="259" t="s">
        <v>601</v>
      </c>
      <c r="B5852" s="84" t="str">
        <f>Comitente</f>
        <v>SUBSECRETARIA DE ARQUITECTURA</v>
      </c>
      <c r="C5852" s="80"/>
      <c r="D5852" s="85"/>
      <c r="E5852" s="85"/>
      <c r="F5852" s="86"/>
      <c r="G5852" s="260"/>
    </row>
    <row r="5853" spans="1:7" ht="24" customHeight="1" x14ac:dyDescent="0.2">
      <c r="A5853" s="259" t="s">
        <v>602</v>
      </c>
      <c r="B5853" s="84">
        <f>Contratista</f>
        <v>0</v>
      </c>
      <c r="C5853" s="81"/>
      <c r="D5853" s="81"/>
      <c r="E5853" s="81"/>
      <c r="F5853" s="87"/>
      <c r="G5853" s="261"/>
    </row>
    <row r="5854" spans="1:7" ht="24" customHeight="1" x14ac:dyDescent="0.2">
      <c r="A5854" s="259" t="s">
        <v>23</v>
      </c>
      <c r="B5854" s="84" t="str">
        <f>Obra</f>
        <v>ESCUELA CASA DEL NINÑO</v>
      </c>
      <c r="C5854" s="81"/>
      <c r="D5854" s="81"/>
      <c r="E5854" s="81"/>
      <c r="F5854" s="87" t="s">
        <v>37</v>
      </c>
      <c r="G5854" s="262">
        <f>Fecha_Base</f>
        <v>0</v>
      </c>
    </row>
    <row r="5855" spans="1:7" ht="24" customHeight="1" x14ac:dyDescent="0.2">
      <c r="A5855" s="263" t="s">
        <v>600</v>
      </c>
      <c r="B5855" s="82" t="str">
        <f>Ubicación</f>
        <v>VALLE FERTIL - SAN JUAN</v>
      </c>
      <c r="C5855" s="82"/>
      <c r="D5855" s="88"/>
      <c r="E5855" s="89"/>
      <c r="G5855" s="264"/>
    </row>
    <row r="5856" spans="1:7" ht="24" customHeight="1" x14ac:dyDescent="0.2">
      <c r="A5856" s="263" t="s">
        <v>38</v>
      </c>
      <c r="B5856" s="91">
        <f>IFERROR(VALUE(LEFT(B5857,FIND(".",B5857)-1)),"")</f>
        <v>11</v>
      </c>
      <c r="C5856" s="83" t="str">
        <f>IFERROR(VLOOKUP(B5856,Tabla_CyP,2,FALSE),"")</f>
        <v xml:space="preserve"> INSTALACIÓN ELÉCTRICA</v>
      </c>
      <c r="E5856" s="89"/>
      <c r="G5856" s="264"/>
    </row>
    <row r="5857" spans="1:123" ht="24" customHeight="1" x14ac:dyDescent="0.2">
      <c r="A5857" s="263" t="s">
        <v>24</v>
      </c>
      <c r="B5857" s="92" t="str">
        <f>IFERROR(VLOOKUP(COUNTIF($A$1:A5857,"ANALISIS DE PRECIOS"),Tabla_NumeroItem,2,FALSE),"")</f>
        <v>11.4.1</v>
      </c>
      <c r="C5857" s="83" t="str">
        <f>IFERROR(VLOOKUP(B5857,Tabla_CyP,2,FALSE),"")</f>
        <v>Luminaria Tipo Novalucce Terra T8 Doble Parab C / Lámpara LED 2x36W</v>
      </c>
      <c r="D5857" s="88"/>
      <c r="E5857" s="89"/>
      <c r="F5857" s="87" t="s">
        <v>25</v>
      </c>
      <c r="G5857" s="265" t="str">
        <f>IFERROR(VLOOKUP(B5857,Tabla_CyP,4,FALSE),"")</f>
        <v>u</v>
      </c>
    </row>
    <row r="5858" spans="1:123" ht="24" customHeight="1" x14ac:dyDescent="0.2">
      <c r="A5858" s="263"/>
      <c r="B5858" s="82"/>
      <c r="D5858" s="88"/>
      <c r="E5858" s="89"/>
      <c r="G5858" s="264"/>
    </row>
    <row r="5859" spans="1:123" ht="24" customHeight="1" x14ac:dyDescent="0.2">
      <c r="A5859" s="366" t="s">
        <v>506</v>
      </c>
      <c r="B5859" s="367"/>
      <c r="C5859" s="368" t="s">
        <v>0</v>
      </c>
      <c r="D5859" s="368" t="s">
        <v>26</v>
      </c>
      <c r="E5859" s="370" t="s">
        <v>27</v>
      </c>
      <c r="F5859" s="372" t="s">
        <v>28</v>
      </c>
      <c r="G5859" s="372" t="s">
        <v>29</v>
      </c>
    </row>
    <row r="5860" spans="1:123" s="88" customFormat="1" ht="24" customHeight="1" x14ac:dyDescent="0.2">
      <c r="A5860" s="93" t="s">
        <v>507</v>
      </c>
      <c r="B5860" s="93" t="s">
        <v>508</v>
      </c>
      <c r="C5860" s="369"/>
      <c r="D5860" s="369"/>
      <c r="E5860" s="371"/>
      <c r="F5860" s="373"/>
      <c r="G5860" s="373"/>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6"/>
      <c r="B5861" s="94"/>
      <c r="C5861" s="132" t="s">
        <v>603</v>
      </c>
      <c r="D5861" s="95"/>
      <c r="E5861" s="96"/>
      <c r="F5861" s="97"/>
      <c r="G5861" s="267"/>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8">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8">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8">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8">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8">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8">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8">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8">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8">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8">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8">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8">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8">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8">
        <f t="shared" si="1760"/>
        <v>0</v>
      </c>
    </row>
    <row r="5876" spans="1:7" ht="24" customHeight="1" x14ac:dyDescent="0.2">
      <c r="A5876" s="269"/>
      <c r="D5876" s="88"/>
      <c r="E5876" s="89"/>
      <c r="F5876" s="255" t="s">
        <v>30</v>
      </c>
      <c r="G5876" s="270">
        <f>SUBTOTAL(9,G5862:G5875)</f>
        <v>0</v>
      </c>
    </row>
    <row r="5877" spans="1:7" ht="24" customHeight="1" x14ac:dyDescent="0.2">
      <c r="A5877" s="269"/>
      <c r="C5877" s="98" t="s">
        <v>604</v>
      </c>
      <c r="D5877" s="88"/>
      <c r="E5877" s="89"/>
      <c r="G5877" s="271"/>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8">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8">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8">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8">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8">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8">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8">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8">
        <f t="shared" si="1765"/>
        <v>0</v>
      </c>
    </row>
    <row r="5886" spans="1:7" ht="24" customHeight="1" x14ac:dyDescent="0.2">
      <c r="A5886" s="269"/>
      <c r="D5886" s="88"/>
      <c r="E5886" s="89"/>
      <c r="F5886" s="255" t="s">
        <v>31</v>
      </c>
      <c r="G5886" s="270">
        <f>SUBTOTAL(9,G5878:G5885)</f>
        <v>0</v>
      </c>
    </row>
    <row r="5887" spans="1:7" ht="24" customHeight="1" x14ac:dyDescent="0.2">
      <c r="A5887" s="269"/>
      <c r="C5887" s="98" t="s">
        <v>605</v>
      </c>
      <c r="D5887" s="88"/>
      <c r="E5887" s="89"/>
      <c r="G5887" s="271"/>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8">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8">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8">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8">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8">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8">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8">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8">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8">
        <f t="shared" si="1770"/>
        <v>0</v>
      </c>
    </row>
    <row r="5897" spans="1:7" ht="24" customHeight="1" x14ac:dyDescent="0.2">
      <c r="A5897" s="272"/>
      <c r="B5897" s="88"/>
      <c r="D5897" s="88"/>
      <c r="E5897" s="89"/>
      <c r="F5897" s="255" t="s">
        <v>32</v>
      </c>
      <c r="G5897" s="270">
        <f>SUBTOTAL(9,G5888:G5896)</f>
        <v>0</v>
      </c>
    </row>
    <row r="5898" spans="1:7" ht="24" customHeight="1" x14ac:dyDescent="0.2">
      <c r="A5898" s="273"/>
      <c r="B5898" s="88"/>
      <c r="D5898" s="88"/>
      <c r="E5898" s="89"/>
      <c r="G5898" s="271"/>
    </row>
    <row r="5899" spans="1:7" ht="24" customHeight="1" x14ac:dyDescent="0.2">
      <c r="A5899" s="274" t="str">
        <f>B5857</f>
        <v>11.4.1</v>
      </c>
      <c r="B5899" s="275" t="str">
        <f>C5857</f>
        <v>Luminaria Tipo Novalucce Terra T8 Doble Parab C / Lámpara LED 2x36W</v>
      </c>
      <c r="C5899" s="95"/>
      <c r="D5899" s="95" t="s">
        <v>33</v>
      </c>
      <c r="E5899" s="96"/>
      <c r="F5899" s="277" t="s">
        <v>34</v>
      </c>
      <c r="G5899" s="276">
        <f>SUBTOTAL(9,G5862:G5898)</f>
        <v>0</v>
      </c>
    </row>
    <row r="5901" spans="1:7" ht="24" customHeight="1" x14ac:dyDescent="0.2">
      <c r="A5901" s="256" t="s">
        <v>36</v>
      </c>
      <c r="B5901" s="257"/>
      <c r="C5901" s="257"/>
      <c r="D5901" s="257"/>
      <c r="E5901" s="257"/>
      <c r="F5901" s="257"/>
      <c r="G5901" s="258"/>
    </row>
    <row r="5902" spans="1:7" ht="24" customHeight="1" x14ac:dyDescent="0.2">
      <c r="A5902" s="259" t="s">
        <v>601</v>
      </c>
      <c r="B5902" s="84" t="str">
        <f>Comitente</f>
        <v>SUBSECRETARIA DE ARQUITECTURA</v>
      </c>
      <c r="C5902" s="80"/>
      <c r="D5902" s="85"/>
      <c r="E5902" s="85"/>
      <c r="F5902" s="86"/>
      <c r="G5902" s="260"/>
    </row>
    <row r="5903" spans="1:7" ht="24" customHeight="1" x14ac:dyDescent="0.2">
      <c r="A5903" s="259" t="s">
        <v>602</v>
      </c>
      <c r="B5903" s="84">
        <f>Contratista</f>
        <v>0</v>
      </c>
      <c r="C5903" s="81"/>
      <c r="D5903" s="81"/>
      <c r="E5903" s="81"/>
      <c r="F5903" s="87"/>
      <c r="G5903" s="261"/>
    </row>
    <row r="5904" spans="1:7" ht="24" customHeight="1" x14ac:dyDescent="0.2">
      <c r="A5904" s="259" t="s">
        <v>23</v>
      </c>
      <c r="B5904" s="84" t="str">
        <f>Obra</f>
        <v>ESCUELA CASA DEL NINÑO</v>
      </c>
      <c r="C5904" s="81"/>
      <c r="D5904" s="81"/>
      <c r="E5904" s="81"/>
      <c r="F5904" s="87" t="s">
        <v>37</v>
      </c>
      <c r="G5904" s="262">
        <f>Fecha_Base</f>
        <v>0</v>
      </c>
    </row>
    <row r="5905" spans="1:123" ht="24" customHeight="1" x14ac:dyDescent="0.2">
      <c r="A5905" s="263" t="s">
        <v>600</v>
      </c>
      <c r="B5905" s="82" t="str">
        <f>Ubicación</f>
        <v>VALLE FERTIL - SAN JUAN</v>
      </c>
      <c r="C5905" s="82"/>
      <c r="D5905" s="88"/>
      <c r="E5905" s="89"/>
      <c r="G5905" s="264"/>
    </row>
    <row r="5906" spans="1:123" ht="24" customHeight="1" x14ac:dyDescent="0.2">
      <c r="A5906" s="263" t="s">
        <v>38</v>
      </c>
      <c r="B5906" s="91">
        <f>IFERROR(VALUE(LEFT(B5907,FIND(".",B5907)-1)),"")</f>
        <v>11</v>
      </c>
      <c r="C5906" s="83" t="str">
        <f>IFERROR(VLOOKUP(B5906,Tabla_CyP,2,FALSE),"")</f>
        <v xml:space="preserve"> INSTALACIÓN ELÉCTRICA</v>
      </c>
      <c r="E5906" s="89"/>
      <c r="G5906" s="264"/>
    </row>
    <row r="5907" spans="1:123" ht="24" customHeight="1" x14ac:dyDescent="0.2">
      <c r="A5907" s="263" t="s">
        <v>24</v>
      </c>
      <c r="B5907" s="92" t="str">
        <f>IFERROR(VLOOKUP(COUNTIF($A$1:A5907,"ANALISIS DE PRECIOS"),Tabla_NumeroItem,2,FALSE),"")</f>
        <v>11.4.2</v>
      </c>
      <c r="C5907" s="83" t="str">
        <f>IFERROR(VLOOKUP(B5907,Tabla_CyP,2,FALSE),"")</f>
        <v>Tubos LED .36w Luz Dia</v>
      </c>
      <c r="D5907" s="88"/>
      <c r="E5907" s="89"/>
      <c r="F5907" s="87" t="s">
        <v>25</v>
      </c>
      <c r="G5907" s="265" t="str">
        <f>IFERROR(VLOOKUP(B5907,Tabla_CyP,4,FALSE),"")</f>
        <v>u</v>
      </c>
    </row>
    <row r="5908" spans="1:123" ht="24" customHeight="1" x14ac:dyDescent="0.2">
      <c r="A5908" s="263"/>
      <c r="B5908" s="82"/>
      <c r="D5908" s="88"/>
      <c r="E5908" s="89"/>
      <c r="G5908" s="264"/>
    </row>
    <row r="5909" spans="1:123" ht="24" customHeight="1" x14ac:dyDescent="0.2">
      <c r="A5909" s="366" t="s">
        <v>506</v>
      </c>
      <c r="B5909" s="367"/>
      <c r="C5909" s="368" t="s">
        <v>0</v>
      </c>
      <c r="D5909" s="368" t="s">
        <v>26</v>
      </c>
      <c r="E5909" s="370" t="s">
        <v>27</v>
      </c>
      <c r="F5909" s="372" t="s">
        <v>28</v>
      </c>
      <c r="G5909" s="372" t="s">
        <v>29</v>
      </c>
    </row>
    <row r="5910" spans="1:123" s="88" customFormat="1" ht="24" customHeight="1" x14ac:dyDescent="0.2">
      <c r="A5910" s="93" t="s">
        <v>507</v>
      </c>
      <c r="B5910" s="93" t="s">
        <v>508</v>
      </c>
      <c r="C5910" s="369"/>
      <c r="D5910" s="369"/>
      <c r="E5910" s="371"/>
      <c r="F5910" s="373"/>
      <c r="G5910" s="373"/>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6"/>
      <c r="B5911" s="94"/>
      <c r="C5911" s="132" t="s">
        <v>603</v>
      </c>
      <c r="D5911" s="95"/>
      <c r="E5911" s="96"/>
      <c r="F5911" s="97"/>
      <c r="G5911" s="267"/>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8">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8">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8">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8">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8">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8">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8">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8">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8">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8">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8">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8">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8">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8">
        <f t="shared" si="1775"/>
        <v>0</v>
      </c>
    </row>
    <row r="5926" spans="1:7" ht="24" customHeight="1" x14ac:dyDescent="0.2">
      <c r="A5926" s="269"/>
      <c r="D5926" s="88"/>
      <c r="E5926" s="89"/>
      <c r="F5926" s="255" t="s">
        <v>30</v>
      </c>
      <c r="G5926" s="270">
        <f>SUBTOTAL(9,G5912:G5925)</f>
        <v>0</v>
      </c>
    </row>
    <row r="5927" spans="1:7" ht="24" customHeight="1" x14ac:dyDescent="0.2">
      <c r="A5927" s="269"/>
      <c r="C5927" s="98" t="s">
        <v>604</v>
      </c>
      <c r="D5927" s="88"/>
      <c r="E5927" s="89"/>
      <c r="G5927" s="271"/>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8">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8">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8">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8">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8">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8">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8">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8">
        <f t="shared" si="1780"/>
        <v>0</v>
      </c>
    </row>
    <row r="5936" spans="1:7" ht="24" customHeight="1" x14ac:dyDescent="0.2">
      <c r="A5936" s="269"/>
      <c r="D5936" s="88"/>
      <c r="E5936" s="89"/>
      <c r="F5936" s="255" t="s">
        <v>31</v>
      </c>
      <c r="G5936" s="270">
        <f>SUBTOTAL(9,G5928:G5935)</f>
        <v>0</v>
      </c>
    </row>
    <row r="5937" spans="1:7" ht="24" customHeight="1" x14ac:dyDescent="0.2">
      <c r="A5937" s="269"/>
      <c r="C5937" s="98" t="s">
        <v>605</v>
      </c>
      <c r="D5937" s="88"/>
      <c r="E5937" s="89"/>
      <c r="G5937" s="271"/>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8">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8">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8">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8">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8">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8">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8">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8">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8">
        <f t="shared" si="1785"/>
        <v>0</v>
      </c>
    </row>
    <row r="5947" spans="1:7" ht="24" customHeight="1" x14ac:dyDescent="0.2">
      <c r="A5947" s="272"/>
      <c r="B5947" s="88"/>
      <c r="D5947" s="88"/>
      <c r="E5947" s="89"/>
      <c r="F5947" s="255" t="s">
        <v>32</v>
      </c>
      <c r="G5947" s="270">
        <f>SUBTOTAL(9,G5938:G5946)</f>
        <v>0</v>
      </c>
    </row>
    <row r="5948" spans="1:7" ht="24" customHeight="1" x14ac:dyDescent="0.2">
      <c r="A5948" s="273"/>
      <c r="B5948" s="88"/>
      <c r="D5948" s="88"/>
      <c r="E5948" s="89"/>
      <c r="G5948" s="271"/>
    </row>
    <row r="5949" spans="1:7" ht="24" customHeight="1" x14ac:dyDescent="0.2">
      <c r="A5949" s="274" t="str">
        <f>B5907</f>
        <v>11.4.2</v>
      </c>
      <c r="B5949" s="275" t="str">
        <f>C5907</f>
        <v>Tubos LED .36w Luz Dia</v>
      </c>
      <c r="C5949" s="95"/>
      <c r="D5949" s="95" t="s">
        <v>33</v>
      </c>
      <c r="E5949" s="96"/>
      <c r="F5949" s="277" t="s">
        <v>34</v>
      </c>
      <c r="G5949" s="276">
        <f>SUBTOTAL(9,G5912:G5948)</f>
        <v>0</v>
      </c>
    </row>
    <row r="5951" spans="1:7" ht="24" customHeight="1" x14ac:dyDescent="0.2">
      <c r="A5951" s="256" t="s">
        <v>36</v>
      </c>
      <c r="B5951" s="257"/>
      <c r="C5951" s="257"/>
      <c r="D5951" s="257"/>
      <c r="E5951" s="257"/>
      <c r="F5951" s="257"/>
      <c r="G5951" s="258"/>
    </row>
    <row r="5952" spans="1:7" ht="24" customHeight="1" x14ac:dyDescent="0.2">
      <c r="A5952" s="259" t="s">
        <v>601</v>
      </c>
      <c r="B5952" s="84" t="str">
        <f>Comitente</f>
        <v>SUBSECRETARIA DE ARQUITECTURA</v>
      </c>
      <c r="C5952" s="80"/>
      <c r="D5952" s="85"/>
      <c r="E5952" s="85"/>
      <c r="F5952" s="86"/>
      <c r="G5952" s="260"/>
    </row>
    <row r="5953" spans="1:123" ht="24" customHeight="1" x14ac:dyDescent="0.2">
      <c r="A5953" s="259" t="s">
        <v>602</v>
      </c>
      <c r="B5953" s="84">
        <f>Contratista</f>
        <v>0</v>
      </c>
      <c r="C5953" s="81"/>
      <c r="D5953" s="81"/>
      <c r="E5953" s="81"/>
      <c r="F5953" s="87"/>
      <c r="G5953" s="261"/>
    </row>
    <row r="5954" spans="1:123" ht="24" customHeight="1" x14ac:dyDescent="0.2">
      <c r="A5954" s="259" t="s">
        <v>23</v>
      </c>
      <c r="B5954" s="84" t="str">
        <f>Obra</f>
        <v>ESCUELA CASA DEL NINÑO</v>
      </c>
      <c r="C5954" s="81"/>
      <c r="D5954" s="81"/>
      <c r="E5954" s="81"/>
      <c r="F5954" s="87" t="s">
        <v>37</v>
      </c>
      <c r="G5954" s="262">
        <f>Fecha_Base</f>
        <v>0</v>
      </c>
    </row>
    <row r="5955" spans="1:123" ht="24" customHeight="1" x14ac:dyDescent="0.2">
      <c r="A5955" s="263" t="s">
        <v>600</v>
      </c>
      <c r="B5955" s="82" t="str">
        <f>Ubicación</f>
        <v>VALLE FERTIL - SAN JUAN</v>
      </c>
      <c r="C5955" s="82"/>
      <c r="D5955" s="88"/>
      <c r="E5955" s="89"/>
      <c r="G5955" s="264"/>
    </row>
    <row r="5956" spans="1:123" ht="24" customHeight="1" x14ac:dyDescent="0.2">
      <c r="A5956" s="263" t="s">
        <v>38</v>
      </c>
      <c r="B5956" s="91">
        <f>IFERROR(VALUE(LEFT(B5957,FIND(".",B5957)-1)),"")</f>
        <v>11</v>
      </c>
      <c r="C5956" s="83" t="str">
        <f>IFERROR(VLOOKUP(B5956,Tabla_CyP,2,FALSE),"")</f>
        <v xml:space="preserve"> INSTALACIÓN ELÉCTRICA</v>
      </c>
      <c r="E5956" s="89"/>
      <c r="G5956" s="264"/>
    </row>
    <row r="5957" spans="1:123" ht="24" customHeight="1" x14ac:dyDescent="0.2">
      <c r="A5957" s="263" t="s">
        <v>24</v>
      </c>
      <c r="B5957" s="92" t="str">
        <f>IFERROR(VLOOKUP(COUNTIF($A$1:A5957,"ANALISIS DE PRECIOS"),Tabla_NumeroItem,2,FALSE),"")</f>
        <v>11.4.3</v>
      </c>
      <c r="C5957" s="83" t="str">
        <f>IFERROR(VLOOKUP(B5957,Tabla_CyP,2,FALSE),"")</f>
        <v xml:space="preserve">Ventiladores de pared 20" Tipo Díaz Patron                  </v>
      </c>
      <c r="D5957" s="88"/>
      <c r="E5957" s="89"/>
      <c r="F5957" s="87" t="s">
        <v>25</v>
      </c>
      <c r="G5957" s="265" t="str">
        <f>IFERROR(VLOOKUP(B5957,Tabla_CyP,4,FALSE),"")</f>
        <v>u</v>
      </c>
    </row>
    <row r="5958" spans="1:123" ht="24" customHeight="1" x14ac:dyDescent="0.2">
      <c r="A5958" s="263"/>
      <c r="B5958" s="82"/>
      <c r="D5958" s="88"/>
      <c r="E5958" s="89"/>
      <c r="G5958" s="264"/>
    </row>
    <row r="5959" spans="1:123" ht="24" customHeight="1" x14ac:dyDescent="0.2">
      <c r="A5959" s="366" t="s">
        <v>506</v>
      </c>
      <c r="B5959" s="367"/>
      <c r="C5959" s="368" t="s">
        <v>0</v>
      </c>
      <c r="D5959" s="368" t="s">
        <v>26</v>
      </c>
      <c r="E5959" s="370" t="s">
        <v>27</v>
      </c>
      <c r="F5959" s="372" t="s">
        <v>28</v>
      </c>
      <c r="G5959" s="372" t="s">
        <v>29</v>
      </c>
    </row>
    <row r="5960" spans="1:123" s="88" customFormat="1" ht="24" customHeight="1" x14ac:dyDescent="0.2">
      <c r="A5960" s="93" t="s">
        <v>507</v>
      </c>
      <c r="B5960" s="93" t="s">
        <v>508</v>
      </c>
      <c r="C5960" s="369"/>
      <c r="D5960" s="369"/>
      <c r="E5960" s="371"/>
      <c r="F5960" s="373"/>
      <c r="G5960" s="373"/>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6"/>
      <c r="B5961" s="94"/>
      <c r="C5961" s="132" t="s">
        <v>603</v>
      </c>
      <c r="D5961" s="95"/>
      <c r="E5961" s="96"/>
      <c r="F5961" s="97"/>
      <c r="G5961" s="267"/>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8">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8">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8">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8">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8">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8">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8">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8">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8">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8">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8">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8">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8">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8">
        <f t="shared" si="1790"/>
        <v>0</v>
      </c>
    </row>
    <row r="5976" spans="1:7" ht="24" customHeight="1" x14ac:dyDescent="0.2">
      <c r="A5976" s="269"/>
      <c r="D5976" s="88"/>
      <c r="E5976" s="89"/>
      <c r="F5976" s="255" t="s">
        <v>30</v>
      </c>
      <c r="G5976" s="270">
        <f>SUBTOTAL(9,G5962:G5975)</f>
        <v>0</v>
      </c>
    </row>
    <row r="5977" spans="1:7" ht="24" customHeight="1" x14ac:dyDescent="0.2">
      <c r="A5977" s="269"/>
      <c r="C5977" s="98" t="s">
        <v>604</v>
      </c>
      <c r="D5977" s="88"/>
      <c r="E5977" s="89"/>
      <c r="G5977" s="271"/>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8">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8">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8">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8">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8">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8">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8">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8">
        <f t="shared" si="1795"/>
        <v>0</v>
      </c>
    </row>
    <row r="5986" spans="1:7" ht="24" customHeight="1" x14ac:dyDescent="0.2">
      <c r="A5986" s="269"/>
      <c r="D5986" s="88"/>
      <c r="E5986" s="89"/>
      <c r="F5986" s="255" t="s">
        <v>31</v>
      </c>
      <c r="G5986" s="270">
        <f>SUBTOTAL(9,G5978:G5985)</f>
        <v>0</v>
      </c>
    </row>
    <row r="5987" spans="1:7" ht="24" customHeight="1" x14ac:dyDescent="0.2">
      <c r="A5987" s="269"/>
      <c r="C5987" s="98" t="s">
        <v>605</v>
      </c>
      <c r="D5987" s="88"/>
      <c r="E5987" s="89"/>
      <c r="G5987" s="271"/>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8">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8">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8">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8">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8">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8">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8">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8">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8">
        <f t="shared" si="1800"/>
        <v>0</v>
      </c>
    </row>
    <row r="5997" spans="1:7" ht="24" customHeight="1" x14ac:dyDescent="0.2">
      <c r="A5997" s="272"/>
      <c r="B5997" s="88"/>
      <c r="D5997" s="88"/>
      <c r="E5997" s="89"/>
      <c r="F5997" s="255" t="s">
        <v>32</v>
      </c>
      <c r="G5997" s="270">
        <f>SUBTOTAL(9,G5988:G5996)</f>
        <v>0</v>
      </c>
    </row>
    <row r="5998" spans="1:7" ht="24" customHeight="1" x14ac:dyDescent="0.2">
      <c r="A5998" s="273"/>
      <c r="B5998" s="88"/>
      <c r="D5998" s="88"/>
      <c r="E5998" s="89"/>
      <c r="G5998" s="271"/>
    </row>
    <row r="5999" spans="1:7" ht="24" customHeight="1" x14ac:dyDescent="0.2">
      <c r="A5999" s="274" t="str">
        <f>B5957</f>
        <v>11.4.3</v>
      </c>
      <c r="B5999" s="275" t="str">
        <f>C5957</f>
        <v xml:space="preserve">Ventiladores de pared 20" Tipo Díaz Patron                  </v>
      </c>
      <c r="C5999" s="95"/>
      <c r="D5999" s="95" t="s">
        <v>33</v>
      </c>
      <c r="E5999" s="96"/>
      <c r="F5999" s="277" t="s">
        <v>34</v>
      </c>
      <c r="G5999" s="276">
        <f>SUBTOTAL(9,G5962:G5998)</f>
        <v>0</v>
      </c>
    </row>
    <row r="6001" spans="1:123" ht="24" customHeight="1" x14ac:dyDescent="0.2">
      <c r="A6001" s="256" t="s">
        <v>36</v>
      </c>
      <c r="B6001" s="257"/>
      <c r="C6001" s="257"/>
      <c r="D6001" s="257"/>
      <c r="E6001" s="257"/>
      <c r="F6001" s="257"/>
      <c r="G6001" s="258"/>
    </row>
    <row r="6002" spans="1:123" ht="24" customHeight="1" x14ac:dyDescent="0.2">
      <c r="A6002" s="259" t="s">
        <v>601</v>
      </c>
      <c r="B6002" s="84" t="str">
        <f>Comitente</f>
        <v>SUBSECRETARIA DE ARQUITECTURA</v>
      </c>
      <c r="C6002" s="80"/>
      <c r="D6002" s="85"/>
      <c r="E6002" s="85"/>
      <c r="F6002" s="86"/>
      <c r="G6002" s="260"/>
    </row>
    <row r="6003" spans="1:123" ht="24" customHeight="1" x14ac:dyDescent="0.2">
      <c r="A6003" s="259" t="s">
        <v>602</v>
      </c>
      <c r="B6003" s="84">
        <f>Contratista</f>
        <v>0</v>
      </c>
      <c r="C6003" s="81"/>
      <c r="D6003" s="81"/>
      <c r="E6003" s="81"/>
      <c r="F6003" s="87"/>
      <c r="G6003" s="261"/>
    </row>
    <row r="6004" spans="1:123" ht="24" customHeight="1" x14ac:dyDescent="0.2">
      <c r="A6004" s="259" t="s">
        <v>23</v>
      </c>
      <c r="B6004" s="84" t="str">
        <f>Obra</f>
        <v>ESCUELA CASA DEL NINÑO</v>
      </c>
      <c r="C6004" s="81"/>
      <c r="D6004" s="81"/>
      <c r="E6004" s="81"/>
      <c r="F6004" s="87" t="s">
        <v>37</v>
      </c>
      <c r="G6004" s="262">
        <f>Fecha_Base</f>
        <v>0</v>
      </c>
    </row>
    <row r="6005" spans="1:123" ht="24" customHeight="1" x14ac:dyDescent="0.2">
      <c r="A6005" s="263" t="s">
        <v>600</v>
      </c>
      <c r="B6005" s="82" t="str">
        <f>Ubicación</f>
        <v>VALLE FERTIL - SAN JUAN</v>
      </c>
      <c r="C6005" s="82"/>
      <c r="D6005" s="88"/>
      <c r="E6005" s="89"/>
      <c r="G6005" s="264"/>
    </row>
    <row r="6006" spans="1:123" ht="24" customHeight="1" x14ac:dyDescent="0.2">
      <c r="A6006" s="263" t="s">
        <v>38</v>
      </c>
      <c r="B6006" s="91">
        <f>IFERROR(VALUE(LEFT(B6007,FIND(".",B6007)-1)),"")</f>
        <v>11</v>
      </c>
      <c r="C6006" s="83" t="str">
        <f>IFERROR(VLOOKUP(B6006,Tabla_CyP,2,FALSE),"")</f>
        <v xml:space="preserve"> INSTALACIÓN ELÉCTRICA</v>
      </c>
      <c r="E6006" s="89"/>
      <c r="G6006" s="264"/>
    </row>
    <row r="6007" spans="1:123" ht="24" customHeight="1" x14ac:dyDescent="0.2">
      <c r="A6007" s="263" t="s">
        <v>24</v>
      </c>
      <c r="B6007" s="92" t="str">
        <f>IFERROR(VLOOKUP(COUNTIF($A$1:A6007,"ANALISIS DE PRECIOS"),Tabla_NumeroItem,2,FALSE),"")</f>
        <v>11.4.4</v>
      </c>
      <c r="C6007" s="83" t="str">
        <f>IFERROR(VLOOKUP(B6007,Tabla_CyP,2,FALSE),"")</f>
        <v>Luz emergencia Salida autonomo Atomlux 3w LED</v>
      </c>
      <c r="D6007" s="88"/>
      <c r="E6007" s="89"/>
      <c r="F6007" s="87" t="s">
        <v>25</v>
      </c>
      <c r="G6007" s="265" t="str">
        <f>IFERROR(VLOOKUP(B6007,Tabla_CyP,4,FALSE),"")</f>
        <v>u</v>
      </c>
    </row>
    <row r="6008" spans="1:123" ht="24" customHeight="1" x14ac:dyDescent="0.2">
      <c r="A6008" s="263"/>
      <c r="B6008" s="82"/>
      <c r="D6008" s="88"/>
      <c r="E6008" s="89"/>
      <c r="G6008" s="264"/>
    </row>
    <row r="6009" spans="1:123" ht="24" customHeight="1" x14ac:dyDescent="0.2">
      <c r="A6009" s="366" t="s">
        <v>506</v>
      </c>
      <c r="B6009" s="367"/>
      <c r="C6009" s="368" t="s">
        <v>0</v>
      </c>
      <c r="D6009" s="368" t="s">
        <v>26</v>
      </c>
      <c r="E6009" s="370" t="s">
        <v>27</v>
      </c>
      <c r="F6009" s="372" t="s">
        <v>28</v>
      </c>
      <c r="G6009" s="372" t="s">
        <v>29</v>
      </c>
    </row>
    <row r="6010" spans="1:123" s="88" customFormat="1" ht="24" customHeight="1" x14ac:dyDescent="0.2">
      <c r="A6010" s="93" t="s">
        <v>507</v>
      </c>
      <c r="B6010" s="93" t="s">
        <v>508</v>
      </c>
      <c r="C6010" s="369"/>
      <c r="D6010" s="369"/>
      <c r="E6010" s="371"/>
      <c r="F6010" s="373"/>
      <c r="G6010" s="373"/>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6"/>
      <c r="B6011" s="94"/>
      <c r="C6011" s="132" t="s">
        <v>603</v>
      </c>
      <c r="D6011" s="95"/>
      <c r="E6011" s="96"/>
      <c r="F6011" s="97"/>
      <c r="G6011" s="267"/>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8">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8">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8">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8">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8">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8">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8">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8">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8">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8">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8">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8">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8">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8">
        <f t="shared" si="1805"/>
        <v>0</v>
      </c>
    </row>
    <row r="6026" spans="1:7" ht="24" customHeight="1" x14ac:dyDescent="0.2">
      <c r="A6026" s="269"/>
      <c r="D6026" s="88"/>
      <c r="E6026" s="89"/>
      <c r="F6026" s="255" t="s">
        <v>30</v>
      </c>
      <c r="G6026" s="270">
        <f>SUBTOTAL(9,G6012:G6025)</f>
        <v>0</v>
      </c>
    </row>
    <row r="6027" spans="1:7" ht="24" customHeight="1" x14ac:dyDescent="0.2">
      <c r="A6027" s="269"/>
      <c r="C6027" s="98" t="s">
        <v>604</v>
      </c>
      <c r="D6027" s="88"/>
      <c r="E6027" s="89"/>
      <c r="G6027" s="271"/>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8">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8">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8">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8">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8">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8">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8">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8">
        <f t="shared" si="1810"/>
        <v>0</v>
      </c>
    </row>
    <row r="6036" spans="1:7" ht="24" customHeight="1" x14ac:dyDescent="0.2">
      <c r="A6036" s="269"/>
      <c r="D6036" s="88"/>
      <c r="E6036" s="89"/>
      <c r="F6036" s="255" t="s">
        <v>31</v>
      </c>
      <c r="G6036" s="270">
        <f>SUBTOTAL(9,G6028:G6035)</f>
        <v>0</v>
      </c>
    </row>
    <row r="6037" spans="1:7" ht="24" customHeight="1" x14ac:dyDescent="0.2">
      <c r="A6037" s="269"/>
      <c r="C6037" s="98" t="s">
        <v>605</v>
      </c>
      <c r="D6037" s="88"/>
      <c r="E6037" s="89"/>
      <c r="G6037" s="271"/>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8">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8">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8">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8">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8">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8">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8">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8">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8">
        <f t="shared" si="1815"/>
        <v>0</v>
      </c>
    </row>
    <row r="6047" spans="1:7" ht="24" customHeight="1" x14ac:dyDescent="0.2">
      <c r="A6047" s="272"/>
      <c r="B6047" s="88"/>
      <c r="D6047" s="88"/>
      <c r="E6047" s="89"/>
      <c r="F6047" s="255" t="s">
        <v>32</v>
      </c>
      <c r="G6047" s="270">
        <f>SUBTOTAL(9,G6038:G6046)</f>
        <v>0</v>
      </c>
    </row>
    <row r="6048" spans="1:7" ht="24" customHeight="1" x14ac:dyDescent="0.2">
      <c r="A6048" s="273"/>
      <c r="B6048" s="88"/>
      <c r="D6048" s="88"/>
      <c r="E6048" s="89"/>
      <c r="G6048" s="271"/>
    </row>
    <row r="6049" spans="1:123" ht="24" customHeight="1" x14ac:dyDescent="0.2">
      <c r="A6049" s="274" t="str">
        <f>B6007</f>
        <v>11.4.4</v>
      </c>
      <c r="B6049" s="275" t="str">
        <f>C6007</f>
        <v>Luz emergencia Salida autonomo Atomlux 3w LED</v>
      </c>
      <c r="C6049" s="95"/>
      <c r="D6049" s="95" t="s">
        <v>33</v>
      </c>
      <c r="E6049" s="96"/>
      <c r="F6049" s="277" t="s">
        <v>34</v>
      </c>
      <c r="G6049" s="276">
        <f>SUBTOTAL(9,G6012:G6048)</f>
        <v>0</v>
      </c>
    </row>
    <row r="6051" spans="1:123" ht="24" customHeight="1" x14ac:dyDescent="0.2">
      <c r="A6051" s="256" t="s">
        <v>36</v>
      </c>
      <c r="B6051" s="257"/>
      <c r="C6051" s="257"/>
      <c r="D6051" s="257"/>
      <c r="E6051" s="257"/>
      <c r="F6051" s="257"/>
      <c r="G6051" s="258"/>
    </row>
    <row r="6052" spans="1:123" ht="24" customHeight="1" x14ac:dyDescent="0.2">
      <c r="A6052" s="259" t="s">
        <v>601</v>
      </c>
      <c r="B6052" s="84" t="str">
        <f>Comitente</f>
        <v>SUBSECRETARIA DE ARQUITECTURA</v>
      </c>
      <c r="C6052" s="80"/>
      <c r="D6052" s="85"/>
      <c r="E6052" s="85"/>
      <c r="F6052" s="86"/>
      <c r="G6052" s="260"/>
    </row>
    <row r="6053" spans="1:123" ht="24" customHeight="1" x14ac:dyDescent="0.2">
      <c r="A6053" s="259" t="s">
        <v>602</v>
      </c>
      <c r="B6053" s="84">
        <f>Contratista</f>
        <v>0</v>
      </c>
      <c r="C6053" s="81"/>
      <c r="D6053" s="81"/>
      <c r="E6053" s="81"/>
      <c r="F6053" s="87"/>
      <c r="G6053" s="261"/>
    </row>
    <row r="6054" spans="1:123" ht="24" customHeight="1" x14ac:dyDescent="0.2">
      <c r="A6054" s="259" t="s">
        <v>23</v>
      </c>
      <c r="B6054" s="84" t="str">
        <f>Obra</f>
        <v>ESCUELA CASA DEL NINÑO</v>
      </c>
      <c r="C6054" s="81"/>
      <c r="D6054" s="81"/>
      <c r="E6054" s="81"/>
      <c r="F6054" s="87" t="s">
        <v>37</v>
      </c>
      <c r="G6054" s="262">
        <f>Fecha_Base</f>
        <v>0</v>
      </c>
    </row>
    <row r="6055" spans="1:123" ht="24" customHeight="1" x14ac:dyDescent="0.2">
      <c r="A6055" s="263" t="s">
        <v>600</v>
      </c>
      <c r="B6055" s="82" t="str">
        <f>Ubicación</f>
        <v>VALLE FERTIL - SAN JUAN</v>
      </c>
      <c r="C6055" s="82"/>
      <c r="D6055" s="88"/>
      <c r="E6055" s="89"/>
      <c r="G6055" s="264"/>
    </row>
    <row r="6056" spans="1:123" ht="24" customHeight="1" x14ac:dyDescent="0.2">
      <c r="A6056" s="263" t="s">
        <v>38</v>
      </c>
      <c r="B6056" s="91">
        <f>IFERROR(VALUE(LEFT(B6057,FIND(".",B6057)-1)),"")</f>
        <v>11</v>
      </c>
      <c r="C6056" s="83" t="str">
        <f>IFERROR(VLOOKUP(B6056,Tabla_CyP,2,FALSE),"")</f>
        <v xml:space="preserve"> INSTALACIÓN ELÉCTRICA</v>
      </c>
      <c r="E6056" s="89"/>
      <c r="G6056" s="264"/>
    </row>
    <row r="6057" spans="1:123" ht="24" customHeight="1" x14ac:dyDescent="0.2">
      <c r="A6057" s="263" t="s">
        <v>24</v>
      </c>
      <c r="B6057" s="92" t="str">
        <f>IFERROR(VLOOKUP(COUNTIF($A$1:A6057,"ANALISIS DE PRECIOS"),Tabla_NumeroItem,2,FALSE),"")</f>
        <v>11.4.5</v>
      </c>
      <c r="C6057" s="83" t="str">
        <f>IFERROR(VLOOKUP(B6057,Tabla_CyP,2,FALSE),"")</f>
        <v xml:space="preserve">Aplique exterior IP60 </v>
      </c>
      <c r="D6057" s="88"/>
      <c r="E6057" s="89"/>
      <c r="F6057" s="87" t="s">
        <v>25</v>
      </c>
      <c r="G6057" s="265" t="str">
        <f>IFERROR(VLOOKUP(B6057,Tabla_CyP,4,FALSE),"")</f>
        <v>u</v>
      </c>
    </row>
    <row r="6058" spans="1:123" ht="24" customHeight="1" x14ac:dyDescent="0.2">
      <c r="A6058" s="263"/>
      <c r="B6058" s="82"/>
      <c r="D6058" s="88"/>
      <c r="E6058" s="89"/>
      <c r="G6058" s="264"/>
    </row>
    <row r="6059" spans="1:123" ht="24" customHeight="1" x14ac:dyDescent="0.2">
      <c r="A6059" s="366" t="s">
        <v>506</v>
      </c>
      <c r="B6059" s="367"/>
      <c r="C6059" s="368" t="s">
        <v>0</v>
      </c>
      <c r="D6059" s="368" t="s">
        <v>26</v>
      </c>
      <c r="E6059" s="370" t="s">
        <v>27</v>
      </c>
      <c r="F6059" s="372" t="s">
        <v>28</v>
      </c>
      <c r="G6059" s="372" t="s">
        <v>29</v>
      </c>
    </row>
    <row r="6060" spans="1:123" s="88" customFormat="1" ht="24" customHeight="1" x14ac:dyDescent="0.2">
      <c r="A6060" s="93" t="s">
        <v>507</v>
      </c>
      <c r="B6060" s="93" t="s">
        <v>508</v>
      </c>
      <c r="C6060" s="369"/>
      <c r="D6060" s="369"/>
      <c r="E6060" s="371"/>
      <c r="F6060" s="373"/>
      <c r="G6060" s="373"/>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6"/>
      <c r="B6061" s="94"/>
      <c r="C6061" s="132" t="s">
        <v>603</v>
      </c>
      <c r="D6061" s="95"/>
      <c r="E6061" s="96"/>
      <c r="F6061" s="97"/>
      <c r="G6061" s="267"/>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8">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8">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8">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8">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8">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8">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8">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8">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8">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8">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8">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8">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8">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8">
        <f t="shared" si="1820"/>
        <v>0</v>
      </c>
    </row>
    <row r="6076" spans="1:7" ht="24" customHeight="1" x14ac:dyDescent="0.2">
      <c r="A6076" s="269"/>
      <c r="D6076" s="88"/>
      <c r="E6076" s="89"/>
      <c r="F6076" s="255" t="s">
        <v>30</v>
      </c>
      <c r="G6076" s="270">
        <f>SUBTOTAL(9,G6062:G6075)</f>
        <v>0</v>
      </c>
    </row>
    <row r="6077" spans="1:7" ht="24" customHeight="1" x14ac:dyDescent="0.2">
      <c r="A6077" s="269"/>
      <c r="C6077" s="98" t="s">
        <v>604</v>
      </c>
      <c r="D6077" s="88"/>
      <c r="E6077" s="89"/>
      <c r="G6077" s="271"/>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8">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8">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8">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8">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8">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8">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8">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8">
        <f t="shared" si="1825"/>
        <v>0</v>
      </c>
    </row>
    <row r="6086" spans="1:7" ht="24" customHeight="1" x14ac:dyDescent="0.2">
      <c r="A6086" s="269"/>
      <c r="D6086" s="88"/>
      <c r="E6086" s="89"/>
      <c r="F6086" s="255" t="s">
        <v>31</v>
      </c>
      <c r="G6086" s="270">
        <f>SUBTOTAL(9,G6078:G6085)</f>
        <v>0</v>
      </c>
    </row>
    <row r="6087" spans="1:7" ht="24" customHeight="1" x14ac:dyDescent="0.2">
      <c r="A6087" s="269"/>
      <c r="C6087" s="98" t="s">
        <v>605</v>
      </c>
      <c r="D6087" s="88"/>
      <c r="E6087" s="89"/>
      <c r="G6087" s="271"/>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8">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8">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8">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8">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8">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8">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8">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8">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8">
        <f t="shared" si="1830"/>
        <v>0</v>
      </c>
    </row>
    <row r="6097" spans="1:123" ht="24" customHeight="1" x14ac:dyDescent="0.2">
      <c r="A6097" s="272"/>
      <c r="B6097" s="88"/>
      <c r="D6097" s="88"/>
      <c r="E6097" s="89"/>
      <c r="F6097" s="255" t="s">
        <v>32</v>
      </c>
      <c r="G6097" s="270">
        <f>SUBTOTAL(9,G6088:G6096)</f>
        <v>0</v>
      </c>
    </row>
    <row r="6098" spans="1:123" ht="24" customHeight="1" x14ac:dyDescent="0.2">
      <c r="A6098" s="273"/>
      <c r="B6098" s="88"/>
      <c r="D6098" s="88"/>
      <c r="E6098" s="89"/>
      <c r="G6098" s="271"/>
    </row>
    <row r="6099" spans="1:123" ht="24" customHeight="1" x14ac:dyDescent="0.2">
      <c r="A6099" s="274" t="str">
        <f>B6057</f>
        <v>11.4.5</v>
      </c>
      <c r="B6099" s="275" t="str">
        <f>C6057</f>
        <v xml:space="preserve">Aplique exterior IP60 </v>
      </c>
      <c r="C6099" s="95"/>
      <c r="D6099" s="95" t="s">
        <v>33</v>
      </c>
      <c r="E6099" s="96"/>
      <c r="F6099" s="277" t="s">
        <v>34</v>
      </c>
      <c r="G6099" s="276">
        <f>SUBTOTAL(9,G6062:G6098)</f>
        <v>0</v>
      </c>
    </row>
    <row r="6101" spans="1:123" ht="24" customHeight="1" x14ac:dyDescent="0.2">
      <c r="A6101" s="256" t="s">
        <v>36</v>
      </c>
      <c r="B6101" s="257"/>
      <c r="C6101" s="257"/>
      <c r="D6101" s="257"/>
      <c r="E6101" s="257"/>
      <c r="F6101" s="257"/>
      <c r="G6101" s="258"/>
    </row>
    <row r="6102" spans="1:123" ht="24" customHeight="1" x14ac:dyDescent="0.2">
      <c r="A6102" s="259" t="s">
        <v>601</v>
      </c>
      <c r="B6102" s="84" t="str">
        <f>Comitente</f>
        <v>SUBSECRETARIA DE ARQUITECTURA</v>
      </c>
      <c r="C6102" s="80"/>
      <c r="D6102" s="85"/>
      <c r="E6102" s="85"/>
      <c r="F6102" s="86"/>
      <c r="G6102" s="260"/>
    </row>
    <row r="6103" spans="1:123" ht="24" customHeight="1" x14ac:dyDescent="0.2">
      <c r="A6103" s="259" t="s">
        <v>602</v>
      </c>
      <c r="B6103" s="84">
        <f>Contratista</f>
        <v>0</v>
      </c>
      <c r="C6103" s="81"/>
      <c r="D6103" s="81"/>
      <c r="E6103" s="81"/>
      <c r="F6103" s="87"/>
      <c r="G6103" s="261"/>
    </row>
    <row r="6104" spans="1:123" ht="24" customHeight="1" x14ac:dyDescent="0.2">
      <c r="A6104" s="259" t="s">
        <v>23</v>
      </c>
      <c r="B6104" s="84" t="str">
        <f>Obra</f>
        <v>ESCUELA CASA DEL NINÑO</v>
      </c>
      <c r="C6104" s="81"/>
      <c r="D6104" s="81"/>
      <c r="E6104" s="81"/>
      <c r="F6104" s="87" t="s">
        <v>37</v>
      </c>
      <c r="G6104" s="262">
        <f>Fecha_Base</f>
        <v>0</v>
      </c>
    </row>
    <row r="6105" spans="1:123" ht="24" customHeight="1" x14ac:dyDescent="0.2">
      <c r="A6105" s="263" t="s">
        <v>600</v>
      </c>
      <c r="B6105" s="82" t="str">
        <f>Ubicación</f>
        <v>VALLE FERTIL - SAN JUAN</v>
      </c>
      <c r="C6105" s="82"/>
      <c r="D6105" s="88"/>
      <c r="E6105" s="89"/>
      <c r="G6105" s="264"/>
    </row>
    <row r="6106" spans="1:123" ht="24" customHeight="1" x14ac:dyDescent="0.2">
      <c r="A6106" s="263" t="s">
        <v>38</v>
      </c>
      <c r="B6106" s="91">
        <f>IFERROR(VALUE(LEFT(B6107,FIND(".",B6107)-1)),"")</f>
        <v>11</v>
      </c>
      <c r="C6106" s="83" t="str">
        <f>IFERROR(VLOOKUP(B6106,Tabla_CyP,2,FALSE),"")</f>
        <v xml:space="preserve"> INSTALACIÓN ELÉCTRICA</v>
      </c>
      <c r="E6106" s="89"/>
      <c r="G6106" s="264"/>
    </row>
    <row r="6107" spans="1:123" ht="24" customHeight="1" x14ac:dyDescent="0.2">
      <c r="A6107" s="263" t="s">
        <v>24</v>
      </c>
      <c r="B6107" s="92" t="str">
        <f>IFERROR(VLOOKUP(COUNTIF($A$1:A6107,"ANALISIS DE PRECIOS"),Tabla_NumeroItem,2,FALSE),"")</f>
        <v>11.4.6</v>
      </c>
      <c r="C6107" s="83" t="str">
        <f>IFERROR(VLOOKUP(B6107,Tabla_CyP,2,FALSE),"")</f>
        <v>Termotanque 50 lts</v>
      </c>
      <c r="D6107" s="88"/>
      <c r="E6107" s="89"/>
      <c r="F6107" s="87" t="s">
        <v>25</v>
      </c>
      <c r="G6107" s="265" t="str">
        <f>IFERROR(VLOOKUP(B6107,Tabla_CyP,4,FALSE),"")</f>
        <v>u</v>
      </c>
    </row>
    <row r="6108" spans="1:123" ht="24" customHeight="1" x14ac:dyDescent="0.2">
      <c r="A6108" s="263"/>
      <c r="B6108" s="82"/>
      <c r="D6108" s="88"/>
      <c r="E6108" s="89"/>
      <c r="G6108" s="264"/>
    </row>
    <row r="6109" spans="1:123" ht="24" customHeight="1" x14ac:dyDescent="0.2">
      <c r="A6109" s="366" t="s">
        <v>506</v>
      </c>
      <c r="B6109" s="367"/>
      <c r="C6109" s="368" t="s">
        <v>0</v>
      </c>
      <c r="D6109" s="368" t="s">
        <v>26</v>
      </c>
      <c r="E6109" s="370" t="s">
        <v>27</v>
      </c>
      <c r="F6109" s="372" t="s">
        <v>28</v>
      </c>
      <c r="G6109" s="372" t="s">
        <v>29</v>
      </c>
    </row>
    <row r="6110" spans="1:123" s="88" customFormat="1" ht="24" customHeight="1" x14ac:dyDescent="0.2">
      <c r="A6110" s="93" t="s">
        <v>507</v>
      </c>
      <c r="B6110" s="93" t="s">
        <v>508</v>
      </c>
      <c r="C6110" s="369"/>
      <c r="D6110" s="369"/>
      <c r="E6110" s="371"/>
      <c r="F6110" s="373"/>
      <c r="G6110" s="373"/>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6"/>
      <c r="B6111" s="94"/>
      <c r="C6111" s="132" t="s">
        <v>603</v>
      </c>
      <c r="D6111" s="95"/>
      <c r="E6111" s="96"/>
      <c r="F6111" s="97"/>
      <c r="G6111" s="267"/>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8">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8">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8">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8">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8">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8">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8">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8">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8">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8">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8">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8">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8">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8">
        <f t="shared" si="1835"/>
        <v>0</v>
      </c>
    </row>
    <row r="6126" spans="1:7" ht="24" customHeight="1" x14ac:dyDescent="0.2">
      <c r="A6126" s="269"/>
      <c r="D6126" s="88"/>
      <c r="E6126" s="89"/>
      <c r="F6126" s="255" t="s">
        <v>30</v>
      </c>
      <c r="G6126" s="270">
        <f>SUBTOTAL(9,G6112:G6125)</f>
        <v>0</v>
      </c>
    </row>
    <row r="6127" spans="1:7" ht="24" customHeight="1" x14ac:dyDescent="0.2">
      <c r="A6127" s="269"/>
      <c r="C6127" s="98" t="s">
        <v>604</v>
      </c>
      <c r="D6127" s="88"/>
      <c r="E6127" s="89"/>
      <c r="G6127" s="271"/>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8">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8">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8">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8">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8">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8">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8">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8">
        <f t="shared" si="1840"/>
        <v>0</v>
      </c>
    </row>
    <row r="6136" spans="1:7" ht="24" customHeight="1" x14ac:dyDescent="0.2">
      <c r="A6136" s="269"/>
      <c r="D6136" s="88"/>
      <c r="E6136" s="89"/>
      <c r="F6136" s="255" t="s">
        <v>31</v>
      </c>
      <c r="G6136" s="270">
        <f>SUBTOTAL(9,G6128:G6135)</f>
        <v>0</v>
      </c>
    </row>
    <row r="6137" spans="1:7" ht="24" customHeight="1" x14ac:dyDescent="0.2">
      <c r="A6137" s="269"/>
      <c r="C6137" s="98" t="s">
        <v>605</v>
      </c>
      <c r="D6137" s="88"/>
      <c r="E6137" s="89"/>
      <c r="G6137" s="271"/>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8">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8">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8">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8">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8">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8">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8">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8">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8">
        <f t="shared" si="1845"/>
        <v>0</v>
      </c>
    </row>
    <row r="6147" spans="1:123" ht="24" customHeight="1" x14ac:dyDescent="0.2">
      <c r="A6147" s="272"/>
      <c r="B6147" s="88"/>
      <c r="D6147" s="88"/>
      <c r="E6147" s="89"/>
      <c r="F6147" s="255" t="s">
        <v>32</v>
      </c>
      <c r="G6147" s="270">
        <f>SUBTOTAL(9,G6138:G6146)</f>
        <v>0</v>
      </c>
    </row>
    <row r="6148" spans="1:123" ht="24" customHeight="1" x14ac:dyDescent="0.2">
      <c r="A6148" s="273"/>
      <c r="B6148" s="88"/>
      <c r="D6148" s="88"/>
      <c r="E6148" s="89"/>
      <c r="G6148" s="271"/>
    </row>
    <row r="6149" spans="1:123" ht="24" customHeight="1" x14ac:dyDescent="0.2">
      <c r="A6149" s="274" t="str">
        <f>B6107</f>
        <v>11.4.6</v>
      </c>
      <c r="B6149" s="275" t="str">
        <f>C6107</f>
        <v>Termotanque 50 lts</v>
      </c>
      <c r="C6149" s="95"/>
      <c r="D6149" s="95" t="s">
        <v>33</v>
      </c>
      <c r="E6149" s="96"/>
      <c r="F6149" s="277" t="s">
        <v>34</v>
      </c>
      <c r="G6149" s="276">
        <f>SUBTOTAL(9,G6112:G6148)</f>
        <v>0</v>
      </c>
    </row>
    <row r="6151" spans="1:123" ht="24" customHeight="1" x14ac:dyDescent="0.2">
      <c r="A6151" s="256" t="s">
        <v>36</v>
      </c>
      <c r="B6151" s="257"/>
      <c r="C6151" s="257"/>
      <c r="D6151" s="257"/>
      <c r="E6151" s="257"/>
      <c r="F6151" s="257"/>
      <c r="G6151" s="258"/>
    </row>
    <row r="6152" spans="1:123" ht="24" customHeight="1" x14ac:dyDescent="0.2">
      <c r="A6152" s="259" t="s">
        <v>601</v>
      </c>
      <c r="B6152" s="84" t="str">
        <f>Comitente</f>
        <v>SUBSECRETARIA DE ARQUITECTURA</v>
      </c>
      <c r="C6152" s="80"/>
      <c r="D6152" s="85"/>
      <c r="E6152" s="85"/>
      <c r="F6152" s="86"/>
      <c r="G6152" s="260"/>
    </row>
    <row r="6153" spans="1:123" ht="24" customHeight="1" x14ac:dyDescent="0.2">
      <c r="A6153" s="259" t="s">
        <v>602</v>
      </c>
      <c r="B6153" s="84">
        <f>Contratista</f>
        <v>0</v>
      </c>
      <c r="C6153" s="81"/>
      <c r="D6153" s="81"/>
      <c r="E6153" s="81"/>
      <c r="F6153" s="87"/>
      <c r="G6153" s="261"/>
    </row>
    <row r="6154" spans="1:123" ht="24" customHeight="1" x14ac:dyDescent="0.2">
      <c r="A6154" s="259" t="s">
        <v>23</v>
      </c>
      <c r="B6154" s="84" t="str">
        <f>Obra</f>
        <v>ESCUELA CASA DEL NINÑO</v>
      </c>
      <c r="C6154" s="81"/>
      <c r="D6154" s="81"/>
      <c r="E6154" s="81"/>
      <c r="F6154" s="87" t="s">
        <v>37</v>
      </c>
      <c r="G6154" s="262">
        <f>Fecha_Base</f>
        <v>0</v>
      </c>
    </row>
    <row r="6155" spans="1:123" ht="24" customHeight="1" x14ac:dyDescent="0.2">
      <c r="A6155" s="263" t="s">
        <v>600</v>
      </c>
      <c r="B6155" s="82" t="str">
        <f>Ubicación</f>
        <v>VALLE FERTIL - SAN JUAN</v>
      </c>
      <c r="C6155" s="82"/>
      <c r="D6155" s="88"/>
      <c r="E6155" s="89"/>
      <c r="G6155" s="264"/>
    </row>
    <row r="6156" spans="1:123" ht="24" customHeight="1" x14ac:dyDescent="0.2">
      <c r="A6156" s="263" t="s">
        <v>38</v>
      </c>
      <c r="B6156" s="91">
        <f>IFERROR(VALUE(LEFT(B6157,FIND(".",B6157)-1)),"")</f>
        <v>12</v>
      </c>
      <c r="C6156" s="83" t="str">
        <f>IFERROR(VLOOKUP(B6156,Tabla_CyP,2,FALSE),"")</f>
        <v xml:space="preserve"> INSTALACIÓN SANITARIA</v>
      </c>
      <c r="E6156" s="89"/>
      <c r="G6156" s="264"/>
    </row>
    <row r="6157" spans="1:123" ht="24" customHeight="1" x14ac:dyDescent="0.2">
      <c r="A6157" s="263" t="s">
        <v>24</v>
      </c>
      <c r="B6157" s="92" t="str">
        <f>IFERROR(VLOOKUP(COUNTIF($A$1:A6157,"ANALISIS DE PRECIOS"),Tabla_NumeroItem,2,FALSE),"")</f>
        <v>12.1.1</v>
      </c>
      <c r="C6157" s="83" t="str">
        <f>IFERROR(VLOOKUP(B6157,Tabla_CyP,2,FALSE),"")</f>
        <v>Caño PVC Ø 160</v>
      </c>
      <c r="D6157" s="88"/>
      <c r="E6157" s="89"/>
      <c r="F6157" s="87" t="s">
        <v>25</v>
      </c>
      <c r="G6157" s="265" t="str">
        <f>IFERROR(VLOOKUP(B6157,Tabla_CyP,4,FALSE),"")</f>
        <v>m</v>
      </c>
    </row>
    <row r="6158" spans="1:123" ht="24" customHeight="1" x14ac:dyDescent="0.2">
      <c r="A6158" s="263"/>
      <c r="B6158" s="82"/>
      <c r="D6158" s="88"/>
      <c r="E6158" s="89"/>
      <c r="G6158" s="264"/>
    </row>
    <row r="6159" spans="1:123" ht="24" customHeight="1" x14ac:dyDescent="0.2">
      <c r="A6159" s="366" t="s">
        <v>506</v>
      </c>
      <c r="B6159" s="367"/>
      <c r="C6159" s="368" t="s">
        <v>0</v>
      </c>
      <c r="D6159" s="368" t="s">
        <v>26</v>
      </c>
      <c r="E6159" s="370" t="s">
        <v>27</v>
      </c>
      <c r="F6159" s="372" t="s">
        <v>28</v>
      </c>
      <c r="G6159" s="372" t="s">
        <v>29</v>
      </c>
    </row>
    <row r="6160" spans="1:123" s="88" customFormat="1" ht="24" customHeight="1" x14ac:dyDescent="0.2">
      <c r="A6160" s="93" t="s">
        <v>507</v>
      </c>
      <c r="B6160" s="93" t="s">
        <v>508</v>
      </c>
      <c r="C6160" s="369"/>
      <c r="D6160" s="369"/>
      <c r="E6160" s="371"/>
      <c r="F6160" s="373"/>
      <c r="G6160" s="373"/>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6"/>
      <c r="B6161" s="94"/>
      <c r="C6161" s="132" t="s">
        <v>603</v>
      </c>
      <c r="D6161" s="95"/>
      <c r="E6161" s="96"/>
      <c r="F6161" s="97"/>
      <c r="G6161" s="267"/>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8">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8">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8">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8">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8">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8">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8">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8">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8">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8">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8">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8">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8">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8">
        <f t="shared" si="1850"/>
        <v>0</v>
      </c>
    </row>
    <row r="6176" spans="1:7" ht="24" customHeight="1" x14ac:dyDescent="0.2">
      <c r="A6176" s="269"/>
      <c r="D6176" s="88"/>
      <c r="E6176" s="89"/>
      <c r="F6176" s="255" t="s">
        <v>30</v>
      </c>
      <c r="G6176" s="270">
        <f>SUBTOTAL(9,G6162:G6175)</f>
        <v>0</v>
      </c>
    </row>
    <row r="6177" spans="1:7" ht="24" customHeight="1" x14ac:dyDescent="0.2">
      <c r="A6177" s="269"/>
      <c r="C6177" s="98" t="s">
        <v>604</v>
      </c>
      <c r="D6177" s="88"/>
      <c r="E6177" s="89"/>
      <c r="G6177" s="271"/>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8">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8">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8">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8">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8">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8">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8">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8">
        <f t="shared" si="1855"/>
        <v>0</v>
      </c>
    </row>
    <row r="6186" spans="1:7" ht="24" customHeight="1" x14ac:dyDescent="0.2">
      <c r="A6186" s="269"/>
      <c r="D6186" s="88"/>
      <c r="E6186" s="89"/>
      <c r="F6186" s="255" t="s">
        <v>31</v>
      </c>
      <c r="G6186" s="270">
        <f>SUBTOTAL(9,G6178:G6185)</f>
        <v>0</v>
      </c>
    </row>
    <row r="6187" spans="1:7" ht="24" customHeight="1" x14ac:dyDescent="0.2">
      <c r="A6187" s="269"/>
      <c r="C6187" s="98" t="s">
        <v>605</v>
      </c>
      <c r="D6187" s="88"/>
      <c r="E6187" s="89"/>
      <c r="G6187" s="271"/>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8">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8">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8">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8">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8">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8">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8">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8">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8">
        <f t="shared" si="1860"/>
        <v>0</v>
      </c>
    </row>
    <row r="6197" spans="1:7" ht="24" customHeight="1" x14ac:dyDescent="0.2">
      <c r="A6197" s="272"/>
      <c r="B6197" s="88"/>
      <c r="D6197" s="88"/>
      <c r="E6197" s="89"/>
      <c r="F6197" s="255" t="s">
        <v>32</v>
      </c>
      <c r="G6197" s="270">
        <f>SUBTOTAL(9,G6188:G6196)</f>
        <v>0</v>
      </c>
    </row>
    <row r="6198" spans="1:7" ht="24" customHeight="1" x14ac:dyDescent="0.2">
      <c r="A6198" s="273"/>
      <c r="B6198" s="88"/>
      <c r="D6198" s="88"/>
      <c r="E6198" s="89"/>
      <c r="G6198" s="271"/>
    </row>
    <row r="6199" spans="1:7" ht="24" customHeight="1" x14ac:dyDescent="0.2">
      <c r="A6199" s="274" t="str">
        <f>B6157</f>
        <v>12.1.1</v>
      </c>
      <c r="B6199" s="275" t="str">
        <f>C6157</f>
        <v>Caño PVC Ø 160</v>
      </c>
      <c r="C6199" s="95"/>
      <c r="D6199" s="95" t="s">
        <v>33</v>
      </c>
      <c r="E6199" s="96"/>
      <c r="F6199" s="277" t="s">
        <v>34</v>
      </c>
      <c r="G6199" s="276">
        <f>SUBTOTAL(9,G6162:G6198)</f>
        <v>0</v>
      </c>
    </row>
    <row r="6201" spans="1:7" ht="24" customHeight="1" x14ac:dyDescent="0.2">
      <c r="A6201" s="256" t="s">
        <v>36</v>
      </c>
      <c r="B6201" s="257"/>
      <c r="C6201" s="257"/>
      <c r="D6201" s="257"/>
      <c r="E6201" s="257"/>
      <c r="F6201" s="257"/>
      <c r="G6201" s="258"/>
    </row>
    <row r="6202" spans="1:7" ht="24" customHeight="1" x14ac:dyDescent="0.2">
      <c r="A6202" s="259" t="s">
        <v>601</v>
      </c>
      <c r="B6202" s="84" t="str">
        <f>Comitente</f>
        <v>SUBSECRETARIA DE ARQUITECTURA</v>
      </c>
      <c r="C6202" s="80"/>
      <c r="D6202" s="85"/>
      <c r="E6202" s="85"/>
      <c r="F6202" s="86"/>
      <c r="G6202" s="260"/>
    </row>
    <row r="6203" spans="1:7" ht="24" customHeight="1" x14ac:dyDescent="0.2">
      <c r="A6203" s="259" t="s">
        <v>602</v>
      </c>
      <c r="B6203" s="84">
        <f>Contratista</f>
        <v>0</v>
      </c>
      <c r="C6203" s="81"/>
      <c r="D6203" s="81"/>
      <c r="E6203" s="81"/>
      <c r="F6203" s="87"/>
      <c r="G6203" s="261"/>
    </row>
    <row r="6204" spans="1:7" ht="24" customHeight="1" x14ac:dyDescent="0.2">
      <c r="A6204" s="259" t="s">
        <v>23</v>
      </c>
      <c r="B6204" s="84" t="str">
        <f>Obra</f>
        <v>ESCUELA CASA DEL NINÑO</v>
      </c>
      <c r="C6204" s="81"/>
      <c r="D6204" s="81"/>
      <c r="E6204" s="81"/>
      <c r="F6204" s="87" t="s">
        <v>37</v>
      </c>
      <c r="G6204" s="262">
        <f>Fecha_Base</f>
        <v>0</v>
      </c>
    </row>
    <row r="6205" spans="1:7" ht="24" customHeight="1" x14ac:dyDescent="0.2">
      <c r="A6205" s="263" t="s">
        <v>600</v>
      </c>
      <c r="B6205" s="82" t="str">
        <f>Ubicación</f>
        <v>VALLE FERTIL - SAN JUAN</v>
      </c>
      <c r="C6205" s="82"/>
      <c r="D6205" s="88"/>
      <c r="E6205" s="89"/>
      <c r="G6205" s="264"/>
    </row>
    <row r="6206" spans="1:7" ht="24" customHeight="1" x14ac:dyDescent="0.2">
      <c r="A6206" s="263" t="s">
        <v>38</v>
      </c>
      <c r="B6206" s="91">
        <f>IFERROR(VALUE(LEFT(B6207,FIND(".",B6207)-1)),"")</f>
        <v>12</v>
      </c>
      <c r="C6206" s="83" t="str">
        <f>IFERROR(VLOOKUP(B6206,Tabla_CyP,2,FALSE),"")</f>
        <v xml:space="preserve"> INSTALACIÓN SANITARIA</v>
      </c>
      <c r="E6206" s="89"/>
      <c r="G6206" s="264"/>
    </row>
    <row r="6207" spans="1:7" ht="24" customHeight="1" x14ac:dyDescent="0.2">
      <c r="A6207" s="263" t="s">
        <v>24</v>
      </c>
      <c r="B6207" s="92" t="str">
        <f>IFERROR(VLOOKUP(COUNTIF($A$1:A6207,"ANALISIS DE PRECIOS"),Tabla_NumeroItem,2,FALSE),"")</f>
        <v>12.1.2</v>
      </c>
      <c r="C6207" s="83" t="str">
        <f>IFERROR(VLOOKUP(B6207,Tabla_CyP,2,FALSE),"")</f>
        <v>Caño PVC Ø 160 perforado</v>
      </c>
      <c r="D6207" s="88"/>
      <c r="E6207" s="89"/>
      <c r="F6207" s="87" t="s">
        <v>25</v>
      </c>
      <c r="G6207" s="265" t="str">
        <f>IFERROR(VLOOKUP(B6207,Tabla_CyP,4,FALSE),"")</f>
        <v>m</v>
      </c>
    </row>
    <row r="6208" spans="1:7" ht="24" customHeight="1" x14ac:dyDescent="0.2">
      <c r="A6208" s="263"/>
      <c r="B6208" s="82"/>
      <c r="D6208" s="88"/>
      <c r="E6208" s="89"/>
      <c r="G6208" s="264"/>
    </row>
    <row r="6209" spans="1:123" ht="24" customHeight="1" x14ac:dyDescent="0.2">
      <c r="A6209" s="366" t="s">
        <v>506</v>
      </c>
      <c r="B6209" s="367"/>
      <c r="C6209" s="368" t="s">
        <v>0</v>
      </c>
      <c r="D6209" s="368" t="s">
        <v>26</v>
      </c>
      <c r="E6209" s="370" t="s">
        <v>27</v>
      </c>
      <c r="F6209" s="372" t="s">
        <v>28</v>
      </c>
      <c r="G6209" s="372" t="s">
        <v>29</v>
      </c>
    </row>
    <row r="6210" spans="1:123" s="88" customFormat="1" ht="24" customHeight="1" x14ac:dyDescent="0.2">
      <c r="A6210" s="93" t="s">
        <v>507</v>
      </c>
      <c r="B6210" s="93" t="s">
        <v>508</v>
      </c>
      <c r="C6210" s="369"/>
      <c r="D6210" s="369"/>
      <c r="E6210" s="371"/>
      <c r="F6210" s="373"/>
      <c r="G6210" s="373"/>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6"/>
      <c r="B6211" s="94"/>
      <c r="C6211" s="132" t="s">
        <v>603</v>
      </c>
      <c r="D6211" s="95"/>
      <c r="E6211" s="96"/>
      <c r="F6211" s="97"/>
      <c r="G6211" s="267"/>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8">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8">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8">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8">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8">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8">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8">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8">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8">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8">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8">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8">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8">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8">
        <f t="shared" si="1865"/>
        <v>0</v>
      </c>
    </row>
    <row r="6226" spans="1:7" ht="24" customHeight="1" x14ac:dyDescent="0.2">
      <c r="A6226" s="269"/>
      <c r="D6226" s="88"/>
      <c r="E6226" s="89"/>
      <c r="F6226" s="255" t="s">
        <v>30</v>
      </c>
      <c r="G6226" s="270">
        <f>SUBTOTAL(9,G6212:G6225)</f>
        <v>0</v>
      </c>
    </row>
    <row r="6227" spans="1:7" ht="24" customHeight="1" x14ac:dyDescent="0.2">
      <c r="A6227" s="269"/>
      <c r="C6227" s="98" t="s">
        <v>604</v>
      </c>
      <c r="D6227" s="88"/>
      <c r="E6227" s="89"/>
      <c r="G6227" s="271"/>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8">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8">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8">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8">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8">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8">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8">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8">
        <f t="shared" si="1870"/>
        <v>0</v>
      </c>
    </row>
    <row r="6236" spans="1:7" ht="24" customHeight="1" x14ac:dyDescent="0.2">
      <c r="A6236" s="269"/>
      <c r="D6236" s="88"/>
      <c r="E6236" s="89"/>
      <c r="F6236" s="255" t="s">
        <v>31</v>
      </c>
      <c r="G6236" s="270">
        <f>SUBTOTAL(9,G6228:G6235)</f>
        <v>0</v>
      </c>
    </row>
    <row r="6237" spans="1:7" ht="24" customHeight="1" x14ac:dyDescent="0.2">
      <c r="A6237" s="269"/>
      <c r="C6237" s="98" t="s">
        <v>605</v>
      </c>
      <c r="D6237" s="88"/>
      <c r="E6237" s="89"/>
      <c r="G6237" s="271"/>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8">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8">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8">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8">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8">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8">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8">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8">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8">
        <f t="shared" si="1875"/>
        <v>0</v>
      </c>
    </row>
    <row r="6247" spans="1:7" ht="24" customHeight="1" x14ac:dyDescent="0.2">
      <c r="A6247" s="272"/>
      <c r="B6247" s="88"/>
      <c r="D6247" s="88"/>
      <c r="E6247" s="89"/>
      <c r="F6247" s="255" t="s">
        <v>32</v>
      </c>
      <c r="G6247" s="270">
        <f>SUBTOTAL(9,G6238:G6246)</f>
        <v>0</v>
      </c>
    </row>
    <row r="6248" spans="1:7" ht="24" customHeight="1" x14ac:dyDescent="0.2">
      <c r="A6248" s="273"/>
      <c r="B6248" s="88"/>
      <c r="D6248" s="88"/>
      <c r="E6248" s="89"/>
      <c r="G6248" s="271"/>
    </row>
    <row r="6249" spans="1:7" ht="24" customHeight="1" x14ac:dyDescent="0.2">
      <c r="A6249" s="274" t="str">
        <f>B6207</f>
        <v>12.1.2</v>
      </c>
      <c r="B6249" s="275" t="str">
        <f>C6207</f>
        <v>Caño PVC Ø 160 perforado</v>
      </c>
      <c r="C6249" s="95"/>
      <c r="D6249" s="95" t="s">
        <v>33</v>
      </c>
      <c r="E6249" s="96"/>
      <c r="F6249" s="277" t="s">
        <v>34</v>
      </c>
      <c r="G6249" s="276">
        <f>SUBTOTAL(9,G6212:G6248)</f>
        <v>0</v>
      </c>
    </row>
    <row r="6251" spans="1:7" ht="24" customHeight="1" x14ac:dyDescent="0.2">
      <c r="A6251" s="256" t="s">
        <v>36</v>
      </c>
      <c r="B6251" s="257"/>
      <c r="C6251" s="257"/>
      <c r="D6251" s="257"/>
      <c r="E6251" s="257"/>
      <c r="F6251" s="257"/>
      <c r="G6251" s="258"/>
    </row>
    <row r="6252" spans="1:7" ht="24" customHeight="1" x14ac:dyDescent="0.2">
      <c r="A6252" s="259" t="s">
        <v>601</v>
      </c>
      <c r="B6252" s="84" t="str">
        <f>Comitente</f>
        <v>SUBSECRETARIA DE ARQUITECTURA</v>
      </c>
      <c r="C6252" s="80"/>
      <c r="D6252" s="85"/>
      <c r="E6252" s="85"/>
      <c r="F6252" s="86"/>
      <c r="G6252" s="260"/>
    </row>
    <row r="6253" spans="1:7" ht="24" customHeight="1" x14ac:dyDescent="0.2">
      <c r="A6253" s="259" t="s">
        <v>602</v>
      </c>
      <c r="B6253" s="84">
        <f>Contratista</f>
        <v>0</v>
      </c>
      <c r="C6253" s="81"/>
      <c r="D6253" s="81"/>
      <c r="E6253" s="81"/>
      <c r="F6253" s="87"/>
      <c r="G6253" s="261"/>
    </row>
    <row r="6254" spans="1:7" ht="24" customHeight="1" x14ac:dyDescent="0.2">
      <c r="A6254" s="259" t="s">
        <v>23</v>
      </c>
      <c r="B6254" s="84" t="str">
        <f>Obra</f>
        <v>ESCUELA CASA DEL NINÑO</v>
      </c>
      <c r="C6254" s="81"/>
      <c r="D6254" s="81"/>
      <c r="E6254" s="81"/>
      <c r="F6254" s="87" t="s">
        <v>37</v>
      </c>
      <c r="G6254" s="262">
        <f>Fecha_Base</f>
        <v>0</v>
      </c>
    </row>
    <row r="6255" spans="1:7" ht="24" customHeight="1" x14ac:dyDescent="0.2">
      <c r="A6255" s="263" t="s">
        <v>600</v>
      </c>
      <c r="B6255" s="82" t="str">
        <f>Ubicación</f>
        <v>VALLE FERTIL - SAN JUAN</v>
      </c>
      <c r="C6255" s="82"/>
      <c r="D6255" s="88"/>
      <c r="E6255" s="89"/>
      <c r="G6255" s="264"/>
    </row>
    <row r="6256" spans="1:7" ht="24" customHeight="1" x14ac:dyDescent="0.2">
      <c r="A6256" s="263" t="s">
        <v>38</v>
      </c>
      <c r="B6256" s="91">
        <f>IFERROR(VALUE(LEFT(B6257,FIND(".",B6257)-1)),"")</f>
        <v>12</v>
      </c>
      <c r="C6256" s="83" t="str">
        <f>IFERROR(VLOOKUP(B6256,Tabla_CyP,2,FALSE),"")</f>
        <v xml:space="preserve"> INSTALACIÓN SANITARIA</v>
      </c>
      <c r="E6256" s="89"/>
      <c r="G6256" s="264"/>
    </row>
    <row r="6257" spans="1:123" ht="24" customHeight="1" x14ac:dyDescent="0.2">
      <c r="A6257" s="263" t="s">
        <v>24</v>
      </c>
      <c r="B6257" s="92" t="str">
        <f>IFERROR(VLOOKUP(COUNTIF($A$1:A6257,"ANALISIS DE PRECIOS"),Tabla_NumeroItem,2,FALSE),"")</f>
        <v>12.1.3</v>
      </c>
      <c r="C6257" s="83" t="str">
        <f>IFERROR(VLOOKUP(B6257,Tabla_CyP,2,FALSE),"")</f>
        <v>Codo PVC Ø 160</v>
      </c>
      <c r="D6257" s="88"/>
      <c r="E6257" s="89"/>
      <c r="F6257" s="87" t="s">
        <v>25</v>
      </c>
      <c r="G6257" s="265" t="str">
        <f>IFERROR(VLOOKUP(B6257,Tabla_CyP,4,FALSE),"")</f>
        <v>m</v>
      </c>
    </row>
    <row r="6258" spans="1:123" ht="24" customHeight="1" x14ac:dyDescent="0.2">
      <c r="A6258" s="263"/>
      <c r="B6258" s="82"/>
      <c r="D6258" s="88"/>
      <c r="E6258" s="89"/>
      <c r="G6258" s="264"/>
    </row>
    <row r="6259" spans="1:123" ht="24" customHeight="1" x14ac:dyDescent="0.2">
      <c r="A6259" s="366" t="s">
        <v>506</v>
      </c>
      <c r="B6259" s="367"/>
      <c r="C6259" s="368" t="s">
        <v>0</v>
      </c>
      <c r="D6259" s="368" t="s">
        <v>26</v>
      </c>
      <c r="E6259" s="370" t="s">
        <v>27</v>
      </c>
      <c r="F6259" s="372" t="s">
        <v>28</v>
      </c>
      <c r="G6259" s="372" t="s">
        <v>29</v>
      </c>
    </row>
    <row r="6260" spans="1:123" s="88" customFormat="1" ht="24" customHeight="1" x14ac:dyDescent="0.2">
      <c r="A6260" s="93" t="s">
        <v>507</v>
      </c>
      <c r="B6260" s="93" t="s">
        <v>508</v>
      </c>
      <c r="C6260" s="369"/>
      <c r="D6260" s="369"/>
      <c r="E6260" s="371"/>
      <c r="F6260" s="373"/>
      <c r="G6260" s="373"/>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6"/>
      <c r="B6261" s="94"/>
      <c r="C6261" s="132" t="s">
        <v>603</v>
      </c>
      <c r="D6261" s="95"/>
      <c r="E6261" s="96"/>
      <c r="F6261" s="97"/>
      <c r="G6261" s="267"/>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8">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8">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8">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8">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8">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8">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8">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8">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8">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8">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8">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8">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8">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8">
        <f t="shared" si="1880"/>
        <v>0</v>
      </c>
    </row>
    <row r="6276" spans="1:7" ht="24" customHeight="1" x14ac:dyDescent="0.2">
      <c r="A6276" s="269"/>
      <c r="D6276" s="88"/>
      <c r="E6276" s="89"/>
      <c r="F6276" s="255" t="s">
        <v>30</v>
      </c>
      <c r="G6276" s="270">
        <f>SUBTOTAL(9,G6262:G6275)</f>
        <v>0</v>
      </c>
    </row>
    <row r="6277" spans="1:7" ht="24" customHeight="1" x14ac:dyDescent="0.2">
      <c r="A6277" s="269"/>
      <c r="C6277" s="98" t="s">
        <v>604</v>
      </c>
      <c r="D6277" s="88"/>
      <c r="E6277" s="89"/>
      <c r="G6277" s="271"/>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8">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8">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8">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8">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8">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8">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8">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8">
        <f t="shared" si="1885"/>
        <v>0</v>
      </c>
    </row>
    <row r="6286" spans="1:7" ht="24" customHeight="1" x14ac:dyDescent="0.2">
      <c r="A6286" s="269"/>
      <c r="D6286" s="88"/>
      <c r="E6286" s="89"/>
      <c r="F6286" s="255" t="s">
        <v>31</v>
      </c>
      <c r="G6286" s="270">
        <f>SUBTOTAL(9,G6278:G6285)</f>
        <v>0</v>
      </c>
    </row>
    <row r="6287" spans="1:7" ht="24" customHeight="1" x14ac:dyDescent="0.2">
      <c r="A6287" s="269"/>
      <c r="C6287" s="98" t="s">
        <v>605</v>
      </c>
      <c r="D6287" s="88"/>
      <c r="E6287" s="89"/>
      <c r="G6287" s="271"/>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8">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8">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8">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8">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8">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8">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8">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8">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8">
        <f t="shared" si="1890"/>
        <v>0</v>
      </c>
    </row>
    <row r="6297" spans="1:7" ht="24" customHeight="1" x14ac:dyDescent="0.2">
      <c r="A6297" s="272"/>
      <c r="B6297" s="88"/>
      <c r="D6297" s="88"/>
      <c r="E6297" s="89"/>
      <c r="F6297" s="255" t="s">
        <v>32</v>
      </c>
      <c r="G6297" s="270">
        <f>SUBTOTAL(9,G6288:G6296)</f>
        <v>0</v>
      </c>
    </row>
    <row r="6298" spans="1:7" ht="24" customHeight="1" x14ac:dyDescent="0.2">
      <c r="A6298" s="273"/>
      <c r="B6298" s="88"/>
      <c r="D6298" s="88"/>
      <c r="E6298" s="89"/>
      <c r="G6298" s="271"/>
    </row>
    <row r="6299" spans="1:7" ht="24" customHeight="1" x14ac:dyDescent="0.2">
      <c r="A6299" s="274" t="str">
        <f>B6257</f>
        <v>12.1.3</v>
      </c>
      <c r="B6299" s="275" t="str">
        <f>C6257</f>
        <v>Codo PVC Ø 160</v>
      </c>
      <c r="C6299" s="95"/>
      <c r="D6299" s="95" t="s">
        <v>33</v>
      </c>
      <c r="E6299" s="96"/>
      <c r="F6299" s="277" t="s">
        <v>34</v>
      </c>
      <c r="G6299" s="276">
        <f>SUBTOTAL(9,G6262:G6298)</f>
        <v>0</v>
      </c>
    </row>
    <row r="6301" spans="1:7" ht="24" customHeight="1" x14ac:dyDescent="0.2">
      <c r="A6301" s="256" t="s">
        <v>36</v>
      </c>
      <c r="B6301" s="257"/>
      <c r="C6301" s="257"/>
      <c r="D6301" s="257"/>
      <c r="E6301" s="257"/>
      <c r="F6301" s="257"/>
      <c r="G6301" s="258"/>
    </row>
    <row r="6302" spans="1:7" ht="24" customHeight="1" x14ac:dyDescent="0.2">
      <c r="A6302" s="259" t="s">
        <v>601</v>
      </c>
      <c r="B6302" s="84" t="str">
        <f>Comitente</f>
        <v>SUBSECRETARIA DE ARQUITECTURA</v>
      </c>
      <c r="C6302" s="80"/>
      <c r="D6302" s="85"/>
      <c r="E6302" s="85"/>
      <c r="F6302" s="86"/>
      <c r="G6302" s="260"/>
    </row>
    <row r="6303" spans="1:7" ht="24" customHeight="1" x14ac:dyDescent="0.2">
      <c r="A6303" s="259" t="s">
        <v>602</v>
      </c>
      <c r="B6303" s="84">
        <f>Contratista</f>
        <v>0</v>
      </c>
      <c r="C6303" s="81"/>
      <c r="D6303" s="81"/>
      <c r="E6303" s="81"/>
      <c r="F6303" s="87"/>
      <c r="G6303" s="261"/>
    </row>
    <row r="6304" spans="1:7" ht="24" customHeight="1" x14ac:dyDescent="0.2">
      <c r="A6304" s="259" t="s">
        <v>23</v>
      </c>
      <c r="B6304" s="84" t="str">
        <f>Obra</f>
        <v>ESCUELA CASA DEL NINÑO</v>
      </c>
      <c r="C6304" s="81"/>
      <c r="D6304" s="81"/>
      <c r="E6304" s="81"/>
      <c r="F6304" s="87" t="s">
        <v>37</v>
      </c>
      <c r="G6304" s="262">
        <f>Fecha_Base</f>
        <v>0</v>
      </c>
    </row>
    <row r="6305" spans="1:123" ht="24" customHeight="1" x14ac:dyDescent="0.2">
      <c r="A6305" s="263" t="s">
        <v>600</v>
      </c>
      <c r="B6305" s="82" t="str">
        <f>Ubicación</f>
        <v>VALLE FERTIL - SAN JUAN</v>
      </c>
      <c r="C6305" s="82"/>
      <c r="D6305" s="88"/>
      <c r="E6305" s="89"/>
      <c r="G6305" s="264"/>
    </row>
    <row r="6306" spans="1:123" ht="24" customHeight="1" x14ac:dyDescent="0.2">
      <c r="A6306" s="263" t="s">
        <v>38</v>
      </c>
      <c r="B6306" s="91">
        <f>IFERROR(VALUE(LEFT(B6307,FIND(".",B6307)-1)),"")</f>
        <v>12</v>
      </c>
      <c r="C6306" s="83" t="str">
        <f>IFERROR(VLOOKUP(B6306,Tabla_CyP,2,FALSE),"")</f>
        <v xml:space="preserve"> INSTALACIÓN SANITARIA</v>
      </c>
      <c r="E6306" s="89"/>
      <c r="G6306" s="264"/>
    </row>
    <row r="6307" spans="1:123" ht="24" customHeight="1" x14ac:dyDescent="0.2">
      <c r="A6307" s="263" t="s">
        <v>24</v>
      </c>
      <c r="B6307" s="92" t="str">
        <f>IFERROR(VLOOKUP(COUNTIF($A$1:A6307,"ANALISIS DE PRECIOS"),Tabla_NumeroItem,2,FALSE),"")</f>
        <v>12.1.4</v>
      </c>
      <c r="C6307" s="83" t="str">
        <f>IFERROR(VLOOKUP(B6307,Tabla_CyP,2,FALSE),"")</f>
        <v>Bocas de Inspección</v>
      </c>
      <c r="D6307" s="88"/>
      <c r="E6307" s="89"/>
      <c r="F6307" s="87" t="s">
        <v>25</v>
      </c>
      <c r="G6307" s="265" t="str">
        <f>IFERROR(VLOOKUP(B6307,Tabla_CyP,4,FALSE),"")</f>
        <v>u</v>
      </c>
    </row>
    <row r="6308" spans="1:123" ht="24" customHeight="1" x14ac:dyDescent="0.2">
      <c r="A6308" s="263"/>
      <c r="B6308" s="82"/>
      <c r="D6308" s="88"/>
      <c r="E6308" s="89"/>
      <c r="G6308" s="264"/>
    </row>
    <row r="6309" spans="1:123" ht="24" customHeight="1" x14ac:dyDescent="0.2">
      <c r="A6309" s="366" t="s">
        <v>506</v>
      </c>
      <c r="B6309" s="367"/>
      <c r="C6309" s="368" t="s">
        <v>0</v>
      </c>
      <c r="D6309" s="368" t="s">
        <v>26</v>
      </c>
      <c r="E6309" s="370" t="s">
        <v>27</v>
      </c>
      <c r="F6309" s="372" t="s">
        <v>28</v>
      </c>
      <c r="G6309" s="372" t="s">
        <v>29</v>
      </c>
    </row>
    <row r="6310" spans="1:123" s="88" customFormat="1" ht="24" customHeight="1" x14ac:dyDescent="0.2">
      <c r="A6310" s="93" t="s">
        <v>507</v>
      </c>
      <c r="B6310" s="93" t="s">
        <v>508</v>
      </c>
      <c r="C6310" s="369"/>
      <c r="D6310" s="369"/>
      <c r="E6310" s="371"/>
      <c r="F6310" s="373"/>
      <c r="G6310" s="373"/>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6"/>
      <c r="B6311" s="94"/>
      <c r="C6311" s="132" t="s">
        <v>603</v>
      </c>
      <c r="D6311" s="95"/>
      <c r="E6311" s="96"/>
      <c r="F6311" s="97"/>
      <c r="G6311" s="267"/>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8">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8">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8">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8">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8">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8">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8">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8">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8">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8">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8">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8">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8">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8">
        <f t="shared" si="1895"/>
        <v>0</v>
      </c>
    </row>
    <row r="6326" spans="1:7" ht="24" customHeight="1" x14ac:dyDescent="0.2">
      <c r="A6326" s="269"/>
      <c r="D6326" s="88"/>
      <c r="E6326" s="89"/>
      <c r="F6326" s="255" t="s">
        <v>30</v>
      </c>
      <c r="G6326" s="270">
        <f>SUBTOTAL(9,G6312:G6325)</f>
        <v>0</v>
      </c>
    </row>
    <row r="6327" spans="1:7" ht="24" customHeight="1" x14ac:dyDescent="0.2">
      <c r="A6327" s="269"/>
      <c r="C6327" s="98" t="s">
        <v>604</v>
      </c>
      <c r="D6327" s="88"/>
      <c r="E6327" s="89"/>
      <c r="G6327" s="271"/>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8">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8">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8">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8">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8">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8">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8">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8">
        <f t="shared" si="1900"/>
        <v>0</v>
      </c>
    </row>
    <row r="6336" spans="1:7" ht="24" customHeight="1" x14ac:dyDescent="0.2">
      <c r="A6336" s="269"/>
      <c r="D6336" s="88"/>
      <c r="E6336" s="89"/>
      <c r="F6336" s="255" t="s">
        <v>31</v>
      </c>
      <c r="G6336" s="270">
        <f>SUBTOTAL(9,G6328:G6335)</f>
        <v>0</v>
      </c>
    </row>
    <row r="6337" spans="1:7" ht="24" customHeight="1" x14ac:dyDescent="0.2">
      <c r="A6337" s="269"/>
      <c r="C6337" s="98" t="s">
        <v>605</v>
      </c>
      <c r="D6337" s="88"/>
      <c r="E6337" s="89"/>
      <c r="G6337" s="271"/>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8">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8">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8">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8">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8">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8">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8">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8">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8">
        <f t="shared" si="1905"/>
        <v>0</v>
      </c>
    </row>
    <row r="6347" spans="1:7" ht="24" customHeight="1" x14ac:dyDescent="0.2">
      <c r="A6347" s="272"/>
      <c r="B6347" s="88"/>
      <c r="D6347" s="88"/>
      <c r="E6347" s="89"/>
      <c r="F6347" s="255" t="s">
        <v>32</v>
      </c>
      <c r="G6347" s="270">
        <f>SUBTOTAL(9,G6338:G6346)</f>
        <v>0</v>
      </c>
    </row>
    <row r="6348" spans="1:7" ht="24" customHeight="1" x14ac:dyDescent="0.2">
      <c r="A6348" s="273"/>
      <c r="B6348" s="88"/>
      <c r="D6348" s="88"/>
      <c r="E6348" s="89"/>
      <c r="G6348" s="271"/>
    </row>
    <row r="6349" spans="1:7" ht="24" customHeight="1" x14ac:dyDescent="0.2">
      <c r="A6349" s="274" t="str">
        <f>B6307</f>
        <v>12.1.4</v>
      </c>
      <c r="B6349" s="275" t="str">
        <f>C6307</f>
        <v>Bocas de Inspección</v>
      </c>
      <c r="C6349" s="95"/>
      <c r="D6349" s="95" t="s">
        <v>33</v>
      </c>
      <c r="E6349" s="96"/>
      <c r="F6349" s="277" t="s">
        <v>34</v>
      </c>
      <c r="G6349" s="276">
        <f>SUBTOTAL(9,G6312:G6348)</f>
        <v>0</v>
      </c>
    </row>
    <row r="6351" spans="1:7" ht="24" customHeight="1" x14ac:dyDescent="0.2">
      <c r="A6351" s="256" t="s">
        <v>36</v>
      </c>
      <c r="B6351" s="257"/>
      <c r="C6351" s="257"/>
      <c r="D6351" s="257"/>
      <c r="E6351" s="257"/>
      <c r="F6351" s="257"/>
      <c r="G6351" s="258"/>
    </row>
    <row r="6352" spans="1:7" ht="24" customHeight="1" x14ac:dyDescent="0.2">
      <c r="A6352" s="259" t="s">
        <v>601</v>
      </c>
      <c r="B6352" s="84" t="str">
        <f>Comitente</f>
        <v>SUBSECRETARIA DE ARQUITECTURA</v>
      </c>
      <c r="C6352" s="80"/>
      <c r="D6352" s="85"/>
      <c r="E6352" s="85"/>
      <c r="F6352" s="86"/>
      <c r="G6352" s="260"/>
    </row>
    <row r="6353" spans="1:123" ht="24" customHeight="1" x14ac:dyDescent="0.2">
      <c r="A6353" s="259" t="s">
        <v>602</v>
      </c>
      <c r="B6353" s="84">
        <f>Contratista</f>
        <v>0</v>
      </c>
      <c r="C6353" s="81"/>
      <c r="D6353" s="81"/>
      <c r="E6353" s="81"/>
      <c r="F6353" s="87"/>
      <c r="G6353" s="261"/>
    </row>
    <row r="6354" spans="1:123" ht="24" customHeight="1" x14ac:dyDescent="0.2">
      <c r="A6354" s="259" t="s">
        <v>23</v>
      </c>
      <c r="B6354" s="84" t="str">
        <f>Obra</f>
        <v>ESCUELA CASA DEL NINÑO</v>
      </c>
      <c r="C6354" s="81"/>
      <c r="D6354" s="81"/>
      <c r="E6354" s="81"/>
      <c r="F6354" s="87" t="s">
        <v>37</v>
      </c>
      <c r="G6354" s="262">
        <f>Fecha_Base</f>
        <v>0</v>
      </c>
    </row>
    <row r="6355" spans="1:123" ht="24" customHeight="1" x14ac:dyDescent="0.2">
      <c r="A6355" s="263" t="s">
        <v>600</v>
      </c>
      <c r="B6355" s="82" t="str">
        <f>Ubicación</f>
        <v>VALLE FERTIL - SAN JUAN</v>
      </c>
      <c r="C6355" s="82"/>
      <c r="D6355" s="88"/>
      <c r="E6355" s="89"/>
      <c r="G6355" s="264"/>
    </row>
    <row r="6356" spans="1:123" ht="24" customHeight="1" x14ac:dyDescent="0.2">
      <c r="A6356" s="263" t="s">
        <v>38</v>
      </c>
      <c r="B6356" s="91">
        <f>IFERROR(VALUE(LEFT(B6357,FIND(".",B6357)-1)),"")</f>
        <v>12</v>
      </c>
      <c r="C6356" s="83" t="str">
        <f>IFERROR(VLOOKUP(B6356,Tabla_CyP,2,FALSE),"")</f>
        <v xml:space="preserve"> INSTALACIÓN SANITARIA</v>
      </c>
      <c r="E6356" s="89"/>
      <c r="G6356" s="264"/>
    </row>
    <row r="6357" spans="1:123" ht="24" customHeight="1" x14ac:dyDescent="0.2">
      <c r="A6357" s="263" t="s">
        <v>24</v>
      </c>
      <c r="B6357" s="92" t="str">
        <f>IFERROR(VLOOKUP(COUNTIF($A$1:A6357,"ANALISIS DE PRECIOS"),Tabla_NumeroItem,2,FALSE),"")</f>
        <v>12.1.5</v>
      </c>
      <c r="C6357" s="83" t="str">
        <f>IFERROR(VLOOKUP(B6357,Tabla_CyP,2,FALSE),"")</f>
        <v>Cupla PVC Ø 110</v>
      </c>
      <c r="D6357" s="88"/>
      <c r="E6357" s="89"/>
      <c r="F6357" s="87" t="s">
        <v>25</v>
      </c>
      <c r="G6357" s="265" t="str">
        <f>IFERROR(VLOOKUP(B6357,Tabla_CyP,4,FALSE),"")</f>
        <v>u</v>
      </c>
    </row>
    <row r="6358" spans="1:123" ht="24" customHeight="1" x14ac:dyDescent="0.2">
      <c r="A6358" s="263"/>
      <c r="B6358" s="82"/>
      <c r="D6358" s="88"/>
      <c r="E6358" s="89"/>
      <c r="G6358" s="264"/>
    </row>
    <row r="6359" spans="1:123" ht="24" customHeight="1" x14ac:dyDescent="0.2">
      <c r="A6359" s="366" t="s">
        <v>506</v>
      </c>
      <c r="B6359" s="367"/>
      <c r="C6359" s="368" t="s">
        <v>0</v>
      </c>
      <c r="D6359" s="368" t="s">
        <v>26</v>
      </c>
      <c r="E6359" s="370" t="s">
        <v>27</v>
      </c>
      <c r="F6359" s="372" t="s">
        <v>28</v>
      </c>
      <c r="G6359" s="372" t="s">
        <v>29</v>
      </c>
    </row>
    <row r="6360" spans="1:123" s="88" customFormat="1" ht="24" customHeight="1" x14ac:dyDescent="0.2">
      <c r="A6360" s="93" t="s">
        <v>507</v>
      </c>
      <c r="B6360" s="93" t="s">
        <v>508</v>
      </c>
      <c r="C6360" s="369"/>
      <c r="D6360" s="369"/>
      <c r="E6360" s="371"/>
      <c r="F6360" s="373"/>
      <c r="G6360" s="373"/>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6"/>
      <c r="B6361" s="94"/>
      <c r="C6361" s="132" t="s">
        <v>603</v>
      </c>
      <c r="D6361" s="95"/>
      <c r="E6361" s="96"/>
      <c r="F6361" s="97"/>
      <c r="G6361" s="267"/>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8">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8">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8">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8">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8">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8">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8">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8">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8">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8">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8">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8">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8">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8">
        <f t="shared" si="1910"/>
        <v>0</v>
      </c>
    </row>
    <row r="6376" spans="1:7" ht="24" customHeight="1" x14ac:dyDescent="0.2">
      <c r="A6376" s="269"/>
      <c r="D6376" s="88"/>
      <c r="E6376" s="89"/>
      <c r="F6376" s="255" t="s">
        <v>30</v>
      </c>
      <c r="G6376" s="270">
        <f>SUBTOTAL(9,G6362:G6375)</f>
        <v>0</v>
      </c>
    </row>
    <row r="6377" spans="1:7" ht="24" customHeight="1" x14ac:dyDescent="0.2">
      <c r="A6377" s="269"/>
      <c r="C6377" s="98" t="s">
        <v>604</v>
      </c>
      <c r="D6377" s="88"/>
      <c r="E6377" s="89"/>
      <c r="G6377" s="271"/>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8">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8">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8">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8">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8">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8">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8">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8">
        <f t="shared" si="1915"/>
        <v>0</v>
      </c>
    </row>
    <row r="6386" spans="1:7" ht="24" customHeight="1" x14ac:dyDescent="0.2">
      <c r="A6386" s="269"/>
      <c r="D6386" s="88"/>
      <c r="E6386" s="89"/>
      <c r="F6386" s="255" t="s">
        <v>31</v>
      </c>
      <c r="G6386" s="270">
        <f>SUBTOTAL(9,G6378:G6385)</f>
        <v>0</v>
      </c>
    </row>
    <row r="6387" spans="1:7" ht="24" customHeight="1" x14ac:dyDescent="0.2">
      <c r="A6387" s="269"/>
      <c r="C6387" s="98" t="s">
        <v>605</v>
      </c>
      <c r="D6387" s="88"/>
      <c r="E6387" s="89"/>
      <c r="G6387" s="271"/>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8">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8">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8">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8">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8">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8">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8">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8">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8">
        <f t="shared" si="1920"/>
        <v>0</v>
      </c>
    </row>
    <row r="6397" spans="1:7" ht="24" customHeight="1" x14ac:dyDescent="0.2">
      <c r="A6397" s="272"/>
      <c r="B6397" s="88"/>
      <c r="D6397" s="88"/>
      <c r="E6397" s="89"/>
      <c r="F6397" s="255" t="s">
        <v>32</v>
      </c>
      <c r="G6397" s="270">
        <f>SUBTOTAL(9,G6388:G6396)</f>
        <v>0</v>
      </c>
    </row>
    <row r="6398" spans="1:7" ht="24" customHeight="1" x14ac:dyDescent="0.2">
      <c r="A6398" s="273"/>
      <c r="B6398" s="88"/>
      <c r="D6398" s="88"/>
      <c r="E6398" s="89"/>
      <c r="G6398" s="271"/>
    </row>
    <row r="6399" spans="1:7" ht="24" customHeight="1" x14ac:dyDescent="0.2">
      <c r="A6399" s="274" t="str">
        <f>B6357</f>
        <v>12.1.5</v>
      </c>
      <c r="B6399" s="275" t="str">
        <f>C6357</f>
        <v>Cupla PVC Ø 110</v>
      </c>
      <c r="C6399" s="95"/>
      <c r="D6399" s="95" t="s">
        <v>33</v>
      </c>
      <c r="E6399" s="96"/>
      <c r="F6399" s="277" t="s">
        <v>34</v>
      </c>
      <c r="G6399" s="276">
        <f>SUBTOTAL(9,G6362:G6398)</f>
        <v>0</v>
      </c>
    </row>
    <row r="6401" spans="1:123" ht="24" customHeight="1" x14ac:dyDescent="0.2">
      <c r="A6401" s="256" t="s">
        <v>36</v>
      </c>
      <c r="B6401" s="257"/>
      <c r="C6401" s="257"/>
      <c r="D6401" s="257"/>
      <c r="E6401" s="257"/>
      <c r="F6401" s="257"/>
      <c r="G6401" s="258"/>
    </row>
    <row r="6402" spans="1:123" ht="24" customHeight="1" x14ac:dyDescent="0.2">
      <c r="A6402" s="259" t="s">
        <v>601</v>
      </c>
      <c r="B6402" s="84" t="str">
        <f>Comitente</f>
        <v>SUBSECRETARIA DE ARQUITECTURA</v>
      </c>
      <c r="C6402" s="80"/>
      <c r="D6402" s="85"/>
      <c r="E6402" s="85"/>
      <c r="F6402" s="86"/>
      <c r="G6402" s="260"/>
    </row>
    <row r="6403" spans="1:123" ht="24" customHeight="1" x14ac:dyDescent="0.2">
      <c r="A6403" s="259" t="s">
        <v>602</v>
      </c>
      <c r="B6403" s="84">
        <f>Contratista</f>
        <v>0</v>
      </c>
      <c r="C6403" s="81"/>
      <c r="D6403" s="81"/>
      <c r="E6403" s="81"/>
      <c r="F6403" s="87"/>
      <c r="G6403" s="261"/>
    </row>
    <row r="6404" spans="1:123" ht="24" customHeight="1" x14ac:dyDescent="0.2">
      <c r="A6404" s="259" t="s">
        <v>23</v>
      </c>
      <c r="B6404" s="84" t="str">
        <f>Obra</f>
        <v>ESCUELA CASA DEL NINÑO</v>
      </c>
      <c r="C6404" s="81"/>
      <c r="D6404" s="81"/>
      <c r="E6404" s="81"/>
      <c r="F6404" s="87" t="s">
        <v>37</v>
      </c>
      <c r="G6404" s="262">
        <f>Fecha_Base</f>
        <v>0</v>
      </c>
    </row>
    <row r="6405" spans="1:123" ht="24" customHeight="1" x14ac:dyDescent="0.2">
      <c r="A6405" s="263" t="s">
        <v>600</v>
      </c>
      <c r="B6405" s="82" t="str">
        <f>Ubicación</f>
        <v>VALLE FERTIL - SAN JUAN</v>
      </c>
      <c r="C6405" s="82"/>
      <c r="D6405" s="88"/>
      <c r="E6405" s="89"/>
      <c r="G6405" s="264"/>
    </row>
    <row r="6406" spans="1:123" ht="24" customHeight="1" x14ac:dyDescent="0.2">
      <c r="A6406" s="263" t="s">
        <v>38</v>
      </c>
      <c r="B6406" s="91">
        <f>IFERROR(VALUE(LEFT(B6407,FIND(".",B6407)-1)),"")</f>
        <v>12</v>
      </c>
      <c r="C6406" s="83" t="str">
        <f>IFERROR(VLOOKUP(B6406,Tabla_CyP,2,FALSE),"")</f>
        <v xml:space="preserve"> INSTALACIÓN SANITARIA</v>
      </c>
      <c r="E6406" s="89"/>
      <c r="G6406" s="264"/>
    </row>
    <row r="6407" spans="1:123" ht="24" customHeight="1" x14ac:dyDescent="0.2">
      <c r="A6407" s="263" t="s">
        <v>24</v>
      </c>
      <c r="B6407" s="92" t="str">
        <f>IFERROR(VLOOKUP(COUNTIF($A$1:A6407,"ANALISIS DE PRECIOS"),Tabla_NumeroItem,2,FALSE),"")</f>
        <v>12.1.6</v>
      </c>
      <c r="C6407" s="83" t="str">
        <f>IFERROR(VLOOKUP(B6407,Tabla_CyP,2,FALSE),"")</f>
        <v>Codo 90º PVC Ø 110</v>
      </c>
      <c r="D6407" s="88"/>
      <c r="E6407" s="89"/>
      <c r="F6407" s="87" t="s">
        <v>25</v>
      </c>
      <c r="G6407" s="265" t="str">
        <f>IFERROR(VLOOKUP(B6407,Tabla_CyP,4,FALSE),"")</f>
        <v>u</v>
      </c>
    </row>
    <row r="6408" spans="1:123" ht="24" customHeight="1" x14ac:dyDescent="0.2">
      <c r="A6408" s="263"/>
      <c r="B6408" s="82"/>
      <c r="D6408" s="88"/>
      <c r="E6408" s="89"/>
      <c r="G6408" s="264"/>
    </row>
    <row r="6409" spans="1:123" ht="24" customHeight="1" x14ac:dyDescent="0.2">
      <c r="A6409" s="366" t="s">
        <v>506</v>
      </c>
      <c r="B6409" s="367"/>
      <c r="C6409" s="368" t="s">
        <v>0</v>
      </c>
      <c r="D6409" s="368" t="s">
        <v>26</v>
      </c>
      <c r="E6409" s="370" t="s">
        <v>27</v>
      </c>
      <c r="F6409" s="372" t="s">
        <v>28</v>
      </c>
      <c r="G6409" s="372" t="s">
        <v>29</v>
      </c>
    </row>
    <row r="6410" spans="1:123" s="88" customFormat="1" ht="24" customHeight="1" x14ac:dyDescent="0.2">
      <c r="A6410" s="93" t="s">
        <v>507</v>
      </c>
      <c r="B6410" s="93" t="s">
        <v>508</v>
      </c>
      <c r="C6410" s="369"/>
      <c r="D6410" s="369"/>
      <c r="E6410" s="371"/>
      <c r="F6410" s="373"/>
      <c r="G6410" s="373"/>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6"/>
      <c r="B6411" s="94"/>
      <c r="C6411" s="132" t="s">
        <v>603</v>
      </c>
      <c r="D6411" s="95"/>
      <c r="E6411" s="96"/>
      <c r="F6411" s="97"/>
      <c r="G6411" s="267"/>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8">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8">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8">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8">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8">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8">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8">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8">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8">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8">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8">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8">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8">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8">
        <f t="shared" si="1925"/>
        <v>0</v>
      </c>
    </row>
    <row r="6426" spans="1:7" ht="24" customHeight="1" x14ac:dyDescent="0.2">
      <c r="A6426" s="269"/>
      <c r="D6426" s="88"/>
      <c r="E6426" s="89"/>
      <c r="F6426" s="255" t="s">
        <v>30</v>
      </c>
      <c r="G6426" s="270">
        <f>SUBTOTAL(9,G6412:G6425)</f>
        <v>0</v>
      </c>
    </row>
    <row r="6427" spans="1:7" ht="24" customHeight="1" x14ac:dyDescent="0.2">
      <c r="A6427" s="269"/>
      <c r="C6427" s="98" t="s">
        <v>604</v>
      </c>
      <c r="D6427" s="88"/>
      <c r="E6427" s="89"/>
      <c r="G6427" s="271"/>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8">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8">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8">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8">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8">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8">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8">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8">
        <f t="shared" si="1930"/>
        <v>0</v>
      </c>
    </row>
    <row r="6436" spans="1:7" ht="24" customHeight="1" x14ac:dyDescent="0.2">
      <c r="A6436" s="269"/>
      <c r="D6436" s="88"/>
      <c r="E6436" s="89"/>
      <c r="F6436" s="255" t="s">
        <v>31</v>
      </c>
      <c r="G6436" s="270">
        <f>SUBTOTAL(9,G6428:G6435)</f>
        <v>0</v>
      </c>
    </row>
    <row r="6437" spans="1:7" ht="24" customHeight="1" x14ac:dyDescent="0.2">
      <c r="A6437" s="269"/>
      <c r="C6437" s="98" t="s">
        <v>605</v>
      </c>
      <c r="D6437" s="88"/>
      <c r="E6437" s="89"/>
      <c r="G6437" s="271"/>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8">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8">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8">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8">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8">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8">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8">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8">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8">
        <f t="shared" si="1935"/>
        <v>0</v>
      </c>
    </row>
    <row r="6447" spans="1:7" ht="24" customHeight="1" x14ac:dyDescent="0.2">
      <c r="A6447" s="272"/>
      <c r="B6447" s="88"/>
      <c r="D6447" s="88"/>
      <c r="E6447" s="89"/>
      <c r="F6447" s="255" t="s">
        <v>32</v>
      </c>
      <c r="G6447" s="270">
        <f>SUBTOTAL(9,G6438:G6446)</f>
        <v>0</v>
      </c>
    </row>
    <row r="6448" spans="1:7" ht="24" customHeight="1" x14ac:dyDescent="0.2">
      <c r="A6448" s="273"/>
      <c r="B6448" s="88"/>
      <c r="D6448" s="88"/>
      <c r="E6448" s="89"/>
      <c r="G6448" s="271"/>
    </row>
    <row r="6449" spans="1:123" ht="24" customHeight="1" x14ac:dyDescent="0.2">
      <c r="A6449" s="274" t="str">
        <f>B6407</f>
        <v>12.1.6</v>
      </c>
      <c r="B6449" s="275" t="str">
        <f>C6407</f>
        <v>Codo 90º PVC Ø 110</v>
      </c>
      <c r="C6449" s="95"/>
      <c r="D6449" s="95" t="s">
        <v>33</v>
      </c>
      <c r="E6449" s="96"/>
      <c r="F6449" s="277" t="s">
        <v>34</v>
      </c>
      <c r="G6449" s="276">
        <f>SUBTOTAL(9,G6412:G6448)</f>
        <v>0</v>
      </c>
    </row>
    <row r="6451" spans="1:123" ht="24" customHeight="1" x14ac:dyDescent="0.2">
      <c r="A6451" s="256" t="s">
        <v>36</v>
      </c>
      <c r="B6451" s="257"/>
      <c r="C6451" s="257"/>
      <c r="D6451" s="257"/>
      <c r="E6451" s="257"/>
      <c r="F6451" s="257"/>
      <c r="G6451" s="258"/>
    </row>
    <row r="6452" spans="1:123" ht="24" customHeight="1" x14ac:dyDescent="0.2">
      <c r="A6452" s="259" t="s">
        <v>601</v>
      </c>
      <c r="B6452" s="84" t="str">
        <f>Comitente</f>
        <v>SUBSECRETARIA DE ARQUITECTURA</v>
      </c>
      <c r="C6452" s="80"/>
      <c r="D6452" s="85"/>
      <c r="E6452" s="85"/>
      <c r="F6452" s="86"/>
      <c r="G6452" s="260"/>
    </row>
    <row r="6453" spans="1:123" ht="24" customHeight="1" x14ac:dyDescent="0.2">
      <c r="A6453" s="259" t="s">
        <v>602</v>
      </c>
      <c r="B6453" s="84">
        <f>Contratista</f>
        <v>0</v>
      </c>
      <c r="C6453" s="81"/>
      <c r="D6453" s="81"/>
      <c r="E6453" s="81"/>
      <c r="F6453" s="87"/>
      <c r="G6453" s="261"/>
    </row>
    <row r="6454" spans="1:123" ht="24" customHeight="1" x14ac:dyDescent="0.2">
      <c r="A6454" s="259" t="s">
        <v>23</v>
      </c>
      <c r="B6454" s="84" t="str">
        <f>Obra</f>
        <v>ESCUELA CASA DEL NINÑO</v>
      </c>
      <c r="C6454" s="81"/>
      <c r="D6454" s="81"/>
      <c r="E6454" s="81"/>
      <c r="F6454" s="87" t="s">
        <v>37</v>
      </c>
      <c r="G6454" s="262">
        <f>Fecha_Base</f>
        <v>0</v>
      </c>
    </row>
    <row r="6455" spans="1:123" ht="24" customHeight="1" x14ac:dyDescent="0.2">
      <c r="A6455" s="263" t="s">
        <v>600</v>
      </c>
      <c r="B6455" s="82" t="str">
        <f>Ubicación</f>
        <v>VALLE FERTIL - SAN JUAN</v>
      </c>
      <c r="C6455" s="82"/>
      <c r="D6455" s="88"/>
      <c r="E6455" s="89"/>
      <c r="G6455" s="264"/>
    </row>
    <row r="6456" spans="1:123" ht="24" customHeight="1" x14ac:dyDescent="0.2">
      <c r="A6456" s="263" t="s">
        <v>38</v>
      </c>
      <c r="B6456" s="91">
        <f>IFERROR(VALUE(LEFT(B6457,FIND(".",B6457)-1)),"")</f>
        <v>12</v>
      </c>
      <c r="C6456" s="83" t="str">
        <f>IFERROR(VLOOKUP(B6456,Tabla_CyP,2,FALSE),"")</f>
        <v xml:space="preserve"> INSTALACIÓN SANITARIA</v>
      </c>
      <c r="E6456" s="89"/>
      <c r="G6456" s="264"/>
    </row>
    <row r="6457" spans="1:123" ht="24" customHeight="1" x14ac:dyDescent="0.2">
      <c r="A6457" s="263" t="s">
        <v>24</v>
      </c>
      <c r="B6457" s="92" t="str">
        <f>IFERROR(VLOOKUP(COUNTIF($A$1:A6457,"ANALISIS DE PRECIOS"),Tabla_NumeroItem,2,FALSE),"")</f>
        <v>12.1.7</v>
      </c>
      <c r="C6457" s="83" t="str">
        <f>IFERROR(VLOOKUP(B6457,Tabla_CyP,2,FALSE),"")</f>
        <v>Boca DESAGÜE PLUVIAL</v>
      </c>
      <c r="D6457" s="88"/>
      <c r="E6457" s="89"/>
      <c r="F6457" s="87" t="s">
        <v>25</v>
      </c>
      <c r="G6457" s="265" t="str">
        <f>IFERROR(VLOOKUP(B6457,Tabla_CyP,4,FALSE),"")</f>
        <v>u</v>
      </c>
    </row>
    <row r="6458" spans="1:123" ht="24" customHeight="1" x14ac:dyDescent="0.2">
      <c r="A6458" s="263"/>
      <c r="B6458" s="82"/>
      <c r="D6458" s="88"/>
      <c r="E6458" s="89"/>
      <c r="G6458" s="264"/>
    </row>
    <row r="6459" spans="1:123" ht="24" customHeight="1" x14ac:dyDescent="0.2">
      <c r="A6459" s="366" t="s">
        <v>506</v>
      </c>
      <c r="B6459" s="367"/>
      <c r="C6459" s="368" t="s">
        <v>0</v>
      </c>
      <c r="D6459" s="368" t="s">
        <v>26</v>
      </c>
      <c r="E6459" s="370" t="s">
        <v>27</v>
      </c>
      <c r="F6459" s="372" t="s">
        <v>28</v>
      </c>
      <c r="G6459" s="372" t="s">
        <v>29</v>
      </c>
    </row>
    <row r="6460" spans="1:123" s="88" customFormat="1" ht="24" customHeight="1" x14ac:dyDescent="0.2">
      <c r="A6460" s="93" t="s">
        <v>507</v>
      </c>
      <c r="B6460" s="93" t="s">
        <v>508</v>
      </c>
      <c r="C6460" s="369"/>
      <c r="D6460" s="369"/>
      <c r="E6460" s="371"/>
      <c r="F6460" s="373"/>
      <c r="G6460" s="373"/>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6"/>
      <c r="B6461" s="94"/>
      <c r="C6461" s="132" t="s">
        <v>603</v>
      </c>
      <c r="D6461" s="95"/>
      <c r="E6461" s="96"/>
      <c r="F6461" s="97"/>
      <c r="G6461" s="267"/>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8">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8">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8">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8">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8">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8">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8">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8">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8">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8">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8">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8">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8">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8">
        <f t="shared" si="1940"/>
        <v>0</v>
      </c>
    </row>
    <row r="6476" spans="1:7" ht="24" customHeight="1" x14ac:dyDescent="0.2">
      <c r="A6476" s="269"/>
      <c r="D6476" s="88"/>
      <c r="E6476" s="89"/>
      <c r="F6476" s="255" t="s">
        <v>30</v>
      </c>
      <c r="G6476" s="270">
        <f>SUBTOTAL(9,G6462:G6475)</f>
        <v>0</v>
      </c>
    </row>
    <row r="6477" spans="1:7" ht="24" customHeight="1" x14ac:dyDescent="0.2">
      <c r="A6477" s="269"/>
      <c r="C6477" s="98" t="s">
        <v>604</v>
      </c>
      <c r="D6477" s="88"/>
      <c r="E6477" s="89"/>
      <c r="G6477" s="271"/>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8">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8">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8">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8">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8">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8">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8">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8">
        <f t="shared" si="1945"/>
        <v>0</v>
      </c>
    </row>
    <row r="6486" spans="1:7" ht="24" customHeight="1" x14ac:dyDescent="0.2">
      <c r="A6486" s="269"/>
      <c r="D6486" s="88"/>
      <c r="E6486" s="89"/>
      <c r="F6486" s="255" t="s">
        <v>31</v>
      </c>
      <c r="G6486" s="270">
        <f>SUBTOTAL(9,G6478:G6485)</f>
        <v>0</v>
      </c>
    </row>
    <row r="6487" spans="1:7" ht="24" customHeight="1" x14ac:dyDescent="0.2">
      <c r="A6487" s="269"/>
      <c r="C6487" s="98" t="s">
        <v>605</v>
      </c>
      <c r="D6487" s="88"/>
      <c r="E6487" s="89"/>
      <c r="G6487" s="271"/>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8">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8">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8">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8">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8">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8">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8">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8">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8">
        <f t="shared" si="1950"/>
        <v>0</v>
      </c>
    </row>
    <row r="6497" spans="1:123" ht="24" customHeight="1" x14ac:dyDescent="0.2">
      <c r="A6497" s="272"/>
      <c r="B6497" s="88"/>
      <c r="D6497" s="88"/>
      <c r="E6497" s="89"/>
      <c r="F6497" s="255" t="s">
        <v>32</v>
      </c>
      <c r="G6497" s="270">
        <f>SUBTOTAL(9,G6488:G6496)</f>
        <v>0</v>
      </c>
    </row>
    <row r="6498" spans="1:123" ht="24" customHeight="1" x14ac:dyDescent="0.2">
      <c r="A6498" s="273"/>
      <c r="B6498" s="88"/>
      <c r="D6498" s="88"/>
      <c r="E6498" s="89"/>
      <c r="G6498" s="271"/>
    </row>
    <row r="6499" spans="1:123" ht="24" customHeight="1" x14ac:dyDescent="0.2">
      <c r="A6499" s="274" t="str">
        <f>B6457</f>
        <v>12.1.7</v>
      </c>
      <c r="B6499" s="275" t="str">
        <f>C6457</f>
        <v>Boca DESAGÜE PLUVIAL</v>
      </c>
      <c r="C6499" s="95"/>
      <c r="D6499" s="95" t="s">
        <v>33</v>
      </c>
      <c r="E6499" s="96"/>
      <c r="F6499" s="277" t="s">
        <v>34</v>
      </c>
      <c r="G6499" s="276">
        <f>SUBTOTAL(9,G6462:G6498)</f>
        <v>0</v>
      </c>
    </row>
    <row r="6501" spans="1:123" ht="24" customHeight="1" x14ac:dyDescent="0.2">
      <c r="A6501" s="256" t="s">
        <v>36</v>
      </c>
      <c r="B6501" s="257"/>
      <c r="C6501" s="257"/>
      <c r="D6501" s="257"/>
      <c r="E6501" s="257"/>
      <c r="F6501" s="257"/>
      <c r="G6501" s="258"/>
    </row>
    <row r="6502" spans="1:123" ht="24" customHeight="1" x14ac:dyDescent="0.2">
      <c r="A6502" s="259" t="s">
        <v>601</v>
      </c>
      <c r="B6502" s="84" t="str">
        <f>Comitente</f>
        <v>SUBSECRETARIA DE ARQUITECTURA</v>
      </c>
      <c r="C6502" s="80"/>
      <c r="D6502" s="85"/>
      <c r="E6502" s="85"/>
      <c r="F6502" s="86"/>
      <c r="G6502" s="260"/>
    </row>
    <row r="6503" spans="1:123" ht="24" customHeight="1" x14ac:dyDescent="0.2">
      <c r="A6503" s="259" t="s">
        <v>602</v>
      </c>
      <c r="B6503" s="84">
        <f>Contratista</f>
        <v>0</v>
      </c>
      <c r="C6503" s="81"/>
      <c r="D6503" s="81"/>
      <c r="E6503" s="81"/>
      <c r="F6503" s="87"/>
      <c r="G6503" s="261"/>
    </row>
    <row r="6504" spans="1:123" ht="24" customHeight="1" x14ac:dyDescent="0.2">
      <c r="A6504" s="259" t="s">
        <v>23</v>
      </c>
      <c r="B6504" s="84" t="str">
        <f>Obra</f>
        <v>ESCUELA CASA DEL NINÑO</v>
      </c>
      <c r="C6504" s="81"/>
      <c r="D6504" s="81"/>
      <c r="E6504" s="81"/>
      <c r="F6504" s="87" t="s">
        <v>37</v>
      </c>
      <c r="G6504" s="262">
        <f>Fecha_Base</f>
        <v>0</v>
      </c>
    </row>
    <row r="6505" spans="1:123" ht="24" customHeight="1" x14ac:dyDescent="0.2">
      <c r="A6505" s="263" t="s">
        <v>600</v>
      </c>
      <c r="B6505" s="82" t="str">
        <f>Ubicación</f>
        <v>VALLE FERTIL - SAN JUAN</v>
      </c>
      <c r="C6505" s="82"/>
      <c r="D6505" s="88"/>
      <c r="E6505" s="89"/>
      <c r="G6505" s="264"/>
    </row>
    <row r="6506" spans="1:123" ht="24" customHeight="1" x14ac:dyDescent="0.2">
      <c r="A6506" s="263" t="s">
        <v>38</v>
      </c>
      <c r="B6506" s="91">
        <f>IFERROR(VALUE(LEFT(B6507,FIND(".",B6507)-1)),"")</f>
        <v>12</v>
      </c>
      <c r="C6506" s="83" t="str">
        <f>IFERROR(VLOOKUP(B6506,Tabla_CyP,2,FALSE),"")</f>
        <v xml:space="preserve"> INSTALACIÓN SANITARIA</v>
      </c>
      <c r="E6506" s="89"/>
      <c r="G6506" s="264"/>
    </row>
    <row r="6507" spans="1:123" ht="24" customHeight="1" x14ac:dyDescent="0.2">
      <c r="A6507" s="263" t="s">
        <v>24</v>
      </c>
      <c r="B6507" s="92" t="str">
        <f>IFERROR(VLOOKUP(COUNTIF($A$1:A6507,"ANALISIS DE PRECIOS"),Tabla_NumeroItem,2,FALSE),"")</f>
        <v>12.1.8</v>
      </c>
      <c r="C6507" s="83" t="str">
        <f>IFERROR(VLOOKUP(B6507,Tabla_CyP,2,FALSE),"")</f>
        <v>Camaras de Inspeccion Nuevas Modulos h=0,40</v>
      </c>
      <c r="D6507" s="88"/>
      <c r="E6507" s="89"/>
      <c r="F6507" s="87" t="s">
        <v>25</v>
      </c>
      <c r="G6507" s="265" t="str">
        <f>IFERROR(VLOOKUP(B6507,Tabla_CyP,4,FALSE),"")</f>
        <v>u</v>
      </c>
    </row>
    <row r="6508" spans="1:123" ht="24" customHeight="1" x14ac:dyDescent="0.2">
      <c r="A6508" s="263"/>
      <c r="B6508" s="82"/>
      <c r="D6508" s="88"/>
      <c r="E6508" s="89"/>
      <c r="G6508" s="264"/>
    </row>
    <row r="6509" spans="1:123" ht="24" customHeight="1" x14ac:dyDescent="0.2">
      <c r="A6509" s="366" t="s">
        <v>506</v>
      </c>
      <c r="B6509" s="367"/>
      <c r="C6509" s="368" t="s">
        <v>0</v>
      </c>
      <c r="D6509" s="368" t="s">
        <v>26</v>
      </c>
      <c r="E6509" s="370" t="s">
        <v>27</v>
      </c>
      <c r="F6509" s="372" t="s">
        <v>28</v>
      </c>
      <c r="G6509" s="372" t="s">
        <v>29</v>
      </c>
    </row>
    <row r="6510" spans="1:123" s="88" customFormat="1" ht="24" customHeight="1" x14ac:dyDescent="0.2">
      <c r="A6510" s="93" t="s">
        <v>507</v>
      </c>
      <c r="B6510" s="93" t="s">
        <v>508</v>
      </c>
      <c r="C6510" s="369"/>
      <c r="D6510" s="369"/>
      <c r="E6510" s="371"/>
      <c r="F6510" s="373"/>
      <c r="G6510" s="373"/>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6"/>
      <c r="B6511" s="94"/>
      <c r="C6511" s="132" t="s">
        <v>603</v>
      </c>
      <c r="D6511" s="95"/>
      <c r="E6511" s="96"/>
      <c r="F6511" s="97"/>
      <c r="G6511" s="267"/>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8">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8">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8">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8">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8">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8">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8">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8">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8">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8">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8">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8">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8">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8">
        <f t="shared" si="1955"/>
        <v>0</v>
      </c>
    </row>
    <row r="6526" spans="1:7" ht="24" customHeight="1" x14ac:dyDescent="0.2">
      <c r="A6526" s="269"/>
      <c r="D6526" s="88"/>
      <c r="E6526" s="89"/>
      <c r="F6526" s="255" t="s">
        <v>30</v>
      </c>
      <c r="G6526" s="270">
        <f>SUBTOTAL(9,G6512:G6525)</f>
        <v>0</v>
      </c>
    </row>
    <row r="6527" spans="1:7" ht="24" customHeight="1" x14ac:dyDescent="0.2">
      <c r="A6527" s="269"/>
      <c r="C6527" s="98" t="s">
        <v>604</v>
      </c>
      <c r="D6527" s="88"/>
      <c r="E6527" s="89"/>
      <c r="G6527" s="271"/>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8">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8">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8">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8">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8">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8">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8">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8">
        <f t="shared" si="1960"/>
        <v>0</v>
      </c>
    </row>
    <row r="6536" spans="1:7" ht="24" customHeight="1" x14ac:dyDescent="0.2">
      <c r="A6536" s="269"/>
      <c r="D6536" s="88"/>
      <c r="E6536" s="89"/>
      <c r="F6536" s="255" t="s">
        <v>31</v>
      </c>
      <c r="G6536" s="270">
        <f>SUBTOTAL(9,G6528:G6535)</f>
        <v>0</v>
      </c>
    </row>
    <row r="6537" spans="1:7" ht="24" customHeight="1" x14ac:dyDescent="0.2">
      <c r="A6537" s="269"/>
      <c r="C6537" s="98" t="s">
        <v>605</v>
      </c>
      <c r="D6537" s="88"/>
      <c r="E6537" s="89"/>
      <c r="G6537" s="271"/>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8">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8">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8">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8">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8">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8">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8">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8">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8">
        <f t="shared" si="1965"/>
        <v>0</v>
      </c>
    </row>
    <row r="6547" spans="1:123" ht="24" customHeight="1" x14ac:dyDescent="0.2">
      <c r="A6547" s="272"/>
      <c r="B6547" s="88"/>
      <c r="D6547" s="88"/>
      <c r="E6547" s="89"/>
      <c r="F6547" s="255" t="s">
        <v>32</v>
      </c>
      <c r="G6547" s="270">
        <f>SUBTOTAL(9,G6538:G6546)</f>
        <v>0</v>
      </c>
    </row>
    <row r="6548" spans="1:123" ht="24" customHeight="1" x14ac:dyDescent="0.2">
      <c r="A6548" s="273"/>
      <c r="B6548" s="88"/>
      <c r="D6548" s="88"/>
      <c r="E6548" s="89"/>
      <c r="G6548" s="271"/>
    </row>
    <row r="6549" spans="1:123" ht="24" customHeight="1" x14ac:dyDescent="0.2">
      <c r="A6549" s="274" t="str">
        <f>B6507</f>
        <v>12.1.8</v>
      </c>
      <c r="B6549" s="275" t="str">
        <f>C6507</f>
        <v>Camaras de Inspeccion Nuevas Modulos h=0,40</v>
      </c>
      <c r="C6549" s="95"/>
      <c r="D6549" s="95" t="s">
        <v>33</v>
      </c>
      <c r="E6549" s="96"/>
      <c r="F6549" s="277" t="s">
        <v>34</v>
      </c>
      <c r="G6549" s="276">
        <f>SUBTOTAL(9,G6512:G6548)</f>
        <v>0</v>
      </c>
    </row>
    <row r="6551" spans="1:123" ht="24" customHeight="1" x14ac:dyDescent="0.2">
      <c r="A6551" s="256" t="s">
        <v>36</v>
      </c>
      <c r="B6551" s="257"/>
      <c r="C6551" s="257"/>
      <c r="D6551" s="257"/>
      <c r="E6551" s="257"/>
      <c r="F6551" s="257"/>
      <c r="G6551" s="258"/>
    </row>
    <row r="6552" spans="1:123" ht="24" customHeight="1" x14ac:dyDescent="0.2">
      <c r="A6552" s="259" t="s">
        <v>601</v>
      </c>
      <c r="B6552" s="84" t="str">
        <f>Comitente</f>
        <v>SUBSECRETARIA DE ARQUITECTURA</v>
      </c>
      <c r="C6552" s="80"/>
      <c r="D6552" s="85"/>
      <c r="E6552" s="85"/>
      <c r="F6552" s="86"/>
      <c r="G6552" s="260"/>
    </row>
    <row r="6553" spans="1:123" ht="24" customHeight="1" x14ac:dyDescent="0.2">
      <c r="A6553" s="259" t="s">
        <v>602</v>
      </c>
      <c r="B6553" s="84">
        <f>Contratista</f>
        <v>0</v>
      </c>
      <c r="C6553" s="81"/>
      <c r="D6553" s="81"/>
      <c r="E6553" s="81"/>
      <c r="F6553" s="87"/>
      <c r="G6553" s="261"/>
    </row>
    <row r="6554" spans="1:123" ht="24" customHeight="1" x14ac:dyDescent="0.2">
      <c r="A6554" s="259" t="s">
        <v>23</v>
      </c>
      <c r="B6554" s="84" t="str">
        <f>Obra</f>
        <v>ESCUELA CASA DEL NINÑO</v>
      </c>
      <c r="C6554" s="81"/>
      <c r="D6554" s="81"/>
      <c r="E6554" s="81"/>
      <c r="F6554" s="87" t="s">
        <v>37</v>
      </c>
      <c r="G6554" s="262">
        <f>Fecha_Base</f>
        <v>0</v>
      </c>
    </row>
    <row r="6555" spans="1:123" ht="24" customHeight="1" x14ac:dyDescent="0.2">
      <c r="A6555" s="263" t="s">
        <v>600</v>
      </c>
      <c r="B6555" s="82" t="str">
        <f>Ubicación</f>
        <v>VALLE FERTIL - SAN JUAN</v>
      </c>
      <c r="C6555" s="82"/>
      <c r="D6555" s="88"/>
      <c r="E6555" s="89"/>
      <c r="G6555" s="264"/>
    </row>
    <row r="6556" spans="1:123" ht="24" customHeight="1" x14ac:dyDescent="0.2">
      <c r="A6556" s="263" t="s">
        <v>38</v>
      </c>
      <c r="B6556" s="91">
        <f>IFERROR(VALUE(LEFT(B6557,FIND(".",B6557)-1)),"")</f>
        <v>12</v>
      </c>
      <c r="C6556" s="83" t="str">
        <f>IFERROR(VLOOKUP(B6556,Tabla_CyP,2,FALSE),"")</f>
        <v xml:space="preserve"> INSTALACIÓN SANITARIA</v>
      </c>
      <c r="E6556" s="89"/>
      <c r="G6556" s="264"/>
    </row>
    <row r="6557" spans="1:123" ht="24" customHeight="1" x14ac:dyDescent="0.2">
      <c r="A6557" s="263" t="s">
        <v>24</v>
      </c>
      <c r="B6557" s="92" t="str">
        <f>IFERROR(VLOOKUP(COUNTIF($A$1:A6557,"ANALISIS DE PRECIOS"),Tabla_NumeroItem,2,FALSE),"")</f>
        <v>12.1.9</v>
      </c>
      <c r="C6557" s="83" t="str">
        <f>IFERROR(VLOOKUP(B6557,Tabla_CyP,2,FALSE),"")</f>
        <v>Spray siliconado, Adhesivos, Grampas fijacion, etc.</v>
      </c>
      <c r="D6557" s="88"/>
      <c r="E6557" s="89"/>
      <c r="F6557" s="87" t="s">
        <v>25</v>
      </c>
      <c r="G6557" s="265" t="str">
        <f>IFERROR(VLOOKUP(B6557,Tabla_CyP,4,FALSE),"")</f>
        <v>u</v>
      </c>
    </row>
    <row r="6558" spans="1:123" ht="24" customHeight="1" x14ac:dyDescent="0.2">
      <c r="A6558" s="263"/>
      <c r="B6558" s="82"/>
      <c r="D6558" s="88"/>
      <c r="E6558" s="89"/>
      <c r="G6558" s="264"/>
    </row>
    <row r="6559" spans="1:123" ht="24" customHeight="1" x14ac:dyDescent="0.2">
      <c r="A6559" s="366" t="s">
        <v>506</v>
      </c>
      <c r="B6559" s="367"/>
      <c r="C6559" s="368" t="s">
        <v>0</v>
      </c>
      <c r="D6559" s="368" t="s">
        <v>26</v>
      </c>
      <c r="E6559" s="370" t="s">
        <v>27</v>
      </c>
      <c r="F6559" s="372" t="s">
        <v>28</v>
      </c>
      <c r="G6559" s="372" t="s">
        <v>29</v>
      </c>
    </row>
    <row r="6560" spans="1:123" s="88" customFormat="1" ht="24" customHeight="1" x14ac:dyDescent="0.2">
      <c r="A6560" s="93" t="s">
        <v>507</v>
      </c>
      <c r="B6560" s="93" t="s">
        <v>508</v>
      </c>
      <c r="C6560" s="369"/>
      <c r="D6560" s="369"/>
      <c r="E6560" s="371"/>
      <c r="F6560" s="373"/>
      <c r="G6560" s="373"/>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6"/>
      <c r="B6561" s="94"/>
      <c r="C6561" s="132" t="s">
        <v>603</v>
      </c>
      <c r="D6561" s="95"/>
      <c r="E6561" s="96"/>
      <c r="F6561" s="97"/>
      <c r="G6561" s="267"/>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8">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8">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8">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8">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8">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8">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8">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8">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8">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8">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8">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8">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8">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8">
        <f t="shared" si="1970"/>
        <v>0</v>
      </c>
    </row>
    <row r="6576" spans="1:7" ht="24" customHeight="1" x14ac:dyDescent="0.2">
      <c r="A6576" s="269"/>
      <c r="D6576" s="88"/>
      <c r="E6576" s="89"/>
      <c r="F6576" s="255" t="s">
        <v>30</v>
      </c>
      <c r="G6576" s="270">
        <f>SUBTOTAL(9,G6562:G6575)</f>
        <v>0</v>
      </c>
    </row>
    <row r="6577" spans="1:7" ht="24" customHeight="1" x14ac:dyDescent="0.2">
      <c r="A6577" s="269"/>
      <c r="C6577" s="98" t="s">
        <v>604</v>
      </c>
      <c r="D6577" s="88"/>
      <c r="E6577" s="89"/>
      <c r="G6577" s="271"/>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8">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8">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8">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8">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8">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8">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8">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8">
        <f t="shared" si="1975"/>
        <v>0</v>
      </c>
    </row>
    <row r="6586" spans="1:7" ht="24" customHeight="1" x14ac:dyDescent="0.2">
      <c r="A6586" s="269"/>
      <c r="D6586" s="88"/>
      <c r="E6586" s="89"/>
      <c r="F6586" s="255" t="s">
        <v>31</v>
      </c>
      <c r="G6586" s="270">
        <f>SUBTOTAL(9,G6578:G6585)</f>
        <v>0</v>
      </c>
    </row>
    <row r="6587" spans="1:7" ht="24" customHeight="1" x14ac:dyDescent="0.2">
      <c r="A6587" s="269"/>
      <c r="C6587" s="98" t="s">
        <v>605</v>
      </c>
      <c r="D6587" s="88"/>
      <c r="E6587" s="89"/>
      <c r="G6587" s="271"/>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8">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8">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8">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8">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8">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8">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8">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8">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8">
        <f t="shared" si="1980"/>
        <v>0</v>
      </c>
    </row>
    <row r="6597" spans="1:7" ht="24" customHeight="1" x14ac:dyDescent="0.2">
      <c r="A6597" s="272"/>
      <c r="B6597" s="88"/>
      <c r="D6597" s="88"/>
      <c r="E6597" s="89"/>
      <c r="F6597" s="255" t="s">
        <v>32</v>
      </c>
      <c r="G6597" s="270">
        <f>SUBTOTAL(9,G6588:G6596)</f>
        <v>0</v>
      </c>
    </row>
    <row r="6598" spans="1:7" ht="24" customHeight="1" x14ac:dyDescent="0.2">
      <c r="A6598" s="273"/>
      <c r="B6598" s="88"/>
      <c r="D6598" s="88"/>
      <c r="E6598" s="89"/>
      <c r="G6598" s="271"/>
    </row>
    <row r="6599" spans="1:7" ht="24" customHeight="1" x14ac:dyDescent="0.2">
      <c r="A6599" s="274" t="str">
        <f>B6557</f>
        <v>12.1.9</v>
      </c>
      <c r="B6599" s="275" t="str">
        <f>C6557</f>
        <v>Spray siliconado, Adhesivos, Grampas fijacion, etc.</v>
      </c>
      <c r="C6599" s="95"/>
      <c r="D6599" s="95" t="s">
        <v>33</v>
      </c>
      <c r="E6599" s="96"/>
      <c r="F6599" s="277" t="s">
        <v>34</v>
      </c>
      <c r="G6599" s="276">
        <f>SUBTOTAL(9,G6562:G6598)</f>
        <v>0</v>
      </c>
    </row>
    <row r="6601" spans="1:7" ht="24" customHeight="1" x14ac:dyDescent="0.2">
      <c r="A6601" s="256" t="s">
        <v>36</v>
      </c>
      <c r="B6601" s="257"/>
      <c r="C6601" s="257"/>
      <c r="D6601" s="257"/>
      <c r="E6601" s="257"/>
      <c r="F6601" s="257"/>
      <c r="G6601" s="258"/>
    </row>
    <row r="6602" spans="1:7" ht="24" customHeight="1" x14ac:dyDescent="0.2">
      <c r="A6602" s="259" t="s">
        <v>601</v>
      </c>
      <c r="B6602" s="84" t="str">
        <f>Comitente</f>
        <v>SUBSECRETARIA DE ARQUITECTURA</v>
      </c>
      <c r="C6602" s="80"/>
      <c r="D6602" s="85"/>
      <c r="E6602" s="85"/>
      <c r="F6602" s="86"/>
      <c r="G6602" s="260"/>
    </row>
    <row r="6603" spans="1:7" ht="24" customHeight="1" x14ac:dyDescent="0.2">
      <c r="A6603" s="259" t="s">
        <v>602</v>
      </c>
      <c r="B6603" s="84">
        <f>Contratista</f>
        <v>0</v>
      </c>
      <c r="C6603" s="81"/>
      <c r="D6603" s="81"/>
      <c r="E6603" s="81"/>
      <c r="F6603" s="87"/>
      <c r="G6603" s="261"/>
    </row>
    <row r="6604" spans="1:7" ht="24" customHeight="1" x14ac:dyDescent="0.2">
      <c r="A6604" s="259" t="s">
        <v>23</v>
      </c>
      <c r="B6604" s="84" t="str">
        <f>Obra</f>
        <v>ESCUELA CASA DEL NINÑO</v>
      </c>
      <c r="C6604" s="81"/>
      <c r="D6604" s="81"/>
      <c r="E6604" s="81"/>
      <c r="F6604" s="87" t="s">
        <v>37</v>
      </c>
      <c r="G6604" s="262">
        <f>Fecha_Base</f>
        <v>0</v>
      </c>
    </row>
    <row r="6605" spans="1:7" ht="24" customHeight="1" x14ac:dyDescent="0.2">
      <c r="A6605" s="263" t="s">
        <v>600</v>
      </c>
      <c r="B6605" s="82" t="str">
        <f>Ubicación</f>
        <v>VALLE FERTIL - SAN JUAN</v>
      </c>
      <c r="C6605" s="82"/>
      <c r="D6605" s="88"/>
      <c r="E6605" s="89"/>
      <c r="G6605" s="264"/>
    </row>
    <row r="6606" spans="1:7" ht="24" customHeight="1" x14ac:dyDescent="0.2">
      <c r="A6606" s="263" t="s">
        <v>38</v>
      </c>
      <c r="B6606" s="91">
        <f>IFERROR(VALUE(LEFT(B6607,FIND(".",B6607)-1)),"")</f>
        <v>12</v>
      </c>
      <c r="C6606" s="83" t="str">
        <f>IFERROR(VLOOKUP(B6606,Tabla_CyP,2,FALSE),"")</f>
        <v xml:space="preserve"> INSTALACIÓN SANITARIA</v>
      </c>
      <c r="E6606" s="89"/>
      <c r="G6606" s="264"/>
    </row>
    <row r="6607" spans="1:7" ht="24" customHeight="1" x14ac:dyDescent="0.2">
      <c r="A6607" s="263" t="s">
        <v>24</v>
      </c>
      <c r="B6607" s="92" t="str">
        <f>IFERROR(VLOOKUP(COUNTIF($A$1:A6607,"ANALISIS DE PRECIOS"),Tabla_NumeroItem,2,FALSE),"")</f>
        <v>12.3.3.1</v>
      </c>
      <c r="C6607" s="83" t="str">
        <f>IFERROR(VLOOKUP(B6607,Tabla_CyP,2,FALSE),"")</f>
        <v>Mamposteria 0,2m</v>
      </c>
      <c r="D6607" s="88"/>
      <c r="E6607" s="89"/>
      <c r="F6607" s="87" t="s">
        <v>25</v>
      </c>
      <c r="G6607" s="265" t="str">
        <f>IFERROR(VLOOKUP(B6607,Tabla_CyP,4,FALSE),"")</f>
        <v>m2</v>
      </c>
    </row>
    <row r="6608" spans="1:7" ht="24" customHeight="1" x14ac:dyDescent="0.2">
      <c r="A6608" s="263"/>
      <c r="B6608" s="82"/>
      <c r="D6608" s="88"/>
      <c r="E6608" s="89"/>
      <c r="G6608" s="264"/>
    </row>
    <row r="6609" spans="1:123" ht="24" customHeight="1" x14ac:dyDescent="0.2">
      <c r="A6609" s="366" t="s">
        <v>506</v>
      </c>
      <c r="B6609" s="367"/>
      <c r="C6609" s="368" t="s">
        <v>0</v>
      </c>
      <c r="D6609" s="368" t="s">
        <v>26</v>
      </c>
      <c r="E6609" s="370" t="s">
        <v>27</v>
      </c>
      <c r="F6609" s="372" t="s">
        <v>28</v>
      </c>
      <c r="G6609" s="372" t="s">
        <v>29</v>
      </c>
    </row>
    <row r="6610" spans="1:123" s="88" customFormat="1" ht="24" customHeight="1" x14ac:dyDescent="0.2">
      <c r="A6610" s="93" t="s">
        <v>507</v>
      </c>
      <c r="B6610" s="93" t="s">
        <v>508</v>
      </c>
      <c r="C6610" s="369"/>
      <c r="D6610" s="369"/>
      <c r="E6610" s="371"/>
      <c r="F6610" s="373"/>
      <c r="G6610" s="373"/>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6"/>
      <c r="B6611" s="94"/>
      <c r="C6611" s="132" t="s">
        <v>603</v>
      </c>
      <c r="D6611" s="95"/>
      <c r="E6611" s="96"/>
      <c r="F6611" s="97"/>
      <c r="G6611" s="267"/>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8">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8">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8">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8">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8">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8">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8">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8">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8">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8">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8">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8">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8">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8">
        <f t="shared" si="1985"/>
        <v>0</v>
      </c>
    </row>
    <row r="6626" spans="1:7" ht="24" customHeight="1" x14ac:dyDescent="0.2">
      <c r="A6626" s="269"/>
      <c r="D6626" s="88"/>
      <c r="E6626" s="89"/>
      <c r="F6626" s="255" t="s">
        <v>30</v>
      </c>
      <c r="G6626" s="270">
        <f>SUBTOTAL(9,G6612:G6625)</f>
        <v>0</v>
      </c>
    </row>
    <row r="6627" spans="1:7" ht="24" customHeight="1" x14ac:dyDescent="0.2">
      <c r="A6627" s="269"/>
      <c r="C6627" s="98" t="s">
        <v>604</v>
      </c>
      <c r="D6627" s="88"/>
      <c r="E6627" s="89"/>
      <c r="G6627" s="271"/>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8">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8">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8">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8">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8">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8">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8">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8">
        <f t="shared" si="1990"/>
        <v>0</v>
      </c>
    </row>
    <row r="6636" spans="1:7" ht="24" customHeight="1" x14ac:dyDescent="0.2">
      <c r="A6636" s="269"/>
      <c r="D6636" s="88"/>
      <c r="E6636" s="89"/>
      <c r="F6636" s="255" t="s">
        <v>31</v>
      </c>
      <c r="G6636" s="270">
        <f>SUBTOTAL(9,G6628:G6635)</f>
        <v>0</v>
      </c>
    </row>
    <row r="6637" spans="1:7" ht="24" customHeight="1" x14ac:dyDescent="0.2">
      <c r="A6637" s="269"/>
      <c r="C6637" s="98" t="s">
        <v>605</v>
      </c>
      <c r="D6637" s="88"/>
      <c r="E6637" s="89"/>
      <c r="G6637" s="271"/>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8">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8">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8">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8">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8">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8">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8">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8">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8">
        <f t="shared" si="1995"/>
        <v>0</v>
      </c>
    </row>
    <row r="6647" spans="1:7" ht="24" customHeight="1" x14ac:dyDescent="0.2">
      <c r="A6647" s="272"/>
      <c r="B6647" s="88"/>
      <c r="D6647" s="88"/>
      <c r="E6647" s="89"/>
      <c r="F6647" s="255" t="s">
        <v>32</v>
      </c>
      <c r="G6647" s="270">
        <f>SUBTOTAL(9,G6638:G6646)</f>
        <v>0</v>
      </c>
    </row>
    <row r="6648" spans="1:7" ht="24" customHeight="1" x14ac:dyDescent="0.2">
      <c r="A6648" s="273"/>
      <c r="B6648" s="88"/>
      <c r="D6648" s="88"/>
      <c r="E6648" s="89"/>
      <c r="G6648" s="271"/>
    </row>
    <row r="6649" spans="1:7" ht="24" customHeight="1" x14ac:dyDescent="0.2">
      <c r="A6649" s="274" t="str">
        <f>B6607</f>
        <v>12.3.3.1</v>
      </c>
      <c r="B6649" s="275" t="str">
        <f>C6607</f>
        <v>Mamposteria 0,2m</v>
      </c>
      <c r="C6649" s="95"/>
      <c r="D6649" s="95" t="s">
        <v>33</v>
      </c>
      <c r="E6649" s="96"/>
      <c r="F6649" s="277" t="s">
        <v>34</v>
      </c>
      <c r="G6649" s="276">
        <f>SUBTOTAL(9,G6612:G6648)</f>
        <v>0</v>
      </c>
    </row>
    <row r="6651" spans="1:7" ht="24" customHeight="1" x14ac:dyDescent="0.2">
      <c r="A6651" s="256" t="s">
        <v>36</v>
      </c>
      <c r="B6651" s="257"/>
      <c r="C6651" s="257"/>
      <c r="D6651" s="257"/>
      <c r="E6651" s="257"/>
      <c r="F6651" s="257"/>
      <c r="G6651" s="258"/>
    </row>
    <row r="6652" spans="1:7" ht="24" customHeight="1" x14ac:dyDescent="0.2">
      <c r="A6652" s="259" t="s">
        <v>601</v>
      </c>
      <c r="B6652" s="84" t="str">
        <f>Comitente</f>
        <v>SUBSECRETARIA DE ARQUITECTURA</v>
      </c>
      <c r="C6652" s="80"/>
      <c r="D6652" s="85"/>
      <c r="E6652" s="85"/>
      <c r="F6652" s="86"/>
      <c r="G6652" s="260"/>
    </row>
    <row r="6653" spans="1:7" ht="24" customHeight="1" x14ac:dyDescent="0.2">
      <c r="A6653" s="259" t="s">
        <v>602</v>
      </c>
      <c r="B6653" s="84">
        <f>Contratista</f>
        <v>0</v>
      </c>
      <c r="C6653" s="81"/>
      <c r="D6653" s="81"/>
      <c r="E6653" s="81"/>
      <c r="F6653" s="87"/>
      <c r="G6653" s="261"/>
    </row>
    <row r="6654" spans="1:7" ht="24" customHeight="1" x14ac:dyDescent="0.2">
      <c r="A6654" s="259" t="s">
        <v>23</v>
      </c>
      <c r="B6654" s="84" t="str">
        <f>Obra</f>
        <v>ESCUELA CASA DEL NINÑO</v>
      </c>
      <c r="C6654" s="81"/>
      <c r="D6654" s="81"/>
      <c r="E6654" s="81"/>
      <c r="F6654" s="87" t="s">
        <v>37</v>
      </c>
      <c r="G6654" s="262">
        <f>Fecha_Base</f>
        <v>0</v>
      </c>
    </row>
    <row r="6655" spans="1:7" ht="24" customHeight="1" x14ac:dyDescent="0.2">
      <c r="A6655" s="263" t="s">
        <v>600</v>
      </c>
      <c r="B6655" s="82" t="str">
        <f>Ubicación</f>
        <v>VALLE FERTIL - SAN JUAN</v>
      </c>
      <c r="C6655" s="82"/>
      <c r="D6655" s="88"/>
      <c r="E6655" s="89"/>
      <c r="G6655" s="264"/>
    </row>
    <row r="6656" spans="1:7" ht="24" customHeight="1" x14ac:dyDescent="0.2">
      <c r="A6656" s="263" t="s">
        <v>38</v>
      </c>
      <c r="B6656" s="91">
        <f>IFERROR(VALUE(LEFT(B6657,FIND(".",B6657)-1)),"")</f>
        <v>12</v>
      </c>
      <c r="C6656" s="83" t="str">
        <f>IFERROR(VLOOKUP(B6656,Tabla_CyP,2,FALSE),"")</f>
        <v xml:space="preserve"> INSTALACIÓN SANITARIA</v>
      </c>
      <c r="E6656" s="89"/>
      <c r="G6656" s="264"/>
    </row>
    <row r="6657" spans="1:123" ht="24" customHeight="1" x14ac:dyDescent="0.2">
      <c r="A6657" s="263" t="s">
        <v>24</v>
      </c>
      <c r="B6657" s="92" t="str">
        <f>IFERROR(VLOOKUP(COUNTIF($A$1:A6657,"ANALISIS DE PRECIOS"),Tabla_NumeroItem,2,FALSE),"")</f>
        <v>12.3.3.2</v>
      </c>
      <c r="C6657" s="83" t="str">
        <f>IFERROR(VLOOKUP(B6657,Tabla_CyP,2,FALSE),"")</f>
        <v>Revoque impermeable</v>
      </c>
      <c r="D6657" s="88"/>
      <c r="E6657" s="89"/>
      <c r="F6657" s="87" t="s">
        <v>25</v>
      </c>
      <c r="G6657" s="265" t="str">
        <f>IFERROR(VLOOKUP(B6657,Tabla_CyP,4,FALSE),"")</f>
        <v>m2</v>
      </c>
    </row>
    <row r="6658" spans="1:123" ht="24" customHeight="1" x14ac:dyDescent="0.2">
      <c r="A6658" s="263"/>
      <c r="B6658" s="82"/>
      <c r="D6658" s="88"/>
      <c r="E6658" s="89"/>
      <c r="G6658" s="264"/>
    </row>
    <row r="6659" spans="1:123" ht="24" customHeight="1" x14ac:dyDescent="0.2">
      <c r="A6659" s="366" t="s">
        <v>506</v>
      </c>
      <c r="B6659" s="367"/>
      <c r="C6659" s="368" t="s">
        <v>0</v>
      </c>
      <c r="D6659" s="368" t="s">
        <v>26</v>
      </c>
      <c r="E6659" s="370" t="s">
        <v>27</v>
      </c>
      <c r="F6659" s="372" t="s">
        <v>28</v>
      </c>
      <c r="G6659" s="372" t="s">
        <v>29</v>
      </c>
    </row>
    <row r="6660" spans="1:123" s="88" customFormat="1" ht="24" customHeight="1" x14ac:dyDescent="0.2">
      <c r="A6660" s="93" t="s">
        <v>507</v>
      </c>
      <c r="B6660" s="93" t="s">
        <v>508</v>
      </c>
      <c r="C6660" s="369"/>
      <c r="D6660" s="369"/>
      <c r="E6660" s="371"/>
      <c r="F6660" s="373"/>
      <c r="G6660" s="373"/>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6"/>
      <c r="B6661" s="94"/>
      <c r="C6661" s="132" t="s">
        <v>603</v>
      </c>
      <c r="D6661" s="95"/>
      <c r="E6661" s="96"/>
      <c r="F6661" s="97"/>
      <c r="G6661" s="267"/>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8">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8">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8">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8">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8">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8">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8">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8">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8">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8">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8">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8">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8">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8">
        <f t="shared" si="2000"/>
        <v>0</v>
      </c>
    </row>
    <row r="6676" spans="1:7" ht="24" customHeight="1" x14ac:dyDescent="0.2">
      <c r="A6676" s="269"/>
      <c r="D6676" s="88"/>
      <c r="E6676" s="89"/>
      <c r="F6676" s="255" t="s">
        <v>30</v>
      </c>
      <c r="G6676" s="270">
        <f>SUBTOTAL(9,G6662:G6675)</f>
        <v>0</v>
      </c>
    </row>
    <row r="6677" spans="1:7" ht="24" customHeight="1" x14ac:dyDescent="0.2">
      <c r="A6677" s="269"/>
      <c r="C6677" s="98" t="s">
        <v>604</v>
      </c>
      <c r="D6677" s="88"/>
      <c r="E6677" s="89"/>
      <c r="G6677" s="271"/>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8">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8">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8">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8">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8">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8">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8">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8">
        <f t="shared" si="2005"/>
        <v>0</v>
      </c>
    </row>
    <row r="6686" spans="1:7" ht="24" customHeight="1" x14ac:dyDescent="0.2">
      <c r="A6686" s="269"/>
      <c r="D6686" s="88"/>
      <c r="E6686" s="89"/>
      <c r="F6686" s="255" t="s">
        <v>31</v>
      </c>
      <c r="G6686" s="270">
        <f>SUBTOTAL(9,G6678:G6685)</f>
        <v>0</v>
      </c>
    </row>
    <row r="6687" spans="1:7" ht="24" customHeight="1" x14ac:dyDescent="0.2">
      <c r="A6687" s="269"/>
      <c r="C6687" s="98" t="s">
        <v>605</v>
      </c>
      <c r="D6687" s="88"/>
      <c r="E6687" s="89"/>
      <c r="G6687" s="271"/>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8">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8">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8">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8">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8">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8">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8">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8">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8">
        <f t="shared" si="2010"/>
        <v>0</v>
      </c>
    </row>
    <row r="6697" spans="1:7" ht="24" customHeight="1" x14ac:dyDescent="0.2">
      <c r="A6697" s="272"/>
      <c r="B6697" s="88"/>
      <c r="D6697" s="88"/>
      <c r="E6697" s="89"/>
      <c r="F6697" s="255" t="s">
        <v>32</v>
      </c>
      <c r="G6697" s="270">
        <f>SUBTOTAL(9,G6688:G6696)</f>
        <v>0</v>
      </c>
    </row>
    <row r="6698" spans="1:7" ht="24" customHeight="1" x14ac:dyDescent="0.2">
      <c r="A6698" s="273"/>
      <c r="B6698" s="88"/>
      <c r="D6698" s="88"/>
      <c r="E6698" s="89"/>
      <c r="G6698" s="271"/>
    </row>
    <row r="6699" spans="1:7" ht="24" customHeight="1" x14ac:dyDescent="0.2">
      <c r="A6699" s="274" t="str">
        <f>B6657</f>
        <v>12.3.3.2</v>
      </c>
      <c r="B6699" s="275" t="str">
        <f>C6657</f>
        <v>Revoque impermeable</v>
      </c>
      <c r="C6699" s="95"/>
      <c r="D6699" s="95" t="s">
        <v>33</v>
      </c>
      <c r="E6699" s="96"/>
      <c r="F6699" s="277" t="s">
        <v>34</v>
      </c>
      <c r="G6699" s="276">
        <f>SUBTOTAL(9,G6662:G6698)</f>
        <v>0</v>
      </c>
    </row>
    <row r="6701" spans="1:7" ht="24" customHeight="1" x14ac:dyDescent="0.2">
      <c r="A6701" s="256" t="s">
        <v>36</v>
      </c>
      <c r="B6701" s="257"/>
      <c r="C6701" s="257"/>
      <c r="D6701" s="257"/>
      <c r="E6701" s="257"/>
      <c r="F6701" s="257"/>
      <c r="G6701" s="258"/>
    </row>
    <row r="6702" spans="1:7" ht="24" customHeight="1" x14ac:dyDescent="0.2">
      <c r="A6702" s="259" t="s">
        <v>601</v>
      </c>
      <c r="B6702" s="84" t="str">
        <f>Comitente</f>
        <v>SUBSECRETARIA DE ARQUITECTURA</v>
      </c>
      <c r="C6702" s="80"/>
      <c r="D6702" s="85"/>
      <c r="E6702" s="85"/>
      <c r="F6702" s="86"/>
      <c r="G6702" s="260"/>
    </row>
    <row r="6703" spans="1:7" ht="24" customHeight="1" x14ac:dyDescent="0.2">
      <c r="A6703" s="259" t="s">
        <v>602</v>
      </c>
      <c r="B6703" s="84">
        <f>Contratista</f>
        <v>0</v>
      </c>
      <c r="C6703" s="81"/>
      <c r="D6703" s="81"/>
      <c r="E6703" s="81"/>
      <c r="F6703" s="87"/>
      <c r="G6703" s="261"/>
    </row>
    <row r="6704" spans="1:7" ht="24" customHeight="1" x14ac:dyDescent="0.2">
      <c r="A6704" s="259" t="s">
        <v>23</v>
      </c>
      <c r="B6704" s="84" t="str">
        <f>Obra</f>
        <v>ESCUELA CASA DEL NINÑO</v>
      </c>
      <c r="C6704" s="81"/>
      <c r="D6704" s="81"/>
      <c r="E6704" s="81"/>
      <c r="F6704" s="87" t="s">
        <v>37</v>
      </c>
      <c r="G6704" s="262">
        <f>Fecha_Base</f>
        <v>0</v>
      </c>
    </row>
    <row r="6705" spans="1:123" ht="24" customHeight="1" x14ac:dyDescent="0.2">
      <c r="A6705" s="263" t="s">
        <v>600</v>
      </c>
      <c r="B6705" s="82" t="str">
        <f>Ubicación</f>
        <v>VALLE FERTIL - SAN JUAN</v>
      </c>
      <c r="C6705" s="82"/>
      <c r="D6705" s="88"/>
      <c r="E6705" s="89"/>
      <c r="G6705" s="264"/>
    </row>
    <row r="6706" spans="1:123" ht="24" customHeight="1" x14ac:dyDescent="0.2">
      <c r="A6706" s="263" t="s">
        <v>38</v>
      </c>
      <c r="B6706" s="91">
        <f>IFERROR(VALUE(LEFT(B6707,FIND(".",B6707)-1)),"")</f>
        <v>12</v>
      </c>
      <c r="C6706" s="83" t="str">
        <f>IFERROR(VLOOKUP(B6706,Tabla_CyP,2,FALSE),"")</f>
        <v xml:space="preserve"> INSTALACIÓN SANITARIA</v>
      </c>
      <c r="E6706" s="89"/>
      <c r="G6706" s="264"/>
    </row>
    <row r="6707" spans="1:123" ht="24" customHeight="1" x14ac:dyDescent="0.2">
      <c r="A6707" s="263" t="s">
        <v>24</v>
      </c>
      <c r="B6707" s="92" t="str">
        <f>IFERROR(VLOOKUP(COUNTIF($A$1:A6707,"ANALISIS DE PRECIOS"),Tabla_NumeroItem,2,FALSE),"")</f>
        <v>12.3.3.3</v>
      </c>
      <c r="C6707" s="83" t="str">
        <f>IFERROR(VLOOKUP(B6707,Tabla_CyP,2,FALSE),"")</f>
        <v>Estucado</v>
      </c>
      <c r="D6707" s="88"/>
      <c r="E6707" s="89"/>
      <c r="F6707" s="87" t="s">
        <v>25</v>
      </c>
      <c r="G6707" s="265" t="str">
        <f>IFERROR(VLOOKUP(B6707,Tabla_CyP,4,FALSE),"")</f>
        <v>m2</v>
      </c>
    </row>
    <row r="6708" spans="1:123" ht="24" customHeight="1" x14ac:dyDescent="0.2">
      <c r="A6708" s="263"/>
      <c r="B6708" s="82"/>
      <c r="D6708" s="88"/>
      <c r="E6708" s="89"/>
      <c r="G6708" s="264"/>
    </row>
    <row r="6709" spans="1:123" ht="24" customHeight="1" x14ac:dyDescent="0.2">
      <c r="A6709" s="366" t="s">
        <v>506</v>
      </c>
      <c r="B6709" s="367"/>
      <c r="C6709" s="368" t="s">
        <v>0</v>
      </c>
      <c r="D6709" s="368" t="s">
        <v>26</v>
      </c>
      <c r="E6709" s="370" t="s">
        <v>27</v>
      </c>
      <c r="F6709" s="372" t="s">
        <v>28</v>
      </c>
      <c r="G6709" s="372" t="s">
        <v>29</v>
      </c>
    </row>
    <row r="6710" spans="1:123" s="88" customFormat="1" ht="24" customHeight="1" x14ac:dyDescent="0.2">
      <c r="A6710" s="93" t="s">
        <v>507</v>
      </c>
      <c r="B6710" s="93" t="s">
        <v>508</v>
      </c>
      <c r="C6710" s="369"/>
      <c r="D6710" s="369"/>
      <c r="E6710" s="371"/>
      <c r="F6710" s="373"/>
      <c r="G6710" s="373"/>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6"/>
      <c r="B6711" s="94"/>
      <c r="C6711" s="132" t="s">
        <v>603</v>
      </c>
      <c r="D6711" s="95"/>
      <c r="E6711" s="96"/>
      <c r="F6711" s="97"/>
      <c r="G6711" s="267"/>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8">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8">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8">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8">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8">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8">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8">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8">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8">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8">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8">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8">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8">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8">
        <f t="shared" si="2015"/>
        <v>0</v>
      </c>
    </row>
    <row r="6726" spans="1:7" ht="24" customHeight="1" x14ac:dyDescent="0.2">
      <c r="A6726" s="269"/>
      <c r="D6726" s="88"/>
      <c r="E6726" s="89"/>
      <c r="F6726" s="255" t="s">
        <v>30</v>
      </c>
      <c r="G6726" s="270">
        <f>SUBTOTAL(9,G6712:G6725)</f>
        <v>0</v>
      </c>
    </row>
    <row r="6727" spans="1:7" ht="24" customHeight="1" x14ac:dyDescent="0.2">
      <c r="A6727" s="269"/>
      <c r="C6727" s="98" t="s">
        <v>604</v>
      </c>
      <c r="D6727" s="88"/>
      <c r="E6727" s="89"/>
      <c r="G6727" s="271"/>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8">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8">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8">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8">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8">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8">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8">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8">
        <f t="shared" si="2020"/>
        <v>0</v>
      </c>
    </row>
    <row r="6736" spans="1:7" ht="24" customHeight="1" x14ac:dyDescent="0.2">
      <c r="A6736" s="269"/>
      <c r="D6736" s="88"/>
      <c r="E6736" s="89"/>
      <c r="F6736" s="255" t="s">
        <v>31</v>
      </c>
      <c r="G6736" s="270">
        <f>SUBTOTAL(9,G6728:G6735)</f>
        <v>0</v>
      </c>
    </row>
    <row r="6737" spans="1:7" ht="24" customHeight="1" x14ac:dyDescent="0.2">
      <c r="A6737" s="269"/>
      <c r="C6737" s="98" t="s">
        <v>605</v>
      </c>
      <c r="D6737" s="88"/>
      <c r="E6737" s="89"/>
      <c r="G6737" s="271"/>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8">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8">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8">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8">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8">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8">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8">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8">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8">
        <f t="shared" si="2025"/>
        <v>0</v>
      </c>
    </row>
    <row r="6747" spans="1:7" ht="24" customHeight="1" x14ac:dyDescent="0.2">
      <c r="A6747" s="272"/>
      <c r="B6747" s="88"/>
      <c r="D6747" s="88"/>
      <c r="E6747" s="89"/>
      <c r="F6747" s="255" t="s">
        <v>32</v>
      </c>
      <c r="G6747" s="270">
        <f>SUBTOTAL(9,G6738:G6746)</f>
        <v>0</v>
      </c>
    </row>
    <row r="6748" spans="1:7" ht="24" customHeight="1" x14ac:dyDescent="0.2">
      <c r="A6748" s="273"/>
      <c r="B6748" s="88"/>
      <c r="D6748" s="88"/>
      <c r="E6748" s="89"/>
      <c r="G6748" s="271"/>
    </row>
    <row r="6749" spans="1:7" ht="24" customHeight="1" x14ac:dyDescent="0.2">
      <c r="A6749" s="274" t="str">
        <f>B6707</f>
        <v>12.3.3.3</v>
      </c>
      <c r="B6749" s="275" t="str">
        <f>C6707</f>
        <v>Estucado</v>
      </c>
      <c r="C6749" s="95"/>
      <c r="D6749" s="95" t="s">
        <v>33</v>
      </c>
      <c r="E6749" s="96"/>
      <c r="F6749" s="277" t="s">
        <v>34</v>
      </c>
      <c r="G6749" s="276">
        <f>SUBTOTAL(9,G6712:G6748)</f>
        <v>0</v>
      </c>
    </row>
    <row r="6751" spans="1:7" ht="24" customHeight="1" x14ac:dyDescent="0.2">
      <c r="A6751" s="256" t="s">
        <v>36</v>
      </c>
      <c r="B6751" s="257"/>
      <c r="C6751" s="257"/>
      <c r="D6751" s="257"/>
      <c r="E6751" s="257"/>
      <c r="F6751" s="257"/>
      <c r="G6751" s="258"/>
    </row>
    <row r="6752" spans="1:7" ht="24" customHeight="1" x14ac:dyDescent="0.2">
      <c r="A6752" s="259" t="s">
        <v>601</v>
      </c>
      <c r="B6752" s="84" t="str">
        <f>Comitente</f>
        <v>SUBSECRETARIA DE ARQUITECTURA</v>
      </c>
      <c r="C6752" s="80"/>
      <c r="D6752" s="85"/>
      <c r="E6752" s="85"/>
      <c r="F6752" s="86"/>
      <c r="G6752" s="260"/>
    </row>
    <row r="6753" spans="1:123" ht="24" customHeight="1" x14ac:dyDescent="0.2">
      <c r="A6753" s="259" t="s">
        <v>602</v>
      </c>
      <c r="B6753" s="84">
        <f>Contratista</f>
        <v>0</v>
      </c>
      <c r="C6753" s="81"/>
      <c r="D6753" s="81"/>
      <c r="E6753" s="81"/>
      <c r="F6753" s="87"/>
      <c r="G6753" s="261"/>
    </row>
    <row r="6754" spans="1:123" ht="24" customHeight="1" x14ac:dyDescent="0.2">
      <c r="A6754" s="259" t="s">
        <v>23</v>
      </c>
      <c r="B6754" s="84" t="str">
        <f>Obra</f>
        <v>ESCUELA CASA DEL NINÑO</v>
      </c>
      <c r="C6754" s="81"/>
      <c r="D6754" s="81"/>
      <c r="E6754" s="81"/>
      <c r="F6754" s="87" t="s">
        <v>37</v>
      </c>
      <c r="G6754" s="262">
        <f>Fecha_Base</f>
        <v>0</v>
      </c>
    </row>
    <row r="6755" spans="1:123" ht="24" customHeight="1" x14ac:dyDescent="0.2">
      <c r="A6755" s="263" t="s">
        <v>600</v>
      </c>
      <c r="B6755" s="82" t="str">
        <f>Ubicación</f>
        <v>VALLE FERTIL - SAN JUAN</v>
      </c>
      <c r="C6755" s="82"/>
      <c r="D6755" s="88"/>
      <c r="E6755" s="89"/>
      <c r="G6755" s="264"/>
    </row>
    <row r="6756" spans="1:123" ht="24" customHeight="1" x14ac:dyDescent="0.2">
      <c r="A6756" s="263" t="s">
        <v>38</v>
      </c>
      <c r="B6756" s="91">
        <f>IFERROR(VALUE(LEFT(B6757,FIND(".",B6757)-1)),"")</f>
        <v>12</v>
      </c>
      <c r="C6756" s="83" t="str">
        <f>IFERROR(VLOOKUP(B6756,Tabla_CyP,2,FALSE),"")</f>
        <v xml:space="preserve"> INSTALACIÓN SANITARIA</v>
      </c>
      <c r="E6756" s="89"/>
      <c r="G6756" s="264"/>
    </row>
    <row r="6757" spans="1:123" ht="24" customHeight="1" x14ac:dyDescent="0.2">
      <c r="A6757" s="263" t="s">
        <v>24</v>
      </c>
      <c r="B6757" s="92" t="str">
        <f>IFERROR(VLOOKUP(COUNTIF($A$1:A6757,"ANALISIS DE PRECIOS"),Tabla_NumeroItem,2,FALSE),"")</f>
        <v>12.3.3.4</v>
      </c>
      <c r="C6757" s="83" t="str">
        <f>IFERROR(VLOOKUP(B6757,Tabla_CyP,2,FALSE),"")</f>
        <v>Contrapiso hormigon armado</v>
      </c>
      <c r="D6757" s="88"/>
      <c r="E6757" s="89"/>
      <c r="F6757" s="87" t="s">
        <v>25</v>
      </c>
      <c r="G6757" s="265" t="str">
        <f>IFERROR(VLOOKUP(B6757,Tabla_CyP,4,FALSE),"")</f>
        <v>m2</v>
      </c>
    </row>
    <row r="6758" spans="1:123" ht="24" customHeight="1" x14ac:dyDescent="0.2">
      <c r="A6758" s="263"/>
      <c r="B6758" s="82"/>
      <c r="D6758" s="88"/>
      <c r="E6758" s="89"/>
      <c r="G6758" s="264"/>
    </row>
    <row r="6759" spans="1:123" ht="24" customHeight="1" x14ac:dyDescent="0.2">
      <c r="A6759" s="366" t="s">
        <v>506</v>
      </c>
      <c r="B6759" s="367"/>
      <c r="C6759" s="368" t="s">
        <v>0</v>
      </c>
      <c r="D6759" s="368" t="s">
        <v>26</v>
      </c>
      <c r="E6759" s="370" t="s">
        <v>27</v>
      </c>
      <c r="F6759" s="372" t="s">
        <v>28</v>
      </c>
      <c r="G6759" s="372" t="s">
        <v>29</v>
      </c>
    </row>
    <row r="6760" spans="1:123" s="88" customFormat="1" ht="24" customHeight="1" x14ac:dyDescent="0.2">
      <c r="A6760" s="93" t="s">
        <v>507</v>
      </c>
      <c r="B6760" s="93" t="s">
        <v>508</v>
      </c>
      <c r="C6760" s="369"/>
      <c r="D6760" s="369"/>
      <c r="E6760" s="371"/>
      <c r="F6760" s="373"/>
      <c r="G6760" s="373"/>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6"/>
      <c r="B6761" s="94"/>
      <c r="C6761" s="132" t="s">
        <v>603</v>
      </c>
      <c r="D6761" s="95"/>
      <c r="E6761" s="96"/>
      <c r="F6761" s="97"/>
      <c r="G6761" s="267"/>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8">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8">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8">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8">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8">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8">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8">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8">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8">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8">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8">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8">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8">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8">
        <f t="shared" si="2030"/>
        <v>0</v>
      </c>
    </row>
    <row r="6776" spans="1:7" ht="24" customHeight="1" x14ac:dyDescent="0.2">
      <c r="A6776" s="269"/>
      <c r="D6776" s="88"/>
      <c r="E6776" s="89"/>
      <c r="F6776" s="255" t="s">
        <v>30</v>
      </c>
      <c r="G6776" s="270">
        <f>SUBTOTAL(9,G6762:G6775)</f>
        <v>0</v>
      </c>
    </row>
    <row r="6777" spans="1:7" ht="24" customHeight="1" x14ac:dyDescent="0.2">
      <c r="A6777" s="269"/>
      <c r="C6777" s="98" t="s">
        <v>604</v>
      </c>
      <c r="D6777" s="88"/>
      <c r="E6777" s="89"/>
      <c r="G6777" s="271"/>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8">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8">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8">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8">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8">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8">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8">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8">
        <f t="shared" si="2035"/>
        <v>0</v>
      </c>
    </row>
    <row r="6786" spans="1:7" ht="24" customHeight="1" x14ac:dyDescent="0.2">
      <c r="A6786" s="269"/>
      <c r="D6786" s="88"/>
      <c r="E6786" s="89"/>
      <c r="F6786" s="255" t="s">
        <v>31</v>
      </c>
      <c r="G6786" s="270">
        <f>SUBTOTAL(9,G6778:G6785)</f>
        <v>0</v>
      </c>
    </row>
    <row r="6787" spans="1:7" ht="24" customHeight="1" x14ac:dyDescent="0.2">
      <c r="A6787" s="269"/>
      <c r="C6787" s="98" t="s">
        <v>605</v>
      </c>
      <c r="D6787" s="88"/>
      <c r="E6787" s="89"/>
      <c r="G6787" s="271"/>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8">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8">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8">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8">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8">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8">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8">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8">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8">
        <f t="shared" si="2040"/>
        <v>0</v>
      </c>
    </row>
    <row r="6797" spans="1:7" ht="24" customHeight="1" x14ac:dyDescent="0.2">
      <c r="A6797" s="272"/>
      <c r="B6797" s="88"/>
      <c r="D6797" s="88"/>
      <c r="E6797" s="89"/>
      <c r="F6797" s="255" t="s">
        <v>32</v>
      </c>
      <c r="G6797" s="270">
        <f>SUBTOTAL(9,G6788:G6796)</f>
        <v>0</v>
      </c>
    </row>
    <row r="6798" spans="1:7" ht="24" customHeight="1" x14ac:dyDescent="0.2">
      <c r="A6798" s="273"/>
      <c r="B6798" s="88"/>
      <c r="D6798" s="88"/>
      <c r="E6798" s="89"/>
      <c r="G6798" s="271"/>
    </row>
    <row r="6799" spans="1:7" ht="24" customHeight="1" x14ac:dyDescent="0.2">
      <c r="A6799" s="274" t="str">
        <f>B6757</f>
        <v>12.3.3.4</v>
      </c>
      <c r="B6799" s="275" t="str">
        <f>C6757</f>
        <v>Contrapiso hormigon armado</v>
      </c>
      <c r="C6799" s="95"/>
      <c r="D6799" s="95" t="s">
        <v>33</v>
      </c>
      <c r="E6799" s="96"/>
      <c r="F6799" s="277" t="s">
        <v>34</v>
      </c>
      <c r="G6799" s="276">
        <f>SUBTOTAL(9,G6762:G6798)</f>
        <v>0</v>
      </c>
    </row>
    <row r="6801" spans="1:123" ht="24" customHeight="1" x14ac:dyDescent="0.2">
      <c r="A6801" s="256" t="s">
        <v>36</v>
      </c>
      <c r="B6801" s="257"/>
      <c r="C6801" s="257"/>
      <c r="D6801" s="257"/>
      <c r="E6801" s="257"/>
      <c r="F6801" s="257"/>
      <c r="G6801" s="258"/>
    </row>
    <row r="6802" spans="1:123" ht="24" customHeight="1" x14ac:dyDescent="0.2">
      <c r="A6802" s="259" t="s">
        <v>601</v>
      </c>
      <c r="B6802" s="84" t="str">
        <f>Comitente</f>
        <v>SUBSECRETARIA DE ARQUITECTURA</v>
      </c>
      <c r="C6802" s="80"/>
      <c r="D6802" s="85"/>
      <c r="E6802" s="85"/>
      <c r="F6802" s="86"/>
      <c r="G6802" s="260"/>
    </row>
    <row r="6803" spans="1:123" ht="24" customHeight="1" x14ac:dyDescent="0.2">
      <c r="A6803" s="259" t="s">
        <v>602</v>
      </c>
      <c r="B6803" s="84">
        <f>Contratista</f>
        <v>0</v>
      </c>
      <c r="C6803" s="81"/>
      <c r="D6803" s="81"/>
      <c r="E6803" s="81"/>
      <c r="F6803" s="87"/>
      <c r="G6803" s="261"/>
    </row>
    <row r="6804" spans="1:123" ht="24" customHeight="1" x14ac:dyDescent="0.2">
      <c r="A6804" s="259" t="s">
        <v>23</v>
      </c>
      <c r="B6804" s="84" t="str">
        <f>Obra</f>
        <v>ESCUELA CASA DEL NINÑO</v>
      </c>
      <c r="C6804" s="81"/>
      <c r="D6804" s="81"/>
      <c r="E6804" s="81"/>
      <c r="F6804" s="87" t="s">
        <v>37</v>
      </c>
      <c r="G6804" s="262">
        <f>Fecha_Base</f>
        <v>0</v>
      </c>
    </row>
    <row r="6805" spans="1:123" ht="24" customHeight="1" x14ac:dyDescent="0.2">
      <c r="A6805" s="263" t="s">
        <v>600</v>
      </c>
      <c r="B6805" s="82" t="str">
        <f>Ubicación</f>
        <v>VALLE FERTIL - SAN JUAN</v>
      </c>
      <c r="C6805" s="82"/>
      <c r="D6805" s="88"/>
      <c r="E6805" s="89"/>
      <c r="G6805" s="264"/>
    </row>
    <row r="6806" spans="1:123" ht="24" customHeight="1" x14ac:dyDescent="0.2">
      <c r="A6806" s="263" t="s">
        <v>38</v>
      </c>
      <c r="B6806" s="91">
        <f>IFERROR(VALUE(LEFT(B6807,FIND(".",B6807)-1)),"")</f>
        <v>12</v>
      </c>
      <c r="C6806" s="83" t="str">
        <f>IFERROR(VLOOKUP(B6806,Tabla_CyP,2,FALSE),"")</f>
        <v xml:space="preserve"> INSTALACIÓN SANITARIA</v>
      </c>
      <c r="E6806" s="89"/>
      <c r="G6806" s="264"/>
    </row>
    <row r="6807" spans="1:123" ht="24" customHeight="1" x14ac:dyDescent="0.2">
      <c r="A6807" s="263" t="s">
        <v>24</v>
      </c>
      <c r="B6807" s="92" t="str">
        <f>IFERROR(VLOOKUP(COUNTIF($A$1:A6807,"ANALISIS DE PRECIOS"),Tabla_NumeroItem,2,FALSE),"")</f>
        <v>12.3.3.5</v>
      </c>
      <c r="C6807" s="83" t="str">
        <f>IFERROR(VLOOKUP(B6807,Tabla_CyP,2,FALSE),"")</f>
        <v>Piso Hormigon tipo industrial</v>
      </c>
      <c r="D6807" s="88"/>
      <c r="E6807" s="89"/>
      <c r="F6807" s="87" t="s">
        <v>25</v>
      </c>
      <c r="G6807" s="265" t="str">
        <f>IFERROR(VLOOKUP(B6807,Tabla_CyP,4,FALSE),"")</f>
        <v>m2</v>
      </c>
    </row>
    <row r="6808" spans="1:123" ht="24" customHeight="1" x14ac:dyDescent="0.2">
      <c r="A6808" s="263"/>
      <c r="B6808" s="82"/>
      <c r="D6808" s="88"/>
      <c r="E6808" s="89"/>
      <c r="G6808" s="264"/>
    </row>
    <row r="6809" spans="1:123" ht="24" customHeight="1" x14ac:dyDescent="0.2">
      <c r="A6809" s="366" t="s">
        <v>506</v>
      </c>
      <c r="B6809" s="367"/>
      <c r="C6809" s="368" t="s">
        <v>0</v>
      </c>
      <c r="D6809" s="368" t="s">
        <v>26</v>
      </c>
      <c r="E6809" s="370" t="s">
        <v>27</v>
      </c>
      <c r="F6809" s="372" t="s">
        <v>28</v>
      </c>
      <c r="G6809" s="372" t="s">
        <v>29</v>
      </c>
    </row>
    <row r="6810" spans="1:123" s="88" customFormat="1" ht="24" customHeight="1" x14ac:dyDescent="0.2">
      <c r="A6810" s="93" t="s">
        <v>507</v>
      </c>
      <c r="B6810" s="93" t="s">
        <v>508</v>
      </c>
      <c r="C6810" s="369"/>
      <c r="D6810" s="369"/>
      <c r="E6810" s="371"/>
      <c r="F6810" s="373"/>
      <c r="G6810" s="373"/>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6"/>
      <c r="B6811" s="94"/>
      <c r="C6811" s="132" t="s">
        <v>603</v>
      </c>
      <c r="D6811" s="95"/>
      <c r="E6811" s="96"/>
      <c r="F6811" s="97"/>
      <c r="G6811" s="267"/>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8">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8">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8">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8">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8">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8">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8">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8">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8">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8">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8">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8">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8">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8">
        <f t="shared" si="2045"/>
        <v>0</v>
      </c>
    </row>
    <row r="6826" spans="1:7" ht="24" customHeight="1" x14ac:dyDescent="0.2">
      <c r="A6826" s="269"/>
      <c r="D6826" s="88"/>
      <c r="E6826" s="89"/>
      <c r="F6826" s="255" t="s">
        <v>30</v>
      </c>
      <c r="G6826" s="270">
        <f>SUBTOTAL(9,G6812:G6825)</f>
        <v>0</v>
      </c>
    </row>
    <row r="6827" spans="1:7" ht="24" customHeight="1" x14ac:dyDescent="0.2">
      <c r="A6827" s="269"/>
      <c r="C6827" s="98" t="s">
        <v>604</v>
      </c>
      <c r="D6827" s="88"/>
      <c r="E6827" s="89"/>
      <c r="G6827" s="271"/>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8">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8">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8">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8">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8">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8">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8">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8">
        <f t="shared" si="2050"/>
        <v>0</v>
      </c>
    </row>
    <row r="6836" spans="1:7" ht="24" customHeight="1" x14ac:dyDescent="0.2">
      <c r="A6836" s="269"/>
      <c r="D6836" s="88"/>
      <c r="E6836" s="89"/>
      <c r="F6836" s="255" t="s">
        <v>31</v>
      </c>
      <c r="G6836" s="270">
        <f>SUBTOTAL(9,G6828:G6835)</f>
        <v>0</v>
      </c>
    </row>
    <row r="6837" spans="1:7" ht="24" customHeight="1" x14ac:dyDescent="0.2">
      <c r="A6837" s="269"/>
      <c r="C6837" s="98" t="s">
        <v>605</v>
      </c>
      <c r="D6837" s="88"/>
      <c r="E6837" s="89"/>
      <c r="G6837" s="271"/>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8">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8">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8">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8">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8">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8">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8">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8">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8">
        <f t="shared" si="2055"/>
        <v>0</v>
      </c>
    </row>
    <row r="6847" spans="1:7" ht="24" customHeight="1" x14ac:dyDescent="0.2">
      <c r="A6847" s="272"/>
      <c r="B6847" s="88"/>
      <c r="D6847" s="88"/>
      <c r="E6847" s="89"/>
      <c r="F6847" s="255" t="s">
        <v>32</v>
      </c>
      <c r="G6847" s="270">
        <f>SUBTOTAL(9,G6838:G6846)</f>
        <v>0</v>
      </c>
    </row>
    <row r="6848" spans="1:7" ht="24" customHeight="1" x14ac:dyDescent="0.2">
      <c r="A6848" s="273"/>
      <c r="B6848" s="88"/>
      <c r="D6848" s="88"/>
      <c r="E6848" s="89"/>
      <c r="G6848" s="271"/>
    </row>
    <row r="6849" spans="1:123" ht="24" customHeight="1" x14ac:dyDescent="0.2">
      <c r="A6849" s="274" t="str">
        <f>B6807</f>
        <v>12.3.3.5</v>
      </c>
      <c r="B6849" s="275" t="str">
        <f>C6807</f>
        <v>Piso Hormigon tipo industrial</v>
      </c>
      <c r="C6849" s="95"/>
      <c r="D6849" s="95" t="s">
        <v>33</v>
      </c>
      <c r="E6849" s="96"/>
      <c r="F6849" s="277" t="s">
        <v>34</v>
      </c>
      <c r="G6849" s="276">
        <f>SUBTOTAL(9,G6812:G6848)</f>
        <v>0</v>
      </c>
    </row>
    <row r="6851" spans="1:123" ht="24" customHeight="1" x14ac:dyDescent="0.2">
      <c r="A6851" s="256" t="s">
        <v>36</v>
      </c>
      <c r="B6851" s="257"/>
      <c r="C6851" s="257"/>
      <c r="D6851" s="257"/>
      <c r="E6851" s="257"/>
      <c r="F6851" s="257"/>
      <c r="G6851" s="258"/>
    </row>
    <row r="6852" spans="1:123" ht="24" customHeight="1" x14ac:dyDescent="0.2">
      <c r="A6852" s="259" t="s">
        <v>601</v>
      </c>
      <c r="B6852" s="84" t="str">
        <f>Comitente</f>
        <v>SUBSECRETARIA DE ARQUITECTURA</v>
      </c>
      <c r="C6852" s="80"/>
      <c r="D6852" s="85"/>
      <c r="E6852" s="85"/>
      <c r="F6852" s="86"/>
      <c r="G6852" s="260"/>
    </row>
    <row r="6853" spans="1:123" ht="24" customHeight="1" x14ac:dyDescent="0.2">
      <c r="A6853" s="259" t="s">
        <v>602</v>
      </c>
      <c r="B6853" s="84">
        <f>Contratista</f>
        <v>0</v>
      </c>
      <c r="C6853" s="81"/>
      <c r="D6853" s="81"/>
      <c r="E6853" s="81"/>
      <c r="F6853" s="87"/>
      <c r="G6853" s="261"/>
    </row>
    <row r="6854" spans="1:123" ht="24" customHeight="1" x14ac:dyDescent="0.2">
      <c r="A6854" s="259" t="s">
        <v>23</v>
      </c>
      <c r="B6854" s="84" t="str">
        <f>Obra</f>
        <v>ESCUELA CASA DEL NINÑO</v>
      </c>
      <c r="C6854" s="81"/>
      <c r="D6854" s="81"/>
      <c r="E6854" s="81"/>
      <c r="F6854" s="87" t="s">
        <v>37</v>
      </c>
      <c r="G6854" s="262">
        <f>Fecha_Base</f>
        <v>0</v>
      </c>
    </row>
    <row r="6855" spans="1:123" ht="24" customHeight="1" x14ac:dyDescent="0.2">
      <c r="A6855" s="263" t="s">
        <v>600</v>
      </c>
      <c r="B6855" s="82" t="str">
        <f>Ubicación</f>
        <v>VALLE FERTIL - SAN JUAN</v>
      </c>
      <c r="C6855" s="82"/>
      <c r="D6855" s="88"/>
      <c r="E6855" s="89"/>
      <c r="G6855" s="264"/>
    </row>
    <row r="6856" spans="1:123" ht="24" customHeight="1" x14ac:dyDescent="0.2">
      <c r="A6856" s="263" t="s">
        <v>38</v>
      </c>
      <c r="B6856" s="91">
        <f>IFERROR(VALUE(LEFT(B6857,FIND(".",B6857)-1)),"")</f>
        <v>12</v>
      </c>
      <c r="C6856" s="83" t="str">
        <f>IFERROR(VLOOKUP(B6856,Tabla_CyP,2,FALSE),"")</f>
        <v xml:space="preserve"> INSTALACIÓN SANITARIA</v>
      </c>
      <c r="E6856" s="89"/>
      <c r="G6856" s="264"/>
    </row>
    <row r="6857" spans="1:123" ht="24" customHeight="1" x14ac:dyDescent="0.2">
      <c r="A6857" s="263" t="s">
        <v>24</v>
      </c>
      <c r="B6857" s="92" t="str">
        <f>IFERROR(VLOOKUP(COUNTIF($A$1:A6857,"ANALISIS DE PRECIOS"),Tabla_NumeroItem,2,FALSE),"")</f>
        <v>12.3.3.6</v>
      </c>
      <c r="C6857" s="83" t="str">
        <f>IFERROR(VLOOKUP(B6857,Tabla_CyP,2,FALSE),"")</f>
        <v>Hormigon para Losa</v>
      </c>
      <c r="D6857" s="88"/>
      <c r="E6857" s="89"/>
      <c r="F6857" s="87" t="s">
        <v>25</v>
      </c>
      <c r="G6857" s="265" t="str">
        <f>IFERROR(VLOOKUP(B6857,Tabla_CyP,4,FALSE),"")</f>
        <v>m3</v>
      </c>
    </row>
    <row r="6858" spans="1:123" ht="24" customHeight="1" x14ac:dyDescent="0.2">
      <c r="A6858" s="263"/>
      <c r="B6858" s="82"/>
      <c r="D6858" s="88"/>
      <c r="E6858" s="89"/>
      <c r="G6858" s="264"/>
    </row>
    <row r="6859" spans="1:123" ht="24" customHeight="1" x14ac:dyDescent="0.2">
      <c r="A6859" s="366" t="s">
        <v>506</v>
      </c>
      <c r="B6859" s="367"/>
      <c r="C6859" s="368" t="s">
        <v>0</v>
      </c>
      <c r="D6859" s="368" t="s">
        <v>26</v>
      </c>
      <c r="E6859" s="370" t="s">
        <v>27</v>
      </c>
      <c r="F6859" s="372" t="s">
        <v>28</v>
      </c>
      <c r="G6859" s="372" t="s">
        <v>29</v>
      </c>
    </row>
    <row r="6860" spans="1:123" s="88" customFormat="1" ht="24" customHeight="1" x14ac:dyDescent="0.2">
      <c r="A6860" s="93" t="s">
        <v>507</v>
      </c>
      <c r="B6860" s="93" t="s">
        <v>508</v>
      </c>
      <c r="C6860" s="369"/>
      <c r="D6860" s="369"/>
      <c r="E6860" s="371"/>
      <c r="F6860" s="373"/>
      <c r="G6860" s="373"/>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6"/>
      <c r="B6861" s="94"/>
      <c r="C6861" s="132" t="s">
        <v>603</v>
      </c>
      <c r="D6861" s="95"/>
      <c r="E6861" s="96"/>
      <c r="F6861" s="97"/>
      <c r="G6861" s="267"/>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8">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8">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8">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8">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8">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8">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8">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8">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8">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8">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8">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8">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8">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8">
        <f t="shared" si="2060"/>
        <v>0</v>
      </c>
    </row>
    <row r="6876" spans="1:7" ht="24" customHeight="1" x14ac:dyDescent="0.2">
      <c r="A6876" s="269"/>
      <c r="D6876" s="88"/>
      <c r="E6876" s="89"/>
      <c r="F6876" s="255" t="s">
        <v>30</v>
      </c>
      <c r="G6876" s="270">
        <f>SUBTOTAL(9,G6862:G6875)</f>
        <v>0</v>
      </c>
    </row>
    <row r="6877" spans="1:7" ht="24" customHeight="1" x14ac:dyDescent="0.2">
      <c r="A6877" s="269"/>
      <c r="C6877" s="98" t="s">
        <v>604</v>
      </c>
      <c r="D6877" s="88"/>
      <c r="E6877" s="89"/>
      <c r="G6877" s="271"/>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8">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8">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8">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8">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8">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8">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8">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8">
        <f t="shared" si="2065"/>
        <v>0</v>
      </c>
    </row>
    <row r="6886" spans="1:7" ht="24" customHeight="1" x14ac:dyDescent="0.2">
      <c r="A6886" s="269"/>
      <c r="D6886" s="88"/>
      <c r="E6886" s="89"/>
      <c r="F6886" s="255" t="s">
        <v>31</v>
      </c>
      <c r="G6886" s="270">
        <f>SUBTOTAL(9,G6878:G6885)</f>
        <v>0</v>
      </c>
    </row>
    <row r="6887" spans="1:7" ht="24" customHeight="1" x14ac:dyDescent="0.2">
      <c r="A6887" s="269"/>
      <c r="C6887" s="98" t="s">
        <v>605</v>
      </c>
      <c r="D6887" s="88"/>
      <c r="E6887" s="89"/>
      <c r="G6887" s="271"/>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8">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8">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8">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8">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8">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8">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8">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8">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8">
        <f t="shared" si="2070"/>
        <v>0</v>
      </c>
    </row>
    <row r="6897" spans="1:123" ht="24" customHeight="1" x14ac:dyDescent="0.2">
      <c r="A6897" s="272"/>
      <c r="B6897" s="88"/>
      <c r="D6897" s="88"/>
      <c r="E6897" s="89"/>
      <c r="F6897" s="255" t="s">
        <v>32</v>
      </c>
      <c r="G6897" s="270">
        <f>SUBTOTAL(9,G6888:G6896)</f>
        <v>0</v>
      </c>
    </row>
    <row r="6898" spans="1:123" ht="24" customHeight="1" x14ac:dyDescent="0.2">
      <c r="A6898" s="273"/>
      <c r="B6898" s="88"/>
      <c r="D6898" s="88"/>
      <c r="E6898" s="89"/>
      <c r="G6898" s="271"/>
    </row>
    <row r="6899" spans="1:123" ht="24" customHeight="1" x14ac:dyDescent="0.2">
      <c r="A6899" s="274" t="str">
        <f>B6857</f>
        <v>12.3.3.6</v>
      </c>
      <c r="B6899" s="275" t="str">
        <f>C6857</f>
        <v>Hormigon para Losa</v>
      </c>
      <c r="C6899" s="95"/>
      <c r="D6899" s="95" t="s">
        <v>33</v>
      </c>
      <c r="E6899" s="96"/>
      <c r="F6899" s="277" t="s">
        <v>34</v>
      </c>
      <c r="G6899" s="276">
        <f>SUBTOTAL(9,G6862:G6898)</f>
        <v>0</v>
      </c>
    </row>
    <row r="6901" spans="1:123" ht="24" customHeight="1" x14ac:dyDescent="0.2">
      <c r="A6901" s="256" t="s">
        <v>36</v>
      </c>
      <c r="B6901" s="257"/>
      <c r="C6901" s="257"/>
      <c r="D6901" s="257"/>
      <c r="E6901" s="257"/>
      <c r="F6901" s="257"/>
      <c r="G6901" s="258"/>
    </row>
    <row r="6902" spans="1:123" ht="24" customHeight="1" x14ac:dyDescent="0.2">
      <c r="A6902" s="259" t="s">
        <v>601</v>
      </c>
      <c r="B6902" s="84" t="str">
        <f>Comitente</f>
        <v>SUBSECRETARIA DE ARQUITECTURA</v>
      </c>
      <c r="C6902" s="80"/>
      <c r="D6902" s="85"/>
      <c r="E6902" s="85"/>
      <c r="F6902" s="86"/>
      <c r="G6902" s="260"/>
    </row>
    <row r="6903" spans="1:123" ht="24" customHeight="1" x14ac:dyDescent="0.2">
      <c r="A6903" s="259" t="s">
        <v>602</v>
      </c>
      <c r="B6903" s="84">
        <f>Contratista</f>
        <v>0</v>
      </c>
      <c r="C6903" s="81"/>
      <c r="D6903" s="81"/>
      <c r="E6903" s="81"/>
      <c r="F6903" s="87"/>
      <c r="G6903" s="261"/>
    </row>
    <row r="6904" spans="1:123" ht="24" customHeight="1" x14ac:dyDescent="0.2">
      <c r="A6904" s="259" t="s">
        <v>23</v>
      </c>
      <c r="B6904" s="84" t="str">
        <f>Obra</f>
        <v>ESCUELA CASA DEL NINÑO</v>
      </c>
      <c r="C6904" s="81"/>
      <c r="D6904" s="81"/>
      <c r="E6904" s="81"/>
      <c r="F6904" s="87" t="s">
        <v>37</v>
      </c>
      <c r="G6904" s="262">
        <f>Fecha_Base</f>
        <v>0</v>
      </c>
    </row>
    <row r="6905" spans="1:123" ht="24" customHeight="1" x14ac:dyDescent="0.2">
      <c r="A6905" s="263" t="s">
        <v>600</v>
      </c>
      <c r="B6905" s="82" t="str">
        <f>Ubicación</f>
        <v>VALLE FERTIL - SAN JUAN</v>
      </c>
      <c r="C6905" s="82"/>
      <c r="D6905" s="88"/>
      <c r="E6905" s="89"/>
      <c r="G6905" s="264"/>
    </row>
    <row r="6906" spans="1:123" ht="24" customHeight="1" x14ac:dyDescent="0.2">
      <c r="A6906" s="263" t="s">
        <v>38</v>
      </c>
      <c r="B6906" s="91">
        <f>IFERROR(VALUE(LEFT(B6907,FIND(".",B6907)-1)),"")</f>
        <v>12</v>
      </c>
      <c r="C6906" s="83" t="str">
        <f>IFERROR(VLOOKUP(B6906,Tabla_CyP,2,FALSE),"")</f>
        <v xml:space="preserve"> INSTALACIÓN SANITARIA</v>
      </c>
      <c r="E6906" s="89"/>
      <c r="G6906" s="264"/>
    </row>
    <row r="6907" spans="1:123" ht="24" customHeight="1" x14ac:dyDescent="0.2">
      <c r="A6907" s="263" t="s">
        <v>24</v>
      </c>
      <c r="B6907" s="92" t="str">
        <f>IFERROR(VLOOKUP(COUNTIF($A$1:A6907,"ANALISIS DE PRECIOS"),Tabla_NumeroItem,2,FALSE),"")</f>
        <v>12.3.6.1</v>
      </c>
      <c r="C6907" s="83" t="str">
        <f>IFERROR(VLOOKUP(B6907,Tabla_CyP,2,FALSE),"")</f>
        <v xml:space="preserve">Excavaciones </v>
      </c>
      <c r="D6907" s="88"/>
      <c r="E6907" s="89"/>
      <c r="F6907" s="87" t="s">
        <v>25</v>
      </c>
      <c r="G6907" s="265" t="str">
        <f>IFERROR(VLOOKUP(B6907,Tabla_CyP,4,FALSE),"")</f>
        <v>m3</v>
      </c>
    </row>
    <row r="6908" spans="1:123" ht="24" customHeight="1" x14ac:dyDescent="0.2">
      <c r="A6908" s="263"/>
      <c r="B6908" s="82"/>
      <c r="D6908" s="88"/>
      <c r="E6908" s="89"/>
      <c r="G6908" s="264"/>
    </row>
    <row r="6909" spans="1:123" ht="24" customHeight="1" x14ac:dyDescent="0.2">
      <c r="A6909" s="366" t="s">
        <v>506</v>
      </c>
      <c r="B6909" s="367"/>
      <c r="C6909" s="368" t="s">
        <v>0</v>
      </c>
      <c r="D6909" s="368" t="s">
        <v>26</v>
      </c>
      <c r="E6909" s="370" t="s">
        <v>27</v>
      </c>
      <c r="F6909" s="372" t="s">
        <v>28</v>
      </c>
      <c r="G6909" s="372" t="s">
        <v>29</v>
      </c>
    </row>
    <row r="6910" spans="1:123" s="88" customFormat="1" ht="24" customHeight="1" x14ac:dyDescent="0.2">
      <c r="A6910" s="93" t="s">
        <v>507</v>
      </c>
      <c r="B6910" s="93" t="s">
        <v>508</v>
      </c>
      <c r="C6910" s="369"/>
      <c r="D6910" s="369"/>
      <c r="E6910" s="371"/>
      <c r="F6910" s="373"/>
      <c r="G6910" s="373"/>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6"/>
      <c r="B6911" s="94"/>
      <c r="C6911" s="132" t="s">
        <v>603</v>
      </c>
      <c r="D6911" s="95"/>
      <c r="E6911" s="96"/>
      <c r="F6911" s="97"/>
      <c r="G6911" s="267"/>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8">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8">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8">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8">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8">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8">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8">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8">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8">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8">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8">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8">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8">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8">
        <f t="shared" si="2075"/>
        <v>0</v>
      </c>
    </row>
    <row r="6926" spans="1:7" ht="24" customHeight="1" x14ac:dyDescent="0.2">
      <c r="A6926" s="269"/>
      <c r="D6926" s="88"/>
      <c r="E6926" s="89"/>
      <c r="F6926" s="255" t="s">
        <v>30</v>
      </c>
      <c r="G6926" s="270">
        <f>SUBTOTAL(9,G6912:G6925)</f>
        <v>0</v>
      </c>
    </row>
    <row r="6927" spans="1:7" ht="24" customHeight="1" x14ac:dyDescent="0.2">
      <c r="A6927" s="269"/>
      <c r="C6927" s="98" t="s">
        <v>604</v>
      </c>
      <c r="D6927" s="88"/>
      <c r="E6927" s="89"/>
      <c r="G6927" s="271"/>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8">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8">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8">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8">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8">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8">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8">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8">
        <f t="shared" si="2080"/>
        <v>0</v>
      </c>
    </row>
    <row r="6936" spans="1:7" ht="24" customHeight="1" x14ac:dyDescent="0.2">
      <c r="A6936" s="269"/>
      <c r="D6936" s="88"/>
      <c r="E6936" s="89"/>
      <c r="F6936" s="255" t="s">
        <v>31</v>
      </c>
      <c r="G6936" s="270">
        <f>SUBTOTAL(9,G6928:G6935)</f>
        <v>0</v>
      </c>
    </row>
    <row r="6937" spans="1:7" ht="24" customHeight="1" x14ac:dyDescent="0.2">
      <c r="A6937" s="269"/>
      <c r="C6937" s="98" t="s">
        <v>605</v>
      </c>
      <c r="D6937" s="88"/>
      <c r="E6937" s="89"/>
      <c r="G6937" s="271"/>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8">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8">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8">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8">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8">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8">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8">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8">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8">
        <f t="shared" si="2085"/>
        <v>0</v>
      </c>
    </row>
    <row r="6947" spans="1:123" ht="24" customHeight="1" x14ac:dyDescent="0.2">
      <c r="A6947" s="272"/>
      <c r="B6947" s="88"/>
      <c r="D6947" s="88"/>
      <c r="E6947" s="89"/>
      <c r="F6947" s="255" t="s">
        <v>32</v>
      </c>
      <c r="G6947" s="270">
        <f>SUBTOTAL(9,G6938:G6946)</f>
        <v>0</v>
      </c>
    </row>
    <row r="6948" spans="1:123" ht="24" customHeight="1" x14ac:dyDescent="0.2">
      <c r="A6948" s="273"/>
      <c r="B6948" s="88"/>
      <c r="D6948" s="88"/>
      <c r="E6948" s="89"/>
      <c r="G6948" s="271"/>
    </row>
    <row r="6949" spans="1:123" ht="24" customHeight="1" x14ac:dyDescent="0.2">
      <c r="A6949" s="274" t="str">
        <f>B6907</f>
        <v>12.3.6.1</v>
      </c>
      <c r="B6949" s="275" t="str">
        <f>C6907</f>
        <v xml:space="preserve">Excavaciones </v>
      </c>
      <c r="C6949" s="95"/>
      <c r="D6949" s="95" t="s">
        <v>33</v>
      </c>
      <c r="E6949" s="96"/>
      <c r="F6949" s="277" t="s">
        <v>34</v>
      </c>
      <c r="G6949" s="276">
        <f>SUBTOTAL(9,G6912:G6948)</f>
        <v>0</v>
      </c>
    </row>
    <row r="6951" spans="1:123" ht="24" customHeight="1" x14ac:dyDescent="0.2">
      <c r="A6951" s="256" t="s">
        <v>36</v>
      </c>
      <c r="B6951" s="257"/>
      <c r="C6951" s="257"/>
      <c r="D6951" s="257"/>
      <c r="E6951" s="257"/>
      <c r="F6951" s="257"/>
      <c r="G6951" s="258"/>
    </row>
    <row r="6952" spans="1:123" ht="24" customHeight="1" x14ac:dyDescent="0.2">
      <c r="A6952" s="259" t="s">
        <v>601</v>
      </c>
      <c r="B6952" s="84" t="str">
        <f>Comitente</f>
        <v>SUBSECRETARIA DE ARQUITECTURA</v>
      </c>
      <c r="C6952" s="80"/>
      <c r="D6952" s="85"/>
      <c r="E6952" s="85"/>
      <c r="F6952" s="86"/>
      <c r="G6952" s="260"/>
    </row>
    <row r="6953" spans="1:123" ht="24" customHeight="1" x14ac:dyDescent="0.2">
      <c r="A6953" s="259" t="s">
        <v>602</v>
      </c>
      <c r="B6953" s="84">
        <f>Contratista</f>
        <v>0</v>
      </c>
      <c r="C6953" s="81"/>
      <c r="D6953" s="81"/>
      <c r="E6953" s="81"/>
      <c r="F6953" s="87"/>
      <c r="G6953" s="261"/>
    </row>
    <row r="6954" spans="1:123" ht="24" customHeight="1" x14ac:dyDescent="0.2">
      <c r="A6954" s="259" t="s">
        <v>23</v>
      </c>
      <c r="B6954" s="84" t="str">
        <f>Obra</f>
        <v>ESCUELA CASA DEL NINÑO</v>
      </c>
      <c r="C6954" s="81"/>
      <c r="D6954" s="81"/>
      <c r="E6954" s="81"/>
      <c r="F6954" s="87" t="s">
        <v>37</v>
      </c>
      <c r="G6954" s="262">
        <f>Fecha_Base</f>
        <v>0</v>
      </c>
    </row>
    <row r="6955" spans="1:123" ht="24" customHeight="1" x14ac:dyDescent="0.2">
      <c r="A6955" s="263" t="s">
        <v>600</v>
      </c>
      <c r="B6955" s="82" t="str">
        <f>Ubicación</f>
        <v>VALLE FERTIL - SAN JUAN</v>
      </c>
      <c r="C6955" s="82"/>
      <c r="D6955" s="88"/>
      <c r="E6955" s="89"/>
      <c r="G6955" s="264"/>
    </row>
    <row r="6956" spans="1:123" ht="24" customHeight="1" x14ac:dyDescent="0.2">
      <c r="A6956" s="263" t="s">
        <v>38</v>
      </c>
      <c r="B6956" s="91">
        <f>IFERROR(VALUE(LEFT(B6957,FIND(".",B6957)-1)),"")</f>
        <v>12</v>
      </c>
      <c r="C6956" s="83" t="str">
        <f>IFERROR(VLOOKUP(B6956,Tabla_CyP,2,FALSE),"")</f>
        <v xml:space="preserve"> INSTALACIÓN SANITARIA</v>
      </c>
      <c r="E6956" s="89"/>
      <c r="G6956" s="264"/>
    </row>
    <row r="6957" spans="1:123" ht="24" customHeight="1" x14ac:dyDescent="0.2">
      <c r="A6957" s="263" t="s">
        <v>24</v>
      </c>
      <c r="B6957" s="92" t="str">
        <f>IFERROR(VLOOKUP(COUNTIF($A$1:A6957,"ANALISIS DE PRECIOS"),Tabla_NumeroItem,2,FALSE),"")</f>
        <v>12.3.6.2</v>
      </c>
      <c r="C6957" s="83" t="str">
        <f>IFERROR(VLOOKUP(B6957,Tabla_CyP,2,FALSE),"")</f>
        <v>Relleno con material de aporte</v>
      </c>
      <c r="D6957" s="88"/>
      <c r="E6957" s="89"/>
      <c r="F6957" s="87" t="s">
        <v>25</v>
      </c>
      <c r="G6957" s="265" t="str">
        <f>IFERROR(VLOOKUP(B6957,Tabla_CyP,4,FALSE),"")</f>
        <v>m3</v>
      </c>
    </row>
    <row r="6958" spans="1:123" ht="24" customHeight="1" x14ac:dyDescent="0.2">
      <c r="A6958" s="263"/>
      <c r="B6958" s="82"/>
      <c r="D6958" s="88"/>
      <c r="E6958" s="89"/>
      <c r="G6958" s="264"/>
    </row>
    <row r="6959" spans="1:123" ht="24" customHeight="1" x14ac:dyDescent="0.2">
      <c r="A6959" s="366" t="s">
        <v>506</v>
      </c>
      <c r="B6959" s="367"/>
      <c r="C6959" s="368" t="s">
        <v>0</v>
      </c>
      <c r="D6959" s="368" t="s">
        <v>26</v>
      </c>
      <c r="E6959" s="370" t="s">
        <v>27</v>
      </c>
      <c r="F6959" s="372" t="s">
        <v>28</v>
      </c>
      <c r="G6959" s="372" t="s">
        <v>29</v>
      </c>
    </row>
    <row r="6960" spans="1:123" s="88" customFormat="1" ht="24" customHeight="1" x14ac:dyDescent="0.2">
      <c r="A6960" s="93" t="s">
        <v>507</v>
      </c>
      <c r="B6960" s="93" t="s">
        <v>508</v>
      </c>
      <c r="C6960" s="369"/>
      <c r="D6960" s="369"/>
      <c r="E6960" s="371"/>
      <c r="F6960" s="373"/>
      <c r="G6960" s="373"/>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6"/>
      <c r="B6961" s="94"/>
      <c r="C6961" s="132" t="s">
        <v>603</v>
      </c>
      <c r="D6961" s="95"/>
      <c r="E6961" s="96"/>
      <c r="F6961" s="97"/>
      <c r="G6961" s="267"/>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8">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8">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8">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8">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8">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8">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8">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8">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8">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8">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8">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8">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8">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8">
        <f t="shared" si="2090"/>
        <v>0</v>
      </c>
    </row>
    <row r="6976" spans="1:7" ht="24" customHeight="1" x14ac:dyDescent="0.2">
      <c r="A6976" s="269"/>
      <c r="D6976" s="88"/>
      <c r="E6976" s="89"/>
      <c r="F6976" s="255" t="s">
        <v>30</v>
      </c>
      <c r="G6976" s="270">
        <f>SUBTOTAL(9,G6962:G6975)</f>
        <v>0</v>
      </c>
    </row>
    <row r="6977" spans="1:7" ht="24" customHeight="1" x14ac:dyDescent="0.2">
      <c r="A6977" s="269"/>
      <c r="C6977" s="98" t="s">
        <v>604</v>
      </c>
      <c r="D6977" s="88"/>
      <c r="E6977" s="89"/>
      <c r="G6977" s="271"/>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8">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8">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8">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8">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8">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8">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8">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8">
        <f t="shared" si="2095"/>
        <v>0</v>
      </c>
    </row>
    <row r="6986" spans="1:7" ht="24" customHeight="1" x14ac:dyDescent="0.2">
      <c r="A6986" s="269"/>
      <c r="D6986" s="88"/>
      <c r="E6986" s="89"/>
      <c r="F6986" s="255" t="s">
        <v>31</v>
      </c>
      <c r="G6986" s="270">
        <f>SUBTOTAL(9,G6978:G6985)</f>
        <v>0</v>
      </c>
    </row>
    <row r="6987" spans="1:7" ht="24" customHeight="1" x14ac:dyDescent="0.2">
      <c r="A6987" s="269"/>
      <c r="C6987" s="98" t="s">
        <v>605</v>
      </c>
      <c r="D6987" s="88"/>
      <c r="E6987" s="89"/>
      <c r="G6987" s="271"/>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8">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8">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8">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8">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8">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8">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8">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8">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8">
        <f t="shared" si="2100"/>
        <v>0</v>
      </c>
    </row>
    <row r="6997" spans="1:7" ht="24" customHeight="1" x14ac:dyDescent="0.2">
      <c r="A6997" s="272"/>
      <c r="B6997" s="88"/>
      <c r="D6997" s="88"/>
      <c r="E6997" s="89"/>
      <c r="F6997" s="255" t="s">
        <v>32</v>
      </c>
      <c r="G6997" s="270">
        <f>SUBTOTAL(9,G6988:G6996)</f>
        <v>0</v>
      </c>
    </row>
    <row r="6998" spans="1:7" ht="24" customHeight="1" x14ac:dyDescent="0.2">
      <c r="A6998" s="273"/>
      <c r="B6998" s="88"/>
      <c r="D6998" s="88"/>
      <c r="E6998" s="89"/>
      <c r="G6998" s="271"/>
    </row>
    <row r="6999" spans="1:7" ht="24" customHeight="1" x14ac:dyDescent="0.2">
      <c r="A6999" s="274" t="str">
        <f>B6957</f>
        <v>12.3.6.2</v>
      </c>
      <c r="B6999" s="275" t="str">
        <f>C6957</f>
        <v>Relleno con material de aporte</v>
      </c>
      <c r="C6999" s="95"/>
      <c r="D6999" s="95" t="s">
        <v>33</v>
      </c>
      <c r="E6999" s="96"/>
      <c r="F6999" s="277" t="s">
        <v>34</v>
      </c>
      <c r="G6999" s="276">
        <f>SUBTOTAL(9,G6962:G6998)</f>
        <v>0</v>
      </c>
    </row>
    <row r="7001" spans="1:7" ht="24" customHeight="1" x14ac:dyDescent="0.2">
      <c r="A7001" s="256" t="s">
        <v>36</v>
      </c>
      <c r="B7001" s="257"/>
      <c r="C7001" s="257"/>
      <c r="D7001" s="257"/>
      <c r="E7001" s="257"/>
      <c r="F7001" s="257"/>
      <c r="G7001" s="258"/>
    </row>
    <row r="7002" spans="1:7" ht="24" customHeight="1" x14ac:dyDescent="0.2">
      <c r="A7002" s="259" t="s">
        <v>601</v>
      </c>
      <c r="B7002" s="84" t="str">
        <f>Comitente</f>
        <v>SUBSECRETARIA DE ARQUITECTURA</v>
      </c>
      <c r="C7002" s="80"/>
      <c r="D7002" s="85"/>
      <c r="E7002" s="85"/>
      <c r="F7002" s="86"/>
      <c r="G7002" s="260"/>
    </row>
    <row r="7003" spans="1:7" ht="24" customHeight="1" x14ac:dyDescent="0.2">
      <c r="A7003" s="259" t="s">
        <v>602</v>
      </c>
      <c r="B7003" s="84">
        <f>Contratista</f>
        <v>0</v>
      </c>
      <c r="C7003" s="81"/>
      <c r="D7003" s="81"/>
      <c r="E7003" s="81"/>
      <c r="F7003" s="87"/>
      <c r="G7003" s="261"/>
    </row>
    <row r="7004" spans="1:7" ht="24" customHeight="1" x14ac:dyDescent="0.2">
      <c r="A7004" s="259" t="s">
        <v>23</v>
      </c>
      <c r="B7004" s="84" t="str">
        <f>Obra</f>
        <v>ESCUELA CASA DEL NINÑO</v>
      </c>
      <c r="C7004" s="81"/>
      <c r="D7004" s="81"/>
      <c r="E7004" s="81"/>
      <c r="F7004" s="87" t="s">
        <v>37</v>
      </c>
      <c r="G7004" s="262">
        <f>Fecha_Base</f>
        <v>0</v>
      </c>
    </row>
    <row r="7005" spans="1:7" ht="24" customHeight="1" x14ac:dyDescent="0.2">
      <c r="A7005" s="263" t="s">
        <v>600</v>
      </c>
      <c r="B7005" s="82" t="str">
        <f>Ubicación</f>
        <v>VALLE FERTIL - SAN JUAN</v>
      </c>
      <c r="C7005" s="82"/>
      <c r="D7005" s="88"/>
      <c r="E7005" s="89"/>
      <c r="G7005" s="264"/>
    </row>
    <row r="7006" spans="1:7" ht="24" customHeight="1" x14ac:dyDescent="0.2">
      <c r="A7006" s="263" t="s">
        <v>38</v>
      </c>
      <c r="B7006" s="91">
        <f>IFERROR(VALUE(LEFT(B7007,FIND(".",B7007)-1)),"")</f>
        <v>12</v>
      </c>
      <c r="C7006" s="83" t="str">
        <f>IFERROR(VLOOKUP(B7006,Tabla_CyP,2,FALSE),"")</f>
        <v xml:space="preserve"> INSTALACIÓN SANITARIA</v>
      </c>
      <c r="E7006" s="89"/>
      <c r="G7006" s="264"/>
    </row>
    <row r="7007" spans="1:7" ht="24" customHeight="1" x14ac:dyDescent="0.2">
      <c r="A7007" s="263" t="s">
        <v>24</v>
      </c>
      <c r="B7007" s="92" t="str">
        <f>IFERROR(VLOOKUP(COUNTIF($A$1:A7007,"ANALISIS DE PRECIOS"),Tabla_NumeroItem,2,FALSE),"")</f>
        <v>12.3.7.1</v>
      </c>
      <c r="C7007" s="83" t="str">
        <f>IFERROR(VLOOKUP(B7007,Tabla_CyP,2,FALSE),"")</f>
        <v>Tanques de 2500lts</v>
      </c>
      <c r="D7007" s="88"/>
      <c r="E7007" s="89"/>
      <c r="F7007" s="87" t="s">
        <v>25</v>
      </c>
      <c r="G7007" s="265" t="str">
        <f>IFERROR(VLOOKUP(B7007,Tabla_CyP,4,FALSE),"")</f>
        <v>u</v>
      </c>
    </row>
    <row r="7008" spans="1:7" ht="24" customHeight="1" x14ac:dyDescent="0.2">
      <c r="A7008" s="263"/>
      <c r="B7008" s="82"/>
      <c r="D7008" s="88"/>
      <c r="E7008" s="89"/>
      <c r="G7008" s="264"/>
    </row>
    <row r="7009" spans="1:123" ht="24" customHeight="1" x14ac:dyDescent="0.2">
      <c r="A7009" s="366" t="s">
        <v>506</v>
      </c>
      <c r="B7009" s="367"/>
      <c r="C7009" s="368" t="s">
        <v>0</v>
      </c>
      <c r="D7009" s="368" t="s">
        <v>26</v>
      </c>
      <c r="E7009" s="370" t="s">
        <v>27</v>
      </c>
      <c r="F7009" s="372" t="s">
        <v>28</v>
      </c>
      <c r="G7009" s="372" t="s">
        <v>29</v>
      </c>
    </row>
    <row r="7010" spans="1:123" s="88" customFormat="1" ht="24" customHeight="1" x14ac:dyDescent="0.2">
      <c r="A7010" s="93" t="s">
        <v>507</v>
      </c>
      <c r="B7010" s="93" t="s">
        <v>508</v>
      </c>
      <c r="C7010" s="369"/>
      <c r="D7010" s="369"/>
      <c r="E7010" s="371"/>
      <c r="F7010" s="373"/>
      <c r="G7010" s="373"/>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6"/>
      <c r="B7011" s="94"/>
      <c r="C7011" s="132" t="s">
        <v>603</v>
      </c>
      <c r="D7011" s="95"/>
      <c r="E7011" s="96"/>
      <c r="F7011" s="97"/>
      <c r="G7011" s="267"/>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8">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8">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8">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8">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8">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8">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8">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8">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8">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8">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8">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8">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8">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8">
        <f t="shared" si="2105"/>
        <v>0</v>
      </c>
    </row>
    <row r="7026" spans="1:7" ht="24" customHeight="1" x14ac:dyDescent="0.2">
      <c r="A7026" s="269"/>
      <c r="D7026" s="88"/>
      <c r="E7026" s="89"/>
      <c r="F7026" s="255" t="s">
        <v>30</v>
      </c>
      <c r="G7026" s="270">
        <f>SUBTOTAL(9,G7012:G7025)</f>
        <v>0</v>
      </c>
    </row>
    <row r="7027" spans="1:7" ht="24" customHeight="1" x14ac:dyDescent="0.2">
      <c r="A7027" s="269"/>
      <c r="C7027" s="98" t="s">
        <v>604</v>
      </c>
      <c r="D7027" s="88"/>
      <c r="E7027" s="89"/>
      <c r="G7027" s="271"/>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8">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8">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8">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8">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8">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8">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8">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8">
        <f t="shared" si="2110"/>
        <v>0</v>
      </c>
    </row>
    <row r="7036" spans="1:7" ht="24" customHeight="1" x14ac:dyDescent="0.2">
      <c r="A7036" s="269"/>
      <c r="D7036" s="88"/>
      <c r="E7036" s="89"/>
      <c r="F7036" s="255" t="s">
        <v>31</v>
      </c>
      <c r="G7036" s="270">
        <f>SUBTOTAL(9,G7028:G7035)</f>
        <v>0</v>
      </c>
    </row>
    <row r="7037" spans="1:7" ht="24" customHeight="1" x14ac:dyDescent="0.2">
      <c r="A7037" s="269"/>
      <c r="C7037" s="98" t="s">
        <v>605</v>
      </c>
      <c r="D7037" s="88"/>
      <c r="E7037" s="89"/>
      <c r="G7037" s="271"/>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8">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8">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8">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8">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8">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8">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8">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8">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8">
        <f t="shared" si="2115"/>
        <v>0</v>
      </c>
    </row>
    <row r="7047" spans="1:7" ht="24" customHeight="1" x14ac:dyDescent="0.2">
      <c r="A7047" s="272"/>
      <c r="B7047" s="88"/>
      <c r="D7047" s="88"/>
      <c r="E7047" s="89"/>
      <c r="F7047" s="255" t="s">
        <v>32</v>
      </c>
      <c r="G7047" s="270">
        <f>SUBTOTAL(9,G7038:G7046)</f>
        <v>0</v>
      </c>
    </row>
    <row r="7048" spans="1:7" ht="24" customHeight="1" x14ac:dyDescent="0.2">
      <c r="A7048" s="273"/>
      <c r="B7048" s="88"/>
      <c r="D7048" s="88"/>
      <c r="E7048" s="89"/>
      <c r="G7048" s="271"/>
    </row>
    <row r="7049" spans="1:7" ht="24" customHeight="1" x14ac:dyDescent="0.2">
      <c r="A7049" s="274" t="str">
        <f>B7007</f>
        <v>12.3.7.1</v>
      </c>
      <c r="B7049" s="275" t="str">
        <f>C7007</f>
        <v>Tanques de 2500lts</v>
      </c>
      <c r="C7049" s="95"/>
      <c r="D7049" s="95" t="s">
        <v>33</v>
      </c>
      <c r="E7049" s="96"/>
      <c r="F7049" s="277" t="s">
        <v>34</v>
      </c>
      <c r="G7049" s="276">
        <f>SUBTOTAL(9,G7012:G7048)</f>
        <v>0</v>
      </c>
    </row>
    <row r="7051" spans="1:7" ht="24" customHeight="1" x14ac:dyDescent="0.2">
      <c r="A7051" s="256" t="s">
        <v>36</v>
      </c>
      <c r="B7051" s="257"/>
      <c r="C7051" s="257"/>
      <c r="D7051" s="257"/>
      <c r="E7051" s="257"/>
      <c r="F7051" s="257"/>
      <c r="G7051" s="258"/>
    </row>
    <row r="7052" spans="1:7" ht="24" customHeight="1" x14ac:dyDescent="0.2">
      <c r="A7052" s="259" t="s">
        <v>601</v>
      </c>
      <c r="B7052" s="84" t="str">
        <f>Comitente</f>
        <v>SUBSECRETARIA DE ARQUITECTURA</v>
      </c>
      <c r="C7052" s="80"/>
      <c r="D7052" s="85"/>
      <c r="E7052" s="85"/>
      <c r="F7052" s="86"/>
      <c r="G7052" s="260"/>
    </row>
    <row r="7053" spans="1:7" ht="24" customHeight="1" x14ac:dyDescent="0.2">
      <c r="A7053" s="259" t="s">
        <v>602</v>
      </c>
      <c r="B7053" s="84">
        <f>Contratista</f>
        <v>0</v>
      </c>
      <c r="C7053" s="81"/>
      <c r="D7053" s="81"/>
      <c r="E7053" s="81"/>
      <c r="F7053" s="87"/>
      <c r="G7053" s="261"/>
    </row>
    <row r="7054" spans="1:7" ht="24" customHeight="1" x14ac:dyDescent="0.2">
      <c r="A7054" s="259" t="s">
        <v>23</v>
      </c>
      <c r="B7054" s="84" t="str">
        <f>Obra</f>
        <v>ESCUELA CASA DEL NINÑO</v>
      </c>
      <c r="C7054" s="81"/>
      <c r="D7054" s="81"/>
      <c r="E7054" s="81"/>
      <c r="F7054" s="87" t="s">
        <v>37</v>
      </c>
      <c r="G7054" s="262">
        <f>Fecha_Base</f>
        <v>0</v>
      </c>
    </row>
    <row r="7055" spans="1:7" ht="24" customHeight="1" x14ac:dyDescent="0.2">
      <c r="A7055" s="263" t="s">
        <v>600</v>
      </c>
      <c r="B7055" s="82" t="str">
        <f>Ubicación</f>
        <v>VALLE FERTIL - SAN JUAN</v>
      </c>
      <c r="C7055" s="82"/>
      <c r="D7055" s="88"/>
      <c r="E7055" s="89"/>
      <c r="G7055" s="264"/>
    </row>
    <row r="7056" spans="1:7" ht="24" customHeight="1" x14ac:dyDescent="0.2">
      <c r="A7056" s="263" t="s">
        <v>38</v>
      </c>
      <c r="B7056" s="91">
        <f>IFERROR(VALUE(LEFT(B7057,FIND(".",B7057)-1)),"")</f>
        <v>12</v>
      </c>
      <c r="C7056" s="83" t="str">
        <f>IFERROR(VLOOKUP(B7056,Tabla_CyP,2,FALSE),"")</f>
        <v xml:space="preserve"> INSTALACIÓN SANITARIA</v>
      </c>
      <c r="E7056" s="89"/>
      <c r="G7056" s="264"/>
    </row>
    <row r="7057" spans="1:123" ht="24" customHeight="1" x14ac:dyDescent="0.2">
      <c r="A7057" s="263" t="s">
        <v>24</v>
      </c>
      <c r="B7057" s="92" t="str">
        <f>IFERROR(VLOOKUP(COUNTIF($A$1:A7057,"ANALISIS DE PRECIOS"),Tabla_NumeroItem,2,FALSE),"")</f>
        <v>12.3.7.2</v>
      </c>
      <c r="C7057" s="83" t="str">
        <f>IFERROR(VLOOKUP(B7057,Tabla_CyP,2,FALSE),"")</f>
        <v>Mamposteria 0,2m</v>
      </c>
      <c r="D7057" s="88"/>
      <c r="E7057" s="89"/>
      <c r="F7057" s="87" t="s">
        <v>25</v>
      </c>
      <c r="G7057" s="265" t="str">
        <f>IFERROR(VLOOKUP(B7057,Tabla_CyP,4,FALSE),"")</f>
        <v>m2</v>
      </c>
    </row>
    <row r="7058" spans="1:123" ht="24" customHeight="1" x14ac:dyDescent="0.2">
      <c r="A7058" s="263"/>
      <c r="B7058" s="82"/>
      <c r="D7058" s="88"/>
      <c r="E7058" s="89"/>
      <c r="G7058" s="264"/>
    </row>
    <row r="7059" spans="1:123" ht="24" customHeight="1" x14ac:dyDescent="0.2">
      <c r="A7059" s="366" t="s">
        <v>506</v>
      </c>
      <c r="B7059" s="367"/>
      <c r="C7059" s="368" t="s">
        <v>0</v>
      </c>
      <c r="D7059" s="368" t="s">
        <v>26</v>
      </c>
      <c r="E7059" s="370" t="s">
        <v>27</v>
      </c>
      <c r="F7059" s="372" t="s">
        <v>28</v>
      </c>
      <c r="G7059" s="372" t="s">
        <v>29</v>
      </c>
    </row>
    <row r="7060" spans="1:123" s="88" customFormat="1" ht="24" customHeight="1" x14ac:dyDescent="0.2">
      <c r="A7060" s="93" t="s">
        <v>507</v>
      </c>
      <c r="B7060" s="93" t="s">
        <v>508</v>
      </c>
      <c r="C7060" s="369"/>
      <c r="D7060" s="369"/>
      <c r="E7060" s="371"/>
      <c r="F7060" s="373"/>
      <c r="G7060" s="373"/>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6"/>
      <c r="B7061" s="94"/>
      <c r="C7061" s="132" t="s">
        <v>603</v>
      </c>
      <c r="D7061" s="95"/>
      <c r="E7061" s="96"/>
      <c r="F7061" s="97"/>
      <c r="G7061" s="267"/>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8">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8">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8">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8">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8">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8">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8">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8">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8">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8">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8">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8">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8">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8">
        <f t="shared" si="2120"/>
        <v>0</v>
      </c>
    </row>
    <row r="7076" spans="1:7" ht="24" customHeight="1" x14ac:dyDescent="0.2">
      <c r="A7076" s="269"/>
      <c r="D7076" s="88"/>
      <c r="E7076" s="89"/>
      <c r="F7076" s="255" t="s">
        <v>30</v>
      </c>
      <c r="G7076" s="270">
        <f>SUBTOTAL(9,G7062:G7075)</f>
        <v>0</v>
      </c>
    </row>
    <row r="7077" spans="1:7" ht="24" customHeight="1" x14ac:dyDescent="0.2">
      <c r="A7077" s="269"/>
      <c r="C7077" s="98" t="s">
        <v>604</v>
      </c>
      <c r="D7077" s="88"/>
      <c r="E7077" s="89"/>
      <c r="G7077" s="271"/>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8">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8">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8">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8">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8">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8">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8">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8">
        <f t="shared" si="2125"/>
        <v>0</v>
      </c>
    </row>
    <row r="7086" spans="1:7" ht="24" customHeight="1" x14ac:dyDescent="0.2">
      <c r="A7086" s="269"/>
      <c r="D7086" s="88"/>
      <c r="E7086" s="89"/>
      <c r="F7086" s="255" t="s">
        <v>31</v>
      </c>
      <c r="G7086" s="270">
        <f>SUBTOTAL(9,G7078:G7085)</f>
        <v>0</v>
      </c>
    </row>
    <row r="7087" spans="1:7" ht="24" customHeight="1" x14ac:dyDescent="0.2">
      <c r="A7087" s="269"/>
      <c r="C7087" s="98" t="s">
        <v>605</v>
      </c>
      <c r="D7087" s="88"/>
      <c r="E7087" s="89"/>
      <c r="G7087" s="271"/>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8">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8">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8">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8">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8">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8">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8">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8">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8">
        <f t="shared" si="2130"/>
        <v>0</v>
      </c>
    </row>
    <row r="7097" spans="1:7" ht="24" customHeight="1" x14ac:dyDescent="0.2">
      <c r="A7097" s="272"/>
      <c r="B7097" s="88"/>
      <c r="D7097" s="88"/>
      <c r="E7097" s="89"/>
      <c r="F7097" s="255" t="s">
        <v>32</v>
      </c>
      <c r="G7097" s="270">
        <f>SUBTOTAL(9,G7088:G7096)</f>
        <v>0</v>
      </c>
    </row>
    <row r="7098" spans="1:7" ht="24" customHeight="1" x14ac:dyDescent="0.2">
      <c r="A7098" s="273"/>
      <c r="B7098" s="88"/>
      <c r="D7098" s="88"/>
      <c r="E7098" s="89"/>
      <c r="G7098" s="271"/>
    </row>
    <row r="7099" spans="1:7" ht="24" customHeight="1" x14ac:dyDescent="0.2">
      <c r="A7099" s="274" t="str">
        <f>B7057</f>
        <v>12.3.7.2</v>
      </c>
      <c r="B7099" s="275" t="str">
        <f>C7057</f>
        <v>Mamposteria 0,2m</v>
      </c>
      <c r="C7099" s="95"/>
      <c r="D7099" s="95" t="s">
        <v>33</v>
      </c>
      <c r="E7099" s="96"/>
      <c r="F7099" s="277" t="s">
        <v>34</v>
      </c>
      <c r="G7099" s="276">
        <f>SUBTOTAL(9,G7062:G7098)</f>
        <v>0</v>
      </c>
    </row>
    <row r="7101" spans="1:7" ht="24" customHeight="1" x14ac:dyDescent="0.2">
      <c r="A7101" s="256" t="s">
        <v>36</v>
      </c>
      <c r="B7101" s="257"/>
      <c r="C7101" s="257"/>
      <c r="D7101" s="257"/>
      <c r="E7101" s="257"/>
      <c r="F7101" s="257"/>
      <c r="G7101" s="258"/>
    </row>
    <row r="7102" spans="1:7" ht="24" customHeight="1" x14ac:dyDescent="0.2">
      <c r="A7102" s="259" t="s">
        <v>601</v>
      </c>
      <c r="B7102" s="84" t="str">
        <f>Comitente</f>
        <v>SUBSECRETARIA DE ARQUITECTURA</v>
      </c>
      <c r="C7102" s="80"/>
      <c r="D7102" s="85"/>
      <c r="E7102" s="85"/>
      <c r="F7102" s="86"/>
      <c r="G7102" s="260"/>
    </row>
    <row r="7103" spans="1:7" ht="24" customHeight="1" x14ac:dyDescent="0.2">
      <c r="A7103" s="259" t="s">
        <v>602</v>
      </c>
      <c r="B7103" s="84">
        <f>Contratista</f>
        <v>0</v>
      </c>
      <c r="C7103" s="81"/>
      <c r="D7103" s="81"/>
      <c r="E7103" s="81"/>
      <c r="F7103" s="87"/>
      <c r="G7103" s="261"/>
    </row>
    <row r="7104" spans="1:7" ht="24" customHeight="1" x14ac:dyDescent="0.2">
      <c r="A7104" s="259" t="s">
        <v>23</v>
      </c>
      <c r="B7104" s="84" t="str">
        <f>Obra</f>
        <v>ESCUELA CASA DEL NINÑO</v>
      </c>
      <c r="C7104" s="81"/>
      <c r="D7104" s="81"/>
      <c r="E7104" s="81"/>
      <c r="F7104" s="87" t="s">
        <v>37</v>
      </c>
      <c r="G7104" s="262">
        <f>Fecha_Base</f>
        <v>0</v>
      </c>
    </row>
    <row r="7105" spans="1:123" ht="24" customHeight="1" x14ac:dyDescent="0.2">
      <c r="A7105" s="263" t="s">
        <v>600</v>
      </c>
      <c r="B7105" s="82" t="str">
        <f>Ubicación</f>
        <v>VALLE FERTIL - SAN JUAN</v>
      </c>
      <c r="C7105" s="82"/>
      <c r="D7105" s="88"/>
      <c r="E7105" s="89"/>
      <c r="G7105" s="264"/>
    </row>
    <row r="7106" spans="1:123" ht="24" customHeight="1" x14ac:dyDescent="0.2">
      <c r="A7106" s="263" t="s">
        <v>38</v>
      </c>
      <c r="B7106" s="91">
        <f>IFERROR(VALUE(LEFT(B7107,FIND(".",B7107)-1)),"")</f>
        <v>12</v>
      </c>
      <c r="C7106" s="83" t="str">
        <f>IFERROR(VLOOKUP(B7106,Tabla_CyP,2,FALSE),"")</f>
        <v xml:space="preserve"> INSTALACIÓN SANITARIA</v>
      </c>
      <c r="E7106" s="89"/>
      <c r="G7106" s="264"/>
    </row>
    <row r="7107" spans="1:123" ht="24" customHeight="1" x14ac:dyDescent="0.2">
      <c r="A7107" s="263" t="s">
        <v>24</v>
      </c>
      <c r="B7107" s="92" t="str">
        <f>IFERROR(VLOOKUP(COUNTIF($A$1:A7107,"ANALISIS DE PRECIOS"),Tabla_NumeroItem,2,FALSE),"")</f>
        <v>12.3.7.3</v>
      </c>
      <c r="C7107" s="83" t="str">
        <f>IFERROR(VLOOKUP(B7107,Tabla_CyP,2,FALSE),"")</f>
        <v>Revoque impermeable</v>
      </c>
      <c r="D7107" s="88"/>
      <c r="E7107" s="89"/>
      <c r="F7107" s="87" t="s">
        <v>25</v>
      </c>
      <c r="G7107" s="265" t="str">
        <f>IFERROR(VLOOKUP(B7107,Tabla_CyP,4,FALSE),"")</f>
        <v>m2</v>
      </c>
    </row>
    <row r="7108" spans="1:123" ht="24" customHeight="1" x14ac:dyDescent="0.2">
      <c r="A7108" s="263"/>
      <c r="B7108" s="82"/>
      <c r="D7108" s="88"/>
      <c r="E7108" s="89"/>
      <c r="G7108" s="264"/>
    </row>
    <row r="7109" spans="1:123" ht="24" customHeight="1" x14ac:dyDescent="0.2">
      <c r="A7109" s="366" t="s">
        <v>506</v>
      </c>
      <c r="B7109" s="367"/>
      <c r="C7109" s="368" t="s">
        <v>0</v>
      </c>
      <c r="D7109" s="368" t="s">
        <v>26</v>
      </c>
      <c r="E7109" s="370" t="s">
        <v>27</v>
      </c>
      <c r="F7109" s="372" t="s">
        <v>28</v>
      </c>
      <c r="G7109" s="372" t="s">
        <v>29</v>
      </c>
    </row>
    <row r="7110" spans="1:123" s="88" customFormat="1" ht="24" customHeight="1" x14ac:dyDescent="0.2">
      <c r="A7110" s="93" t="s">
        <v>507</v>
      </c>
      <c r="B7110" s="93" t="s">
        <v>508</v>
      </c>
      <c r="C7110" s="369"/>
      <c r="D7110" s="369"/>
      <c r="E7110" s="371"/>
      <c r="F7110" s="373"/>
      <c r="G7110" s="373"/>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6"/>
      <c r="B7111" s="94"/>
      <c r="C7111" s="132" t="s">
        <v>603</v>
      </c>
      <c r="D7111" s="95"/>
      <c r="E7111" s="96"/>
      <c r="F7111" s="97"/>
      <c r="G7111" s="267"/>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8">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8">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8">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8">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8">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8">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8">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8">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8">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8">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8">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8">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8">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8">
        <f t="shared" si="2135"/>
        <v>0</v>
      </c>
    </row>
    <row r="7126" spans="1:7" ht="24" customHeight="1" x14ac:dyDescent="0.2">
      <c r="A7126" s="269"/>
      <c r="D7126" s="88"/>
      <c r="E7126" s="89"/>
      <c r="F7126" s="255" t="s">
        <v>30</v>
      </c>
      <c r="G7126" s="270">
        <f>SUBTOTAL(9,G7112:G7125)</f>
        <v>0</v>
      </c>
    </row>
    <row r="7127" spans="1:7" ht="24" customHeight="1" x14ac:dyDescent="0.2">
      <c r="A7127" s="269"/>
      <c r="C7127" s="98" t="s">
        <v>604</v>
      </c>
      <c r="D7127" s="88"/>
      <c r="E7127" s="89"/>
      <c r="G7127" s="271"/>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8">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8">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8">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8">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8">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8">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8">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8">
        <f t="shared" si="2140"/>
        <v>0</v>
      </c>
    </row>
    <row r="7136" spans="1:7" ht="24" customHeight="1" x14ac:dyDescent="0.2">
      <c r="A7136" s="269"/>
      <c r="D7136" s="88"/>
      <c r="E7136" s="89"/>
      <c r="F7136" s="255" t="s">
        <v>31</v>
      </c>
      <c r="G7136" s="270">
        <f>SUBTOTAL(9,G7128:G7135)</f>
        <v>0</v>
      </c>
    </row>
    <row r="7137" spans="1:7" ht="24" customHeight="1" x14ac:dyDescent="0.2">
      <c r="A7137" s="269"/>
      <c r="C7137" s="98" t="s">
        <v>605</v>
      </c>
      <c r="D7137" s="88"/>
      <c r="E7137" s="89"/>
      <c r="G7137" s="271"/>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8">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8">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8">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8">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8">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8">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8">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8">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8">
        <f t="shared" si="2145"/>
        <v>0</v>
      </c>
    </row>
    <row r="7147" spans="1:7" ht="24" customHeight="1" x14ac:dyDescent="0.2">
      <c r="A7147" s="272"/>
      <c r="B7147" s="88"/>
      <c r="D7147" s="88"/>
      <c r="E7147" s="89"/>
      <c r="F7147" s="255" t="s">
        <v>32</v>
      </c>
      <c r="G7147" s="270">
        <f>SUBTOTAL(9,G7138:G7146)</f>
        <v>0</v>
      </c>
    </row>
    <row r="7148" spans="1:7" ht="24" customHeight="1" x14ac:dyDescent="0.2">
      <c r="A7148" s="273"/>
      <c r="B7148" s="88"/>
      <c r="D7148" s="88"/>
      <c r="E7148" s="89"/>
      <c r="G7148" s="271"/>
    </row>
    <row r="7149" spans="1:7" ht="24" customHeight="1" x14ac:dyDescent="0.2">
      <c r="A7149" s="274" t="str">
        <f>B7107</f>
        <v>12.3.7.3</v>
      </c>
      <c r="B7149" s="275" t="str">
        <f>C7107</f>
        <v>Revoque impermeable</v>
      </c>
      <c r="C7149" s="95"/>
      <c r="D7149" s="95" t="s">
        <v>33</v>
      </c>
      <c r="E7149" s="96"/>
      <c r="F7149" s="277" t="s">
        <v>34</v>
      </c>
      <c r="G7149" s="276">
        <f>SUBTOTAL(9,G7112:G7148)</f>
        <v>0</v>
      </c>
    </row>
    <row r="7151" spans="1:7" ht="24" customHeight="1" x14ac:dyDescent="0.2">
      <c r="A7151" s="256" t="s">
        <v>36</v>
      </c>
      <c r="B7151" s="257"/>
      <c r="C7151" s="257"/>
      <c r="D7151" s="257"/>
      <c r="E7151" s="257"/>
      <c r="F7151" s="257"/>
      <c r="G7151" s="258"/>
    </row>
    <row r="7152" spans="1:7" ht="24" customHeight="1" x14ac:dyDescent="0.2">
      <c r="A7152" s="259" t="s">
        <v>601</v>
      </c>
      <c r="B7152" s="84" t="str">
        <f>Comitente</f>
        <v>SUBSECRETARIA DE ARQUITECTURA</v>
      </c>
      <c r="C7152" s="80"/>
      <c r="D7152" s="85"/>
      <c r="E7152" s="85"/>
      <c r="F7152" s="86"/>
      <c r="G7152" s="260"/>
    </row>
    <row r="7153" spans="1:123" ht="24" customHeight="1" x14ac:dyDescent="0.2">
      <c r="A7153" s="259" t="s">
        <v>602</v>
      </c>
      <c r="B7153" s="84">
        <f>Contratista</f>
        <v>0</v>
      </c>
      <c r="C7153" s="81"/>
      <c r="D7153" s="81"/>
      <c r="E7153" s="81"/>
      <c r="F7153" s="87"/>
      <c r="G7153" s="261"/>
    </row>
    <row r="7154" spans="1:123" ht="24" customHeight="1" x14ac:dyDescent="0.2">
      <c r="A7154" s="259" t="s">
        <v>23</v>
      </c>
      <c r="B7154" s="84" t="str">
        <f>Obra</f>
        <v>ESCUELA CASA DEL NINÑO</v>
      </c>
      <c r="C7154" s="81"/>
      <c r="D7154" s="81"/>
      <c r="E7154" s="81"/>
      <c r="F7154" s="87" t="s">
        <v>37</v>
      </c>
      <c r="G7154" s="262">
        <f>Fecha_Base</f>
        <v>0</v>
      </c>
    </row>
    <row r="7155" spans="1:123" ht="24" customHeight="1" x14ac:dyDescent="0.2">
      <c r="A7155" s="263" t="s">
        <v>600</v>
      </c>
      <c r="B7155" s="82" t="str">
        <f>Ubicación</f>
        <v>VALLE FERTIL - SAN JUAN</v>
      </c>
      <c r="C7155" s="82"/>
      <c r="D7155" s="88"/>
      <c r="E7155" s="89"/>
      <c r="G7155" s="264"/>
    </row>
    <row r="7156" spans="1:123" ht="24" customHeight="1" x14ac:dyDescent="0.2">
      <c r="A7156" s="263" t="s">
        <v>38</v>
      </c>
      <c r="B7156" s="91">
        <f>IFERROR(VALUE(LEFT(B7157,FIND(".",B7157)-1)),"")</f>
        <v>12</v>
      </c>
      <c r="C7156" s="83" t="str">
        <f>IFERROR(VLOOKUP(B7156,Tabla_CyP,2,FALSE),"")</f>
        <v xml:space="preserve"> INSTALACIÓN SANITARIA</v>
      </c>
      <c r="E7156" s="89"/>
      <c r="G7156" s="264"/>
    </row>
    <row r="7157" spans="1:123" ht="24" customHeight="1" x14ac:dyDescent="0.2">
      <c r="A7157" s="263" t="s">
        <v>24</v>
      </c>
      <c r="B7157" s="92" t="str">
        <f>IFERROR(VLOOKUP(COUNTIF($A$1:A7157,"ANALISIS DE PRECIOS"),Tabla_NumeroItem,2,FALSE),"")</f>
        <v>12.3.7.4</v>
      </c>
      <c r="C7157" s="83" t="str">
        <f>IFERROR(VLOOKUP(B7157,Tabla_CyP,2,FALSE),"")</f>
        <v>Estucado</v>
      </c>
      <c r="D7157" s="88"/>
      <c r="E7157" s="89"/>
      <c r="F7157" s="87" t="s">
        <v>25</v>
      </c>
      <c r="G7157" s="265" t="str">
        <f>IFERROR(VLOOKUP(B7157,Tabla_CyP,4,FALSE),"")</f>
        <v>m2</v>
      </c>
    </row>
    <row r="7158" spans="1:123" ht="24" customHeight="1" x14ac:dyDescent="0.2">
      <c r="A7158" s="263"/>
      <c r="B7158" s="82"/>
      <c r="D7158" s="88"/>
      <c r="E7158" s="89"/>
      <c r="G7158" s="264"/>
    </row>
    <row r="7159" spans="1:123" ht="24" customHeight="1" x14ac:dyDescent="0.2">
      <c r="A7159" s="366" t="s">
        <v>506</v>
      </c>
      <c r="B7159" s="367"/>
      <c r="C7159" s="368" t="s">
        <v>0</v>
      </c>
      <c r="D7159" s="368" t="s">
        <v>26</v>
      </c>
      <c r="E7159" s="370" t="s">
        <v>27</v>
      </c>
      <c r="F7159" s="372" t="s">
        <v>28</v>
      </c>
      <c r="G7159" s="372" t="s">
        <v>29</v>
      </c>
    </row>
    <row r="7160" spans="1:123" s="88" customFormat="1" ht="24" customHeight="1" x14ac:dyDescent="0.2">
      <c r="A7160" s="93" t="s">
        <v>507</v>
      </c>
      <c r="B7160" s="93" t="s">
        <v>508</v>
      </c>
      <c r="C7160" s="369"/>
      <c r="D7160" s="369"/>
      <c r="E7160" s="371"/>
      <c r="F7160" s="373"/>
      <c r="G7160" s="373"/>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6"/>
      <c r="B7161" s="94"/>
      <c r="C7161" s="132" t="s">
        <v>603</v>
      </c>
      <c r="D7161" s="95"/>
      <c r="E7161" s="96"/>
      <c r="F7161" s="97"/>
      <c r="G7161" s="267"/>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8">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8">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8">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8">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8">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8">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8">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8">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8">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8">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8">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8">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8">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8">
        <f t="shared" si="2150"/>
        <v>0</v>
      </c>
    </row>
    <row r="7176" spans="1:7" ht="24" customHeight="1" x14ac:dyDescent="0.2">
      <c r="A7176" s="269"/>
      <c r="D7176" s="88"/>
      <c r="E7176" s="89"/>
      <c r="F7176" s="255" t="s">
        <v>30</v>
      </c>
      <c r="G7176" s="270">
        <f>SUBTOTAL(9,G7162:G7175)</f>
        <v>0</v>
      </c>
    </row>
    <row r="7177" spans="1:7" ht="24" customHeight="1" x14ac:dyDescent="0.2">
      <c r="A7177" s="269"/>
      <c r="C7177" s="98" t="s">
        <v>604</v>
      </c>
      <c r="D7177" s="88"/>
      <c r="E7177" s="89"/>
      <c r="G7177" s="271"/>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8">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8">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8">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8">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8">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8">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8">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8">
        <f t="shared" si="2155"/>
        <v>0</v>
      </c>
    </row>
    <row r="7186" spans="1:7" ht="24" customHeight="1" x14ac:dyDescent="0.2">
      <c r="A7186" s="269"/>
      <c r="D7186" s="88"/>
      <c r="E7186" s="89"/>
      <c r="F7186" s="255" t="s">
        <v>31</v>
      </c>
      <c r="G7186" s="270">
        <f>SUBTOTAL(9,G7178:G7185)</f>
        <v>0</v>
      </c>
    </row>
    <row r="7187" spans="1:7" ht="24" customHeight="1" x14ac:dyDescent="0.2">
      <c r="A7187" s="269"/>
      <c r="C7187" s="98" t="s">
        <v>605</v>
      </c>
      <c r="D7187" s="88"/>
      <c r="E7187" s="89"/>
      <c r="G7187" s="271"/>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8">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8">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8">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8">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8">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8">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8">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8">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8">
        <f t="shared" si="2160"/>
        <v>0</v>
      </c>
    </row>
    <row r="7197" spans="1:7" ht="24" customHeight="1" x14ac:dyDescent="0.2">
      <c r="A7197" s="272"/>
      <c r="B7197" s="88"/>
      <c r="D7197" s="88"/>
      <c r="E7197" s="89"/>
      <c r="F7197" s="255" t="s">
        <v>32</v>
      </c>
      <c r="G7197" s="270">
        <f>SUBTOTAL(9,G7188:G7196)</f>
        <v>0</v>
      </c>
    </row>
    <row r="7198" spans="1:7" ht="24" customHeight="1" x14ac:dyDescent="0.2">
      <c r="A7198" s="273"/>
      <c r="B7198" s="88"/>
      <c r="D7198" s="88"/>
      <c r="E7198" s="89"/>
      <c r="G7198" s="271"/>
    </row>
    <row r="7199" spans="1:7" ht="24" customHeight="1" x14ac:dyDescent="0.2">
      <c r="A7199" s="274" t="str">
        <f>B7157</f>
        <v>12.3.7.4</v>
      </c>
      <c r="B7199" s="275" t="str">
        <f>C7157</f>
        <v>Estucado</v>
      </c>
      <c r="C7199" s="95"/>
      <c r="D7199" s="95" t="s">
        <v>33</v>
      </c>
      <c r="E7199" s="96"/>
      <c r="F7199" s="277" t="s">
        <v>34</v>
      </c>
      <c r="G7199" s="276">
        <f>SUBTOTAL(9,G7162:G7198)</f>
        <v>0</v>
      </c>
    </row>
    <row r="7201" spans="1:123" ht="24" customHeight="1" x14ac:dyDescent="0.2">
      <c r="A7201" s="256" t="s">
        <v>36</v>
      </c>
      <c r="B7201" s="257"/>
      <c r="C7201" s="257"/>
      <c r="D7201" s="257"/>
      <c r="E7201" s="257"/>
      <c r="F7201" s="257"/>
      <c r="G7201" s="258"/>
    </row>
    <row r="7202" spans="1:123" ht="24" customHeight="1" x14ac:dyDescent="0.2">
      <c r="A7202" s="259" t="s">
        <v>601</v>
      </c>
      <c r="B7202" s="84" t="str">
        <f>Comitente</f>
        <v>SUBSECRETARIA DE ARQUITECTURA</v>
      </c>
      <c r="C7202" s="80"/>
      <c r="D7202" s="85"/>
      <c r="E7202" s="85"/>
      <c r="F7202" s="86"/>
      <c r="G7202" s="260"/>
    </row>
    <row r="7203" spans="1:123" ht="24" customHeight="1" x14ac:dyDescent="0.2">
      <c r="A7203" s="259" t="s">
        <v>602</v>
      </c>
      <c r="B7203" s="84">
        <f>Contratista</f>
        <v>0</v>
      </c>
      <c r="C7203" s="81"/>
      <c r="D7203" s="81"/>
      <c r="E7203" s="81"/>
      <c r="F7203" s="87"/>
      <c r="G7203" s="261"/>
    </row>
    <row r="7204" spans="1:123" ht="24" customHeight="1" x14ac:dyDescent="0.2">
      <c r="A7204" s="259" t="s">
        <v>23</v>
      </c>
      <c r="B7204" s="84" t="str">
        <f>Obra</f>
        <v>ESCUELA CASA DEL NINÑO</v>
      </c>
      <c r="C7204" s="81"/>
      <c r="D7204" s="81"/>
      <c r="E7204" s="81"/>
      <c r="F7204" s="87" t="s">
        <v>37</v>
      </c>
      <c r="G7204" s="262">
        <f>Fecha_Base</f>
        <v>0</v>
      </c>
    </row>
    <row r="7205" spans="1:123" ht="24" customHeight="1" x14ac:dyDescent="0.2">
      <c r="A7205" s="263" t="s">
        <v>600</v>
      </c>
      <c r="B7205" s="82" t="str">
        <f>Ubicación</f>
        <v>VALLE FERTIL - SAN JUAN</v>
      </c>
      <c r="C7205" s="82"/>
      <c r="D7205" s="88"/>
      <c r="E7205" s="89"/>
      <c r="G7205" s="264"/>
    </row>
    <row r="7206" spans="1:123" ht="24" customHeight="1" x14ac:dyDescent="0.2">
      <c r="A7206" s="263" t="s">
        <v>38</v>
      </c>
      <c r="B7206" s="91">
        <f>IFERROR(VALUE(LEFT(B7207,FIND(".",B7207)-1)),"")</f>
        <v>12</v>
      </c>
      <c r="C7206" s="83" t="str">
        <f>IFERROR(VLOOKUP(B7206,Tabla_CyP,2,FALSE),"")</f>
        <v xml:space="preserve"> INSTALACIÓN SANITARIA</v>
      </c>
      <c r="E7206" s="89"/>
      <c r="G7206" s="264"/>
    </row>
    <row r="7207" spans="1:123" ht="24" customHeight="1" x14ac:dyDescent="0.2">
      <c r="A7207" s="263" t="s">
        <v>24</v>
      </c>
      <c r="B7207" s="92" t="str">
        <f>IFERROR(VLOOKUP(COUNTIF($A$1:A7207,"ANALISIS DE PRECIOS"),Tabla_NumeroItem,2,FALSE),"")</f>
        <v>12.3.7.5</v>
      </c>
      <c r="C7207" s="83" t="str">
        <f>IFERROR(VLOOKUP(B7207,Tabla_CyP,2,FALSE),"")</f>
        <v>Contrapiso hormigon armado</v>
      </c>
      <c r="D7207" s="88"/>
      <c r="E7207" s="89"/>
      <c r="F7207" s="87" t="s">
        <v>25</v>
      </c>
      <c r="G7207" s="265" t="str">
        <f>IFERROR(VLOOKUP(B7207,Tabla_CyP,4,FALSE),"")</f>
        <v>m2</v>
      </c>
    </row>
    <row r="7208" spans="1:123" ht="24" customHeight="1" x14ac:dyDescent="0.2">
      <c r="A7208" s="263"/>
      <c r="B7208" s="82"/>
      <c r="D7208" s="88"/>
      <c r="E7208" s="89"/>
      <c r="G7208" s="264"/>
    </row>
    <row r="7209" spans="1:123" ht="24" customHeight="1" x14ac:dyDescent="0.2">
      <c r="A7209" s="366" t="s">
        <v>506</v>
      </c>
      <c r="B7209" s="367"/>
      <c r="C7209" s="368" t="s">
        <v>0</v>
      </c>
      <c r="D7209" s="368" t="s">
        <v>26</v>
      </c>
      <c r="E7209" s="370" t="s">
        <v>27</v>
      </c>
      <c r="F7209" s="372" t="s">
        <v>28</v>
      </c>
      <c r="G7209" s="372" t="s">
        <v>29</v>
      </c>
    </row>
    <row r="7210" spans="1:123" s="88" customFormat="1" ht="24" customHeight="1" x14ac:dyDescent="0.2">
      <c r="A7210" s="93" t="s">
        <v>507</v>
      </c>
      <c r="B7210" s="93" t="s">
        <v>508</v>
      </c>
      <c r="C7210" s="369"/>
      <c r="D7210" s="369"/>
      <c r="E7210" s="371"/>
      <c r="F7210" s="373"/>
      <c r="G7210" s="373"/>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6"/>
      <c r="B7211" s="94"/>
      <c r="C7211" s="132" t="s">
        <v>603</v>
      </c>
      <c r="D7211" s="95"/>
      <c r="E7211" s="96"/>
      <c r="F7211" s="97"/>
      <c r="G7211" s="267"/>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8">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8">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8">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8">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8">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8">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8">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8">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8">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8">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8">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8">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8">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8">
        <f t="shared" si="2165"/>
        <v>0</v>
      </c>
    </row>
    <row r="7226" spans="1:7" ht="24" customHeight="1" x14ac:dyDescent="0.2">
      <c r="A7226" s="269"/>
      <c r="D7226" s="88"/>
      <c r="E7226" s="89"/>
      <c r="F7226" s="255" t="s">
        <v>30</v>
      </c>
      <c r="G7226" s="270">
        <f>SUBTOTAL(9,G7212:G7225)</f>
        <v>0</v>
      </c>
    </row>
    <row r="7227" spans="1:7" ht="24" customHeight="1" x14ac:dyDescent="0.2">
      <c r="A7227" s="269"/>
      <c r="C7227" s="98" t="s">
        <v>604</v>
      </c>
      <c r="D7227" s="88"/>
      <c r="E7227" s="89"/>
      <c r="G7227" s="271"/>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8">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8">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8">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8">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8">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8">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8">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8">
        <f t="shared" si="2170"/>
        <v>0</v>
      </c>
    </row>
    <row r="7236" spans="1:7" ht="24" customHeight="1" x14ac:dyDescent="0.2">
      <c r="A7236" s="269"/>
      <c r="D7236" s="88"/>
      <c r="E7236" s="89"/>
      <c r="F7236" s="255" t="s">
        <v>31</v>
      </c>
      <c r="G7236" s="270">
        <f>SUBTOTAL(9,G7228:G7235)</f>
        <v>0</v>
      </c>
    </row>
    <row r="7237" spans="1:7" ht="24" customHeight="1" x14ac:dyDescent="0.2">
      <c r="A7237" s="269"/>
      <c r="C7237" s="98" t="s">
        <v>605</v>
      </c>
      <c r="D7237" s="88"/>
      <c r="E7237" s="89"/>
      <c r="G7237" s="271"/>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8">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8">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8">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8">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8">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8">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8">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8">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8">
        <f t="shared" si="2175"/>
        <v>0</v>
      </c>
    </row>
    <row r="7247" spans="1:7" ht="24" customHeight="1" x14ac:dyDescent="0.2">
      <c r="A7247" s="272"/>
      <c r="B7247" s="88"/>
      <c r="D7247" s="88"/>
      <c r="E7247" s="89"/>
      <c r="F7247" s="255" t="s">
        <v>32</v>
      </c>
      <c r="G7247" s="270">
        <f>SUBTOTAL(9,G7238:G7246)</f>
        <v>0</v>
      </c>
    </row>
    <row r="7248" spans="1:7" ht="24" customHeight="1" x14ac:dyDescent="0.2">
      <c r="A7248" s="273"/>
      <c r="B7248" s="88"/>
      <c r="D7248" s="88"/>
      <c r="E7248" s="89"/>
      <c r="G7248" s="271"/>
    </row>
    <row r="7249" spans="1:123" ht="24" customHeight="1" x14ac:dyDescent="0.2">
      <c r="A7249" s="274" t="str">
        <f>B7207</f>
        <v>12.3.7.5</v>
      </c>
      <c r="B7249" s="275" t="str">
        <f>C7207</f>
        <v>Contrapiso hormigon armado</v>
      </c>
      <c r="C7249" s="95"/>
      <c r="D7249" s="95" t="s">
        <v>33</v>
      </c>
      <c r="E7249" s="96"/>
      <c r="F7249" s="277" t="s">
        <v>34</v>
      </c>
      <c r="G7249" s="276">
        <f>SUBTOTAL(9,G7212:G7248)</f>
        <v>0</v>
      </c>
    </row>
    <row r="7251" spans="1:123" ht="24" customHeight="1" x14ac:dyDescent="0.2">
      <c r="A7251" s="256" t="s">
        <v>36</v>
      </c>
      <c r="B7251" s="257"/>
      <c r="C7251" s="257"/>
      <c r="D7251" s="257"/>
      <c r="E7251" s="257"/>
      <c r="F7251" s="257"/>
      <c r="G7251" s="258"/>
    </row>
    <row r="7252" spans="1:123" ht="24" customHeight="1" x14ac:dyDescent="0.2">
      <c r="A7252" s="259" t="s">
        <v>601</v>
      </c>
      <c r="B7252" s="84" t="str">
        <f>Comitente</f>
        <v>SUBSECRETARIA DE ARQUITECTURA</v>
      </c>
      <c r="C7252" s="80"/>
      <c r="D7252" s="85"/>
      <c r="E7252" s="85"/>
      <c r="F7252" s="86"/>
      <c r="G7252" s="260"/>
    </row>
    <row r="7253" spans="1:123" ht="24" customHeight="1" x14ac:dyDescent="0.2">
      <c r="A7253" s="259" t="s">
        <v>602</v>
      </c>
      <c r="B7253" s="84">
        <f>Contratista</f>
        <v>0</v>
      </c>
      <c r="C7253" s="81"/>
      <c r="D7253" s="81"/>
      <c r="E7253" s="81"/>
      <c r="F7253" s="87"/>
      <c r="G7253" s="261"/>
    </row>
    <row r="7254" spans="1:123" ht="24" customHeight="1" x14ac:dyDescent="0.2">
      <c r="A7254" s="259" t="s">
        <v>23</v>
      </c>
      <c r="B7254" s="84" t="str">
        <f>Obra</f>
        <v>ESCUELA CASA DEL NINÑO</v>
      </c>
      <c r="C7254" s="81"/>
      <c r="D7254" s="81"/>
      <c r="E7254" s="81"/>
      <c r="F7254" s="87" t="s">
        <v>37</v>
      </c>
      <c r="G7254" s="262">
        <f>Fecha_Base</f>
        <v>0</v>
      </c>
    </row>
    <row r="7255" spans="1:123" ht="24" customHeight="1" x14ac:dyDescent="0.2">
      <c r="A7255" s="263" t="s">
        <v>600</v>
      </c>
      <c r="B7255" s="82" t="str">
        <f>Ubicación</f>
        <v>VALLE FERTIL - SAN JUAN</v>
      </c>
      <c r="C7255" s="82"/>
      <c r="D7255" s="88"/>
      <c r="E7255" s="89"/>
      <c r="G7255" s="264"/>
    </row>
    <row r="7256" spans="1:123" ht="24" customHeight="1" x14ac:dyDescent="0.2">
      <c r="A7256" s="263" t="s">
        <v>38</v>
      </c>
      <c r="B7256" s="91">
        <f>IFERROR(VALUE(LEFT(B7257,FIND(".",B7257)-1)),"")</f>
        <v>12</v>
      </c>
      <c r="C7256" s="83" t="str">
        <f>IFERROR(VLOOKUP(B7256,Tabla_CyP,2,FALSE),"")</f>
        <v xml:space="preserve"> INSTALACIÓN SANITARIA</v>
      </c>
      <c r="E7256" s="89"/>
      <c r="G7256" s="264"/>
    </row>
    <row r="7257" spans="1:123" ht="24" customHeight="1" x14ac:dyDescent="0.2">
      <c r="A7257" s="263" t="s">
        <v>24</v>
      </c>
      <c r="B7257" s="92" t="str">
        <f>IFERROR(VLOOKUP(COUNTIF($A$1:A7257,"ANALISIS DE PRECIOS"),Tabla_NumeroItem,2,FALSE),"")</f>
        <v>12.3.7.6</v>
      </c>
      <c r="C7257" s="83" t="str">
        <f>IFERROR(VLOOKUP(B7257,Tabla_CyP,2,FALSE),"")</f>
        <v>Piso Hormigon tipo industrial</v>
      </c>
      <c r="D7257" s="88"/>
      <c r="E7257" s="89"/>
      <c r="F7257" s="87" t="s">
        <v>25</v>
      </c>
      <c r="G7257" s="265" t="str">
        <f>IFERROR(VLOOKUP(B7257,Tabla_CyP,4,FALSE),"")</f>
        <v>m2</v>
      </c>
    </row>
    <row r="7258" spans="1:123" ht="24" customHeight="1" x14ac:dyDescent="0.2">
      <c r="A7258" s="263"/>
      <c r="B7258" s="82"/>
      <c r="D7258" s="88"/>
      <c r="E7258" s="89"/>
      <c r="G7258" s="264"/>
    </row>
    <row r="7259" spans="1:123" ht="24" customHeight="1" x14ac:dyDescent="0.2">
      <c r="A7259" s="366" t="s">
        <v>506</v>
      </c>
      <c r="B7259" s="367"/>
      <c r="C7259" s="368" t="s">
        <v>0</v>
      </c>
      <c r="D7259" s="368" t="s">
        <v>26</v>
      </c>
      <c r="E7259" s="370" t="s">
        <v>27</v>
      </c>
      <c r="F7259" s="372" t="s">
        <v>28</v>
      </c>
      <c r="G7259" s="372" t="s">
        <v>29</v>
      </c>
    </row>
    <row r="7260" spans="1:123" s="88" customFormat="1" ht="24" customHeight="1" x14ac:dyDescent="0.2">
      <c r="A7260" s="93" t="s">
        <v>507</v>
      </c>
      <c r="B7260" s="93" t="s">
        <v>508</v>
      </c>
      <c r="C7260" s="369"/>
      <c r="D7260" s="369"/>
      <c r="E7260" s="371"/>
      <c r="F7260" s="373"/>
      <c r="G7260" s="373"/>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6"/>
      <c r="B7261" s="94"/>
      <c r="C7261" s="132" t="s">
        <v>603</v>
      </c>
      <c r="D7261" s="95"/>
      <c r="E7261" s="96"/>
      <c r="F7261" s="97"/>
      <c r="G7261" s="267"/>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8">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8">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8">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8">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8">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8">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8">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8">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8">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8">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8">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8">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8">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8">
        <f t="shared" si="2180"/>
        <v>0</v>
      </c>
    </row>
    <row r="7276" spans="1:7" ht="24" customHeight="1" x14ac:dyDescent="0.2">
      <c r="A7276" s="269"/>
      <c r="D7276" s="88"/>
      <c r="E7276" s="89"/>
      <c r="F7276" s="255" t="s">
        <v>30</v>
      </c>
      <c r="G7276" s="270">
        <f>SUBTOTAL(9,G7262:G7275)</f>
        <v>0</v>
      </c>
    </row>
    <row r="7277" spans="1:7" ht="24" customHeight="1" x14ac:dyDescent="0.2">
      <c r="A7277" s="269"/>
      <c r="C7277" s="98" t="s">
        <v>604</v>
      </c>
      <c r="D7277" s="88"/>
      <c r="E7277" s="89"/>
      <c r="G7277" s="271"/>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8">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8">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8">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8">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8">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8">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8">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8">
        <f t="shared" si="2185"/>
        <v>0</v>
      </c>
    </row>
    <row r="7286" spans="1:7" ht="24" customHeight="1" x14ac:dyDescent="0.2">
      <c r="A7286" s="269"/>
      <c r="D7286" s="88"/>
      <c r="E7286" s="89"/>
      <c r="F7286" s="255" t="s">
        <v>31</v>
      </c>
      <c r="G7286" s="270">
        <f>SUBTOTAL(9,G7278:G7285)</f>
        <v>0</v>
      </c>
    </row>
    <row r="7287" spans="1:7" ht="24" customHeight="1" x14ac:dyDescent="0.2">
      <c r="A7287" s="269"/>
      <c r="C7287" s="98" t="s">
        <v>605</v>
      </c>
      <c r="D7287" s="88"/>
      <c r="E7287" s="89"/>
      <c r="G7287" s="271"/>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8">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8">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8">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8">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8">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8">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8">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8">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8">
        <f t="shared" si="2190"/>
        <v>0</v>
      </c>
    </row>
    <row r="7297" spans="1:123" ht="24" customHeight="1" x14ac:dyDescent="0.2">
      <c r="A7297" s="272"/>
      <c r="B7297" s="88"/>
      <c r="D7297" s="88"/>
      <c r="E7297" s="89"/>
      <c r="F7297" s="255" t="s">
        <v>32</v>
      </c>
      <c r="G7297" s="270">
        <f>SUBTOTAL(9,G7288:G7296)</f>
        <v>0</v>
      </c>
    </row>
    <row r="7298" spans="1:123" ht="24" customHeight="1" x14ac:dyDescent="0.2">
      <c r="A7298" s="273"/>
      <c r="B7298" s="88"/>
      <c r="D7298" s="88"/>
      <c r="E7298" s="89"/>
      <c r="G7298" s="271"/>
    </row>
    <row r="7299" spans="1:123" ht="24" customHeight="1" x14ac:dyDescent="0.2">
      <c r="A7299" s="274" t="str">
        <f>B7257</f>
        <v>12.3.7.6</v>
      </c>
      <c r="B7299" s="275" t="str">
        <f>C7257</f>
        <v>Piso Hormigon tipo industrial</v>
      </c>
      <c r="C7299" s="95"/>
      <c r="D7299" s="95" t="s">
        <v>33</v>
      </c>
      <c r="E7299" s="96"/>
      <c r="F7299" s="277" t="s">
        <v>34</v>
      </c>
      <c r="G7299" s="276">
        <f>SUBTOTAL(9,G7262:G7298)</f>
        <v>0</v>
      </c>
    </row>
    <row r="7301" spans="1:123" ht="24" customHeight="1" x14ac:dyDescent="0.2">
      <c r="A7301" s="256" t="s">
        <v>36</v>
      </c>
      <c r="B7301" s="257"/>
      <c r="C7301" s="257"/>
      <c r="D7301" s="257"/>
      <c r="E7301" s="257"/>
      <c r="F7301" s="257"/>
      <c r="G7301" s="258"/>
    </row>
    <row r="7302" spans="1:123" ht="24" customHeight="1" x14ac:dyDescent="0.2">
      <c r="A7302" s="259" t="s">
        <v>601</v>
      </c>
      <c r="B7302" s="84" t="str">
        <f>Comitente</f>
        <v>SUBSECRETARIA DE ARQUITECTURA</v>
      </c>
      <c r="C7302" s="80"/>
      <c r="D7302" s="85"/>
      <c r="E7302" s="85"/>
      <c r="F7302" s="86"/>
      <c r="G7302" s="260"/>
    </row>
    <row r="7303" spans="1:123" ht="24" customHeight="1" x14ac:dyDescent="0.2">
      <c r="A7303" s="259" t="s">
        <v>602</v>
      </c>
      <c r="B7303" s="84">
        <f>Contratista</f>
        <v>0</v>
      </c>
      <c r="C7303" s="81"/>
      <c r="D7303" s="81"/>
      <c r="E7303" s="81"/>
      <c r="F7303" s="87"/>
      <c r="G7303" s="261"/>
    </row>
    <row r="7304" spans="1:123" ht="24" customHeight="1" x14ac:dyDescent="0.2">
      <c r="A7304" s="259" t="s">
        <v>23</v>
      </c>
      <c r="B7304" s="84" t="str">
        <f>Obra</f>
        <v>ESCUELA CASA DEL NINÑO</v>
      </c>
      <c r="C7304" s="81"/>
      <c r="D7304" s="81"/>
      <c r="E7304" s="81"/>
      <c r="F7304" s="87" t="s">
        <v>37</v>
      </c>
      <c r="G7304" s="262">
        <f>Fecha_Base</f>
        <v>0</v>
      </c>
    </row>
    <row r="7305" spans="1:123" ht="24" customHeight="1" x14ac:dyDescent="0.2">
      <c r="A7305" s="263" t="s">
        <v>600</v>
      </c>
      <c r="B7305" s="82" t="str">
        <f>Ubicación</f>
        <v>VALLE FERTIL - SAN JUAN</v>
      </c>
      <c r="C7305" s="82"/>
      <c r="D7305" s="88"/>
      <c r="E7305" s="89"/>
      <c r="G7305" s="264"/>
    </row>
    <row r="7306" spans="1:123" ht="24" customHeight="1" x14ac:dyDescent="0.2">
      <c r="A7306" s="263" t="s">
        <v>38</v>
      </c>
      <c r="B7306" s="91">
        <f>IFERROR(VALUE(LEFT(B7307,FIND(".",B7307)-1)),"")</f>
        <v>12</v>
      </c>
      <c r="C7306" s="83" t="str">
        <f>IFERROR(VLOOKUP(B7306,Tabla_CyP,2,FALSE),"")</f>
        <v xml:space="preserve"> INSTALACIÓN SANITARIA</v>
      </c>
      <c r="E7306" s="89"/>
      <c r="G7306" s="264"/>
    </row>
    <row r="7307" spans="1:123" ht="24" customHeight="1" x14ac:dyDescent="0.2">
      <c r="A7307" s="263" t="s">
        <v>24</v>
      </c>
      <c r="B7307" s="92" t="str">
        <f>IFERROR(VLOOKUP(COUNTIF($A$1:A7307,"ANALISIS DE PRECIOS"),Tabla_NumeroItem,2,FALSE),"")</f>
        <v>12.3.7.7</v>
      </c>
      <c r="C7307" s="83" t="str">
        <f>IFERROR(VLOOKUP(B7307,Tabla_CyP,2,FALSE),"")</f>
        <v>Hormigon para Losa</v>
      </c>
      <c r="D7307" s="88"/>
      <c r="E7307" s="89"/>
      <c r="F7307" s="87" t="s">
        <v>25</v>
      </c>
      <c r="G7307" s="265" t="str">
        <f>IFERROR(VLOOKUP(B7307,Tabla_CyP,4,FALSE),"")</f>
        <v>m3</v>
      </c>
    </row>
    <row r="7308" spans="1:123" ht="24" customHeight="1" x14ac:dyDescent="0.2">
      <c r="A7308" s="263"/>
      <c r="B7308" s="82"/>
      <c r="D7308" s="88"/>
      <c r="E7308" s="89"/>
      <c r="G7308" s="264"/>
    </row>
    <row r="7309" spans="1:123" ht="24" customHeight="1" x14ac:dyDescent="0.2">
      <c r="A7309" s="366" t="s">
        <v>506</v>
      </c>
      <c r="B7309" s="367"/>
      <c r="C7309" s="368" t="s">
        <v>0</v>
      </c>
      <c r="D7309" s="368" t="s">
        <v>26</v>
      </c>
      <c r="E7309" s="370" t="s">
        <v>27</v>
      </c>
      <c r="F7309" s="372" t="s">
        <v>28</v>
      </c>
      <c r="G7309" s="372" t="s">
        <v>29</v>
      </c>
    </row>
    <row r="7310" spans="1:123" s="88" customFormat="1" ht="24" customHeight="1" x14ac:dyDescent="0.2">
      <c r="A7310" s="93" t="s">
        <v>507</v>
      </c>
      <c r="B7310" s="93" t="s">
        <v>508</v>
      </c>
      <c r="C7310" s="369"/>
      <c r="D7310" s="369"/>
      <c r="E7310" s="371"/>
      <c r="F7310" s="373"/>
      <c r="G7310" s="373"/>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6"/>
      <c r="B7311" s="94"/>
      <c r="C7311" s="132" t="s">
        <v>603</v>
      </c>
      <c r="D7311" s="95"/>
      <c r="E7311" s="96"/>
      <c r="F7311" s="97"/>
      <c r="G7311" s="267"/>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8">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8">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8">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8">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8">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8">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8">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8">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8">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8">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8">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8">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8">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8">
        <f t="shared" si="2195"/>
        <v>0</v>
      </c>
    </row>
    <row r="7326" spans="1:7" ht="24" customHeight="1" x14ac:dyDescent="0.2">
      <c r="A7326" s="269"/>
      <c r="D7326" s="88"/>
      <c r="E7326" s="89"/>
      <c r="F7326" s="255" t="s">
        <v>30</v>
      </c>
      <c r="G7326" s="270">
        <f>SUBTOTAL(9,G7312:G7325)</f>
        <v>0</v>
      </c>
    </row>
    <row r="7327" spans="1:7" ht="24" customHeight="1" x14ac:dyDescent="0.2">
      <c r="A7327" s="269"/>
      <c r="C7327" s="98" t="s">
        <v>604</v>
      </c>
      <c r="D7327" s="88"/>
      <c r="E7327" s="89"/>
      <c r="G7327" s="271"/>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8">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8">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8">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8">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8">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8">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8">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8">
        <f t="shared" si="2200"/>
        <v>0</v>
      </c>
    </row>
    <row r="7336" spans="1:7" ht="24" customHeight="1" x14ac:dyDescent="0.2">
      <c r="A7336" s="269"/>
      <c r="D7336" s="88"/>
      <c r="E7336" s="89"/>
      <c r="F7336" s="255" t="s">
        <v>31</v>
      </c>
      <c r="G7336" s="270">
        <f>SUBTOTAL(9,G7328:G7335)</f>
        <v>0</v>
      </c>
    </row>
    <row r="7337" spans="1:7" ht="24" customHeight="1" x14ac:dyDescent="0.2">
      <c r="A7337" s="269"/>
      <c r="C7337" s="98" t="s">
        <v>605</v>
      </c>
      <c r="D7337" s="88"/>
      <c r="E7337" s="89"/>
      <c r="G7337" s="271"/>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8">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8">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8">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8">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8">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8">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8">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8">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8">
        <f t="shared" si="2205"/>
        <v>0</v>
      </c>
    </row>
    <row r="7347" spans="1:123" ht="24" customHeight="1" x14ac:dyDescent="0.2">
      <c r="A7347" s="272"/>
      <c r="B7347" s="88"/>
      <c r="D7347" s="88"/>
      <c r="E7347" s="89"/>
      <c r="F7347" s="255" t="s">
        <v>32</v>
      </c>
      <c r="G7347" s="270">
        <f>SUBTOTAL(9,G7338:G7346)</f>
        <v>0</v>
      </c>
    </row>
    <row r="7348" spans="1:123" ht="24" customHeight="1" x14ac:dyDescent="0.2">
      <c r="A7348" s="273"/>
      <c r="B7348" s="88"/>
      <c r="D7348" s="88"/>
      <c r="E7348" s="89"/>
      <c r="G7348" s="271"/>
    </row>
    <row r="7349" spans="1:123" ht="24" customHeight="1" x14ac:dyDescent="0.2">
      <c r="A7349" s="274" t="str">
        <f>B7307</f>
        <v>12.3.7.7</v>
      </c>
      <c r="B7349" s="275" t="str">
        <f>C7307</f>
        <v>Hormigon para Losa</v>
      </c>
      <c r="C7349" s="95"/>
      <c r="D7349" s="95" t="s">
        <v>33</v>
      </c>
      <c r="E7349" s="96"/>
      <c r="F7349" s="277" t="s">
        <v>34</v>
      </c>
      <c r="G7349" s="276">
        <f>SUBTOTAL(9,G7312:G7348)</f>
        <v>0</v>
      </c>
    </row>
    <row r="7351" spans="1:123" ht="24" customHeight="1" x14ac:dyDescent="0.2">
      <c r="A7351" s="256" t="s">
        <v>36</v>
      </c>
      <c r="B7351" s="257"/>
      <c r="C7351" s="257"/>
      <c r="D7351" s="257"/>
      <c r="E7351" s="257"/>
      <c r="F7351" s="257"/>
      <c r="G7351" s="258"/>
    </row>
    <row r="7352" spans="1:123" ht="24" customHeight="1" x14ac:dyDescent="0.2">
      <c r="A7352" s="259" t="s">
        <v>601</v>
      </c>
      <c r="B7352" s="84" t="str">
        <f>Comitente</f>
        <v>SUBSECRETARIA DE ARQUITECTURA</v>
      </c>
      <c r="C7352" s="80"/>
      <c r="D7352" s="85"/>
      <c r="E7352" s="85"/>
      <c r="F7352" s="86"/>
      <c r="G7352" s="260"/>
    </row>
    <row r="7353" spans="1:123" ht="24" customHeight="1" x14ac:dyDescent="0.2">
      <c r="A7353" s="259" t="s">
        <v>602</v>
      </c>
      <c r="B7353" s="84">
        <f>Contratista</f>
        <v>0</v>
      </c>
      <c r="C7353" s="81"/>
      <c r="D7353" s="81"/>
      <c r="E7353" s="81"/>
      <c r="F7353" s="87"/>
      <c r="G7353" s="261"/>
    </row>
    <row r="7354" spans="1:123" ht="24" customHeight="1" x14ac:dyDescent="0.2">
      <c r="A7354" s="259" t="s">
        <v>23</v>
      </c>
      <c r="B7354" s="84" t="str">
        <f>Obra</f>
        <v>ESCUELA CASA DEL NINÑO</v>
      </c>
      <c r="C7354" s="81"/>
      <c r="D7354" s="81"/>
      <c r="E7354" s="81"/>
      <c r="F7354" s="87" t="s">
        <v>37</v>
      </c>
      <c r="G7354" s="262">
        <f>Fecha_Base</f>
        <v>0</v>
      </c>
    </row>
    <row r="7355" spans="1:123" ht="24" customHeight="1" x14ac:dyDescent="0.2">
      <c r="A7355" s="263" t="s">
        <v>600</v>
      </c>
      <c r="B7355" s="82" t="str">
        <f>Ubicación</f>
        <v>VALLE FERTIL - SAN JUAN</v>
      </c>
      <c r="C7355" s="82"/>
      <c r="D7355" s="88"/>
      <c r="E7355" s="89"/>
      <c r="G7355" s="264"/>
    </row>
    <row r="7356" spans="1:123" ht="24" customHeight="1" x14ac:dyDescent="0.2">
      <c r="A7356" s="263" t="s">
        <v>38</v>
      </c>
      <c r="B7356" s="91">
        <f>IFERROR(VALUE(LEFT(B7357,FIND(".",B7357)-1)),"")</f>
        <v>12</v>
      </c>
      <c r="C7356" s="83" t="str">
        <f>IFERROR(VLOOKUP(B7356,Tabla_CyP,2,FALSE),"")</f>
        <v xml:space="preserve"> INSTALACIÓN SANITARIA</v>
      </c>
      <c r="E7356" s="89"/>
      <c r="G7356" s="264"/>
    </row>
    <row r="7357" spans="1:123" ht="24" customHeight="1" x14ac:dyDescent="0.2">
      <c r="A7357" s="263" t="s">
        <v>24</v>
      </c>
      <c r="B7357" s="92" t="str">
        <f>IFERROR(VLOOKUP(COUNTIF($A$1:A7357,"ANALISIS DE PRECIOS"),Tabla_NumeroItem,2,FALSE),"")</f>
        <v>12.4.1</v>
      </c>
      <c r="C7357" s="83" t="str">
        <f>IFERROR(VLOOKUP(B7357,Tabla_CyP,2,FALSE),"")</f>
        <v>Caño Fusion Ø 75mm- P/colector (incluye accesorios e instalacion)</v>
      </c>
      <c r="D7357" s="88"/>
      <c r="E7357" s="89"/>
      <c r="F7357" s="87" t="s">
        <v>25</v>
      </c>
      <c r="G7357" s="265" t="str">
        <f>IFERROR(VLOOKUP(B7357,Tabla_CyP,4,FALSE),"")</f>
        <v>m</v>
      </c>
    </row>
    <row r="7358" spans="1:123" ht="24" customHeight="1" x14ac:dyDescent="0.2">
      <c r="A7358" s="263"/>
      <c r="B7358" s="82"/>
      <c r="D7358" s="88"/>
      <c r="E7358" s="89"/>
      <c r="G7358" s="264"/>
    </row>
    <row r="7359" spans="1:123" ht="24" customHeight="1" x14ac:dyDescent="0.2">
      <c r="A7359" s="366" t="s">
        <v>506</v>
      </c>
      <c r="B7359" s="367"/>
      <c r="C7359" s="368" t="s">
        <v>0</v>
      </c>
      <c r="D7359" s="368" t="s">
        <v>26</v>
      </c>
      <c r="E7359" s="370" t="s">
        <v>27</v>
      </c>
      <c r="F7359" s="372" t="s">
        <v>28</v>
      </c>
      <c r="G7359" s="372" t="s">
        <v>29</v>
      </c>
    </row>
    <row r="7360" spans="1:123" s="88" customFormat="1" ht="24" customHeight="1" x14ac:dyDescent="0.2">
      <c r="A7360" s="93" t="s">
        <v>507</v>
      </c>
      <c r="B7360" s="93" t="s">
        <v>508</v>
      </c>
      <c r="C7360" s="369"/>
      <c r="D7360" s="369"/>
      <c r="E7360" s="371"/>
      <c r="F7360" s="373"/>
      <c r="G7360" s="373"/>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6"/>
      <c r="B7361" s="94"/>
      <c r="C7361" s="132" t="s">
        <v>603</v>
      </c>
      <c r="D7361" s="95"/>
      <c r="E7361" s="96"/>
      <c r="F7361" s="97"/>
      <c r="G7361" s="267"/>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8">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8">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8">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8">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8">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8">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8">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8">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8">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8">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8">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8">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8">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8">
        <f t="shared" si="2210"/>
        <v>0</v>
      </c>
    </row>
    <row r="7376" spans="1:7" ht="24" customHeight="1" x14ac:dyDescent="0.2">
      <c r="A7376" s="269"/>
      <c r="D7376" s="88"/>
      <c r="E7376" s="89"/>
      <c r="F7376" s="255" t="s">
        <v>30</v>
      </c>
      <c r="G7376" s="270">
        <f>SUBTOTAL(9,G7362:G7375)</f>
        <v>0</v>
      </c>
    </row>
    <row r="7377" spans="1:7" ht="24" customHeight="1" x14ac:dyDescent="0.2">
      <c r="A7377" s="269"/>
      <c r="C7377" s="98" t="s">
        <v>604</v>
      </c>
      <c r="D7377" s="88"/>
      <c r="E7377" s="89"/>
      <c r="G7377" s="271"/>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8">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8">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8">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8">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8">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8">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8">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8">
        <f t="shared" si="2215"/>
        <v>0</v>
      </c>
    </row>
    <row r="7386" spans="1:7" ht="24" customHeight="1" x14ac:dyDescent="0.2">
      <c r="A7386" s="269"/>
      <c r="D7386" s="88"/>
      <c r="E7386" s="89"/>
      <c r="F7386" s="255" t="s">
        <v>31</v>
      </c>
      <c r="G7386" s="270">
        <f>SUBTOTAL(9,G7378:G7385)</f>
        <v>0</v>
      </c>
    </row>
    <row r="7387" spans="1:7" ht="24" customHeight="1" x14ac:dyDescent="0.2">
      <c r="A7387" s="269"/>
      <c r="C7387" s="98" t="s">
        <v>605</v>
      </c>
      <c r="D7387" s="88"/>
      <c r="E7387" s="89"/>
      <c r="G7387" s="271"/>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8">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8">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8">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8">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8">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8">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8">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8">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8">
        <f t="shared" si="2220"/>
        <v>0</v>
      </c>
    </row>
    <row r="7397" spans="1:7" ht="24" customHeight="1" x14ac:dyDescent="0.2">
      <c r="A7397" s="272"/>
      <c r="B7397" s="88"/>
      <c r="D7397" s="88"/>
      <c r="E7397" s="89"/>
      <c r="F7397" s="255" t="s">
        <v>32</v>
      </c>
      <c r="G7397" s="270">
        <f>SUBTOTAL(9,G7388:G7396)</f>
        <v>0</v>
      </c>
    </row>
    <row r="7398" spans="1:7" ht="24" customHeight="1" x14ac:dyDescent="0.2">
      <c r="A7398" s="273"/>
      <c r="B7398" s="88"/>
      <c r="D7398" s="88"/>
      <c r="E7398" s="89"/>
      <c r="G7398" s="271"/>
    </row>
    <row r="7399" spans="1:7" ht="24" customHeight="1" x14ac:dyDescent="0.2">
      <c r="A7399" s="274" t="str">
        <f>B7357</f>
        <v>12.4.1</v>
      </c>
      <c r="B7399" s="275" t="str">
        <f>C7357</f>
        <v>Caño Fusion Ø 75mm- P/colector (incluye accesorios e instalacion)</v>
      </c>
      <c r="C7399" s="95"/>
      <c r="D7399" s="95" t="s">
        <v>33</v>
      </c>
      <c r="E7399" s="96"/>
      <c r="F7399" s="277" t="s">
        <v>34</v>
      </c>
      <c r="G7399" s="276">
        <f>SUBTOTAL(9,G7362:G7398)</f>
        <v>0</v>
      </c>
    </row>
    <row r="7401" spans="1:7" ht="24" customHeight="1" x14ac:dyDescent="0.2">
      <c r="A7401" s="256" t="s">
        <v>36</v>
      </c>
      <c r="B7401" s="257"/>
      <c r="C7401" s="257"/>
      <c r="D7401" s="257"/>
      <c r="E7401" s="257"/>
      <c r="F7401" s="257"/>
      <c r="G7401" s="258"/>
    </row>
    <row r="7402" spans="1:7" ht="24" customHeight="1" x14ac:dyDescent="0.2">
      <c r="A7402" s="259" t="s">
        <v>601</v>
      </c>
      <c r="B7402" s="84" t="str">
        <f>Comitente</f>
        <v>SUBSECRETARIA DE ARQUITECTURA</v>
      </c>
      <c r="C7402" s="80"/>
      <c r="D7402" s="85"/>
      <c r="E7402" s="85"/>
      <c r="F7402" s="86"/>
      <c r="G7402" s="260"/>
    </row>
    <row r="7403" spans="1:7" ht="24" customHeight="1" x14ac:dyDescent="0.2">
      <c r="A7403" s="259" t="s">
        <v>602</v>
      </c>
      <c r="B7403" s="84">
        <f>Contratista</f>
        <v>0</v>
      </c>
      <c r="C7403" s="81"/>
      <c r="D7403" s="81"/>
      <c r="E7403" s="81"/>
      <c r="F7403" s="87"/>
      <c r="G7403" s="261"/>
    </row>
    <row r="7404" spans="1:7" ht="24" customHeight="1" x14ac:dyDescent="0.2">
      <c r="A7404" s="259" t="s">
        <v>23</v>
      </c>
      <c r="B7404" s="84" t="str">
        <f>Obra</f>
        <v>ESCUELA CASA DEL NINÑO</v>
      </c>
      <c r="C7404" s="81"/>
      <c r="D7404" s="81"/>
      <c r="E7404" s="81"/>
      <c r="F7404" s="87" t="s">
        <v>37</v>
      </c>
      <c r="G7404" s="262">
        <f>Fecha_Base</f>
        <v>0</v>
      </c>
    </row>
    <row r="7405" spans="1:7" ht="24" customHeight="1" x14ac:dyDescent="0.2">
      <c r="A7405" s="263" t="s">
        <v>600</v>
      </c>
      <c r="B7405" s="82" t="str">
        <f>Ubicación</f>
        <v>VALLE FERTIL - SAN JUAN</v>
      </c>
      <c r="C7405" s="82"/>
      <c r="D7405" s="88"/>
      <c r="E7405" s="89"/>
      <c r="G7405" s="264"/>
    </row>
    <row r="7406" spans="1:7" ht="24" customHeight="1" x14ac:dyDescent="0.2">
      <c r="A7406" s="263" t="s">
        <v>38</v>
      </c>
      <c r="B7406" s="91">
        <f>IFERROR(VALUE(LEFT(B7407,FIND(".",B7407)-1)),"")</f>
        <v>12</v>
      </c>
      <c r="C7406" s="83" t="str">
        <f>IFERROR(VLOOKUP(B7406,Tabla_CyP,2,FALSE),"")</f>
        <v xml:space="preserve"> INSTALACIÓN SANITARIA</v>
      </c>
      <c r="E7406" s="89"/>
      <c r="G7406" s="264"/>
    </row>
    <row r="7407" spans="1:7" ht="24" customHeight="1" x14ac:dyDescent="0.2">
      <c r="A7407" s="263" t="s">
        <v>24</v>
      </c>
      <c r="B7407" s="92" t="str">
        <f>IFERROR(VLOOKUP(COUNTIF($A$1:A7407,"ANALISIS DE PRECIOS"),Tabla_NumeroItem,2,FALSE),"")</f>
        <v>12.4.2</v>
      </c>
      <c r="C7407" s="83" t="str">
        <f>IFERROR(VLOOKUP(B7407,Tabla_CyP,2,FALSE),"")</f>
        <v>Caño  Fusion Ø 50mm (incluye accesorios e instalacion)</v>
      </c>
      <c r="D7407" s="88"/>
      <c r="E7407" s="89"/>
      <c r="F7407" s="87" t="s">
        <v>25</v>
      </c>
      <c r="G7407" s="265" t="str">
        <f>IFERROR(VLOOKUP(B7407,Tabla_CyP,4,FALSE),"")</f>
        <v>m</v>
      </c>
    </row>
    <row r="7408" spans="1:7" ht="24" customHeight="1" x14ac:dyDescent="0.2">
      <c r="A7408" s="263"/>
      <c r="B7408" s="82"/>
      <c r="D7408" s="88"/>
      <c r="E7408" s="89"/>
      <c r="G7408" s="264"/>
    </row>
    <row r="7409" spans="1:123" ht="24" customHeight="1" x14ac:dyDescent="0.2">
      <c r="A7409" s="366" t="s">
        <v>506</v>
      </c>
      <c r="B7409" s="367"/>
      <c r="C7409" s="368" t="s">
        <v>0</v>
      </c>
      <c r="D7409" s="368" t="s">
        <v>26</v>
      </c>
      <c r="E7409" s="370" t="s">
        <v>27</v>
      </c>
      <c r="F7409" s="372" t="s">
        <v>28</v>
      </c>
      <c r="G7409" s="372" t="s">
        <v>29</v>
      </c>
    </row>
    <row r="7410" spans="1:123" s="88" customFormat="1" ht="24" customHeight="1" x14ac:dyDescent="0.2">
      <c r="A7410" s="93" t="s">
        <v>507</v>
      </c>
      <c r="B7410" s="93" t="s">
        <v>508</v>
      </c>
      <c r="C7410" s="369"/>
      <c r="D7410" s="369"/>
      <c r="E7410" s="371"/>
      <c r="F7410" s="373"/>
      <c r="G7410" s="373"/>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6"/>
      <c r="B7411" s="94"/>
      <c r="C7411" s="132" t="s">
        <v>603</v>
      </c>
      <c r="D7411" s="95"/>
      <c r="E7411" s="96"/>
      <c r="F7411" s="97"/>
      <c r="G7411" s="267"/>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8">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8">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8">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8">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8">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8">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8">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8">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8">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8">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8">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8">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8">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8">
        <f t="shared" si="2225"/>
        <v>0</v>
      </c>
    </row>
    <row r="7426" spans="1:7" ht="24" customHeight="1" x14ac:dyDescent="0.2">
      <c r="A7426" s="269"/>
      <c r="D7426" s="88"/>
      <c r="E7426" s="89"/>
      <c r="F7426" s="255" t="s">
        <v>30</v>
      </c>
      <c r="G7426" s="270">
        <f>SUBTOTAL(9,G7412:G7425)</f>
        <v>0</v>
      </c>
    </row>
    <row r="7427" spans="1:7" ht="24" customHeight="1" x14ac:dyDescent="0.2">
      <c r="A7427" s="269"/>
      <c r="C7427" s="98" t="s">
        <v>604</v>
      </c>
      <c r="D7427" s="88"/>
      <c r="E7427" s="89"/>
      <c r="G7427" s="271"/>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8">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8">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8">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8">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8">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8">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8">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8">
        <f t="shared" si="2230"/>
        <v>0</v>
      </c>
    </row>
    <row r="7436" spans="1:7" ht="24" customHeight="1" x14ac:dyDescent="0.2">
      <c r="A7436" s="269"/>
      <c r="D7436" s="88"/>
      <c r="E7436" s="89"/>
      <c r="F7436" s="255" t="s">
        <v>31</v>
      </c>
      <c r="G7436" s="270">
        <f>SUBTOTAL(9,G7428:G7435)</f>
        <v>0</v>
      </c>
    </row>
    <row r="7437" spans="1:7" ht="24" customHeight="1" x14ac:dyDescent="0.2">
      <c r="A7437" s="269"/>
      <c r="C7437" s="98" t="s">
        <v>605</v>
      </c>
      <c r="D7437" s="88"/>
      <c r="E7437" s="89"/>
      <c r="G7437" s="271"/>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8">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8">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8">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8">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8">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8">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8">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8">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8">
        <f t="shared" si="2235"/>
        <v>0</v>
      </c>
    </row>
    <row r="7447" spans="1:7" ht="24" customHeight="1" x14ac:dyDescent="0.2">
      <c r="A7447" s="272"/>
      <c r="B7447" s="88"/>
      <c r="D7447" s="88"/>
      <c r="E7447" s="89"/>
      <c r="F7447" s="255" t="s">
        <v>32</v>
      </c>
      <c r="G7447" s="270">
        <f>SUBTOTAL(9,G7438:G7446)</f>
        <v>0</v>
      </c>
    </row>
    <row r="7448" spans="1:7" ht="24" customHeight="1" x14ac:dyDescent="0.2">
      <c r="A7448" s="273"/>
      <c r="B7448" s="88"/>
      <c r="D7448" s="88"/>
      <c r="E7448" s="89"/>
      <c r="G7448" s="271"/>
    </row>
    <row r="7449" spans="1:7" ht="24" customHeight="1" x14ac:dyDescent="0.2">
      <c r="A7449" s="274" t="str">
        <f>B7407</f>
        <v>12.4.2</v>
      </c>
      <c r="B7449" s="275" t="str">
        <f>C7407</f>
        <v>Caño  Fusion Ø 50mm (incluye accesorios e instalacion)</v>
      </c>
      <c r="C7449" s="95"/>
      <c r="D7449" s="95" t="s">
        <v>33</v>
      </c>
      <c r="E7449" s="96"/>
      <c r="F7449" s="277" t="s">
        <v>34</v>
      </c>
      <c r="G7449" s="276">
        <f>SUBTOTAL(9,G7412:G7448)</f>
        <v>0</v>
      </c>
    </row>
    <row r="7451" spans="1:7" ht="24" customHeight="1" x14ac:dyDescent="0.2">
      <c r="A7451" s="256" t="s">
        <v>36</v>
      </c>
      <c r="B7451" s="257"/>
      <c r="C7451" s="257"/>
      <c r="D7451" s="257"/>
      <c r="E7451" s="257"/>
      <c r="F7451" s="257"/>
      <c r="G7451" s="258"/>
    </row>
    <row r="7452" spans="1:7" ht="24" customHeight="1" x14ac:dyDescent="0.2">
      <c r="A7452" s="259" t="s">
        <v>601</v>
      </c>
      <c r="B7452" s="84" t="str">
        <f>Comitente</f>
        <v>SUBSECRETARIA DE ARQUITECTURA</v>
      </c>
      <c r="C7452" s="80"/>
      <c r="D7452" s="85"/>
      <c r="E7452" s="85"/>
      <c r="F7452" s="86"/>
      <c r="G7452" s="260"/>
    </row>
    <row r="7453" spans="1:7" ht="24" customHeight="1" x14ac:dyDescent="0.2">
      <c r="A7453" s="259" t="s">
        <v>602</v>
      </c>
      <c r="B7453" s="84">
        <f>Contratista</f>
        <v>0</v>
      </c>
      <c r="C7453" s="81"/>
      <c r="D7453" s="81"/>
      <c r="E7453" s="81"/>
      <c r="F7453" s="87"/>
      <c r="G7453" s="261"/>
    </row>
    <row r="7454" spans="1:7" ht="24" customHeight="1" x14ac:dyDescent="0.2">
      <c r="A7454" s="259" t="s">
        <v>23</v>
      </c>
      <c r="B7454" s="84" t="str">
        <f>Obra</f>
        <v>ESCUELA CASA DEL NINÑO</v>
      </c>
      <c r="C7454" s="81"/>
      <c r="D7454" s="81"/>
      <c r="E7454" s="81"/>
      <c r="F7454" s="87" t="s">
        <v>37</v>
      </c>
      <c r="G7454" s="262">
        <f>Fecha_Base</f>
        <v>0</v>
      </c>
    </row>
    <row r="7455" spans="1:7" ht="24" customHeight="1" x14ac:dyDescent="0.2">
      <c r="A7455" s="263" t="s">
        <v>600</v>
      </c>
      <c r="B7455" s="82" t="str">
        <f>Ubicación</f>
        <v>VALLE FERTIL - SAN JUAN</v>
      </c>
      <c r="C7455" s="82"/>
      <c r="D7455" s="88"/>
      <c r="E7455" s="89"/>
      <c r="G7455" s="264"/>
    </row>
    <row r="7456" spans="1:7" ht="24" customHeight="1" x14ac:dyDescent="0.2">
      <c r="A7456" s="263" t="s">
        <v>38</v>
      </c>
      <c r="B7456" s="91">
        <f>IFERROR(VALUE(LEFT(B7457,FIND(".",B7457)-1)),"")</f>
        <v>12</v>
      </c>
      <c r="C7456" s="83" t="str">
        <f>IFERROR(VLOOKUP(B7456,Tabla_CyP,2,FALSE),"")</f>
        <v xml:space="preserve"> INSTALACIÓN SANITARIA</v>
      </c>
      <c r="E7456" s="89"/>
      <c r="G7456" s="264"/>
    </row>
    <row r="7457" spans="1:123" ht="24" customHeight="1" x14ac:dyDescent="0.2">
      <c r="A7457" s="263" t="s">
        <v>24</v>
      </c>
      <c r="B7457" s="92" t="str">
        <f>IFERROR(VLOOKUP(COUNTIF($A$1:A7457,"ANALISIS DE PRECIOS"),Tabla_NumeroItem,2,FALSE),"")</f>
        <v>12.4.3</v>
      </c>
      <c r="C7457" s="83" t="str">
        <f>IFERROR(VLOOKUP(B7457,Tabla_CyP,2,FALSE),"")</f>
        <v>Caño Fusion Ø40mm (incluye accesorios e instalacion)</v>
      </c>
      <c r="D7457" s="88"/>
      <c r="E7457" s="89"/>
      <c r="F7457" s="87" t="s">
        <v>25</v>
      </c>
      <c r="G7457" s="265" t="str">
        <f>IFERROR(VLOOKUP(B7457,Tabla_CyP,4,FALSE),"")</f>
        <v>m</v>
      </c>
    </row>
    <row r="7458" spans="1:123" ht="24" customHeight="1" x14ac:dyDescent="0.2">
      <c r="A7458" s="263"/>
      <c r="B7458" s="82"/>
      <c r="D7458" s="88"/>
      <c r="E7458" s="89"/>
      <c r="G7458" s="264"/>
    </row>
    <row r="7459" spans="1:123" ht="24" customHeight="1" x14ac:dyDescent="0.2">
      <c r="A7459" s="366" t="s">
        <v>506</v>
      </c>
      <c r="B7459" s="367"/>
      <c r="C7459" s="368" t="s">
        <v>0</v>
      </c>
      <c r="D7459" s="368" t="s">
        <v>26</v>
      </c>
      <c r="E7459" s="370" t="s">
        <v>27</v>
      </c>
      <c r="F7459" s="372" t="s">
        <v>28</v>
      </c>
      <c r="G7459" s="372" t="s">
        <v>29</v>
      </c>
    </row>
    <row r="7460" spans="1:123" s="88" customFormat="1" ht="24" customHeight="1" x14ac:dyDescent="0.2">
      <c r="A7460" s="93" t="s">
        <v>507</v>
      </c>
      <c r="B7460" s="93" t="s">
        <v>508</v>
      </c>
      <c r="C7460" s="369"/>
      <c r="D7460" s="369"/>
      <c r="E7460" s="371"/>
      <c r="F7460" s="373"/>
      <c r="G7460" s="373"/>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6"/>
      <c r="B7461" s="94"/>
      <c r="C7461" s="132" t="s">
        <v>603</v>
      </c>
      <c r="D7461" s="95"/>
      <c r="E7461" s="96"/>
      <c r="F7461" s="97"/>
      <c r="G7461" s="267"/>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8">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8">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8">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8">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8">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8">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8">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8">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8">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8">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8">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8">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8">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8">
        <f t="shared" si="2240"/>
        <v>0</v>
      </c>
    </row>
    <row r="7476" spans="1:7" ht="24" customHeight="1" x14ac:dyDescent="0.2">
      <c r="A7476" s="269"/>
      <c r="D7476" s="88"/>
      <c r="E7476" s="89"/>
      <c r="F7476" s="255" t="s">
        <v>30</v>
      </c>
      <c r="G7476" s="270">
        <f>SUBTOTAL(9,G7462:G7475)</f>
        <v>0</v>
      </c>
    </row>
    <row r="7477" spans="1:7" ht="24" customHeight="1" x14ac:dyDescent="0.2">
      <c r="A7477" s="269"/>
      <c r="C7477" s="98" t="s">
        <v>604</v>
      </c>
      <c r="D7477" s="88"/>
      <c r="E7477" s="89"/>
      <c r="G7477" s="271"/>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8">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8">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8">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8">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8">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8">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8">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8">
        <f t="shared" si="2245"/>
        <v>0</v>
      </c>
    </row>
    <row r="7486" spans="1:7" ht="24" customHeight="1" x14ac:dyDescent="0.2">
      <c r="A7486" s="269"/>
      <c r="D7486" s="88"/>
      <c r="E7486" s="89"/>
      <c r="F7486" s="255" t="s">
        <v>31</v>
      </c>
      <c r="G7486" s="270">
        <f>SUBTOTAL(9,G7478:G7485)</f>
        <v>0</v>
      </c>
    </row>
    <row r="7487" spans="1:7" ht="24" customHeight="1" x14ac:dyDescent="0.2">
      <c r="A7487" s="269"/>
      <c r="C7487" s="98" t="s">
        <v>605</v>
      </c>
      <c r="D7487" s="88"/>
      <c r="E7487" s="89"/>
      <c r="G7487" s="271"/>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8">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8">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8">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8">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8">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8">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8">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8">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8">
        <f t="shared" si="2250"/>
        <v>0</v>
      </c>
    </row>
    <row r="7497" spans="1:7" ht="24" customHeight="1" x14ac:dyDescent="0.2">
      <c r="A7497" s="272"/>
      <c r="B7497" s="88"/>
      <c r="D7497" s="88"/>
      <c r="E7497" s="89"/>
      <c r="F7497" s="255" t="s">
        <v>32</v>
      </c>
      <c r="G7497" s="270">
        <f>SUBTOTAL(9,G7488:G7496)</f>
        <v>0</v>
      </c>
    </row>
    <row r="7498" spans="1:7" ht="24" customHeight="1" x14ac:dyDescent="0.2">
      <c r="A7498" s="273"/>
      <c r="B7498" s="88"/>
      <c r="D7498" s="88"/>
      <c r="E7498" s="89"/>
      <c r="G7498" s="271"/>
    </row>
    <row r="7499" spans="1:7" ht="24" customHeight="1" x14ac:dyDescent="0.2">
      <c r="A7499" s="274" t="str">
        <f>B7457</f>
        <v>12.4.3</v>
      </c>
      <c r="B7499" s="275" t="str">
        <f>C7457</f>
        <v>Caño Fusion Ø40mm (incluye accesorios e instalacion)</v>
      </c>
      <c r="C7499" s="95"/>
      <c r="D7499" s="95" t="s">
        <v>33</v>
      </c>
      <c r="E7499" s="96"/>
      <c r="F7499" s="277" t="s">
        <v>34</v>
      </c>
      <c r="G7499" s="276">
        <f>SUBTOTAL(9,G7462:G7498)</f>
        <v>0</v>
      </c>
    </row>
    <row r="7501" spans="1:7" ht="24" customHeight="1" x14ac:dyDescent="0.2">
      <c r="A7501" s="256" t="s">
        <v>36</v>
      </c>
      <c r="B7501" s="257"/>
      <c r="C7501" s="257"/>
      <c r="D7501" s="257"/>
      <c r="E7501" s="257"/>
      <c r="F7501" s="257"/>
      <c r="G7501" s="258"/>
    </row>
    <row r="7502" spans="1:7" ht="24" customHeight="1" x14ac:dyDescent="0.2">
      <c r="A7502" s="259" t="s">
        <v>601</v>
      </c>
      <c r="B7502" s="84" t="str">
        <f>Comitente</f>
        <v>SUBSECRETARIA DE ARQUITECTURA</v>
      </c>
      <c r="C7502" s="80"/>
      <c r="D7502" s="85"/>
      <c r="E7502" s="85"/>
      <c r="F7502" s="86"/>
      <c r="G7502" s="260"/>
    </row>
    <row r="7503" spans="1:7" ht="24" customHeight="1" x14ac:dyDescent="0.2">
      <c r="A7503" s="259" t="s">
        <v>602</v>
      </c>
      <c r="B7503" s="84">
        <f>Contratista</f>
        <v>0</v>
      </c>
      <c r="C7503" s="81"/>
      <c r="D7503" s="81"/>
      <c r="E7503" s="81"/>
      <c r="F7503" s="87"/>
      <c r="G7503" s="261"/>
    </row>
    <row r="7504" spans="1:7" ht="24" customHeight="1" x14ac:dyDescent="0.2">
      <c r="A7504" s="259" t="s">
        <v>23</v>
      </c>
      <c r="B7504" s="84" t="str">
        <f>Obra</f>
        <v>ESCUELA CASA DEL NINÑO</v>
      </c>
      <c r="C7504" s="81"/>
      <c r="D7504" s="81"/>
      <c r="E7504" s="81"/>
      <c r="F7504" s="87" t="s">
        <v>37</v>
      </c>
      <c r="G7504" s="262">
        <f>Fecha_Base</f>
        <v>0</v>
      </c>
    </row>
    <row r="7505" spans="1:123" ht="24" customHeight="1" x14ac:dyDescent="0.2">
      <c r="A7505" s="263" t="s">
        <v>600</v>
      </c>
      <c r="B7505" s="82" t="str">
        <f>Ubicación</f>
        <v>VALLE FERTIL - SAN JUAN</v>
      </c>
      <c r="C7505" s="82"/>
      <c r="D7505" s="88"/>
      <c r="E7505" s="89"/>
      <c r="G7505" s="264"/>
    </row>
    <row r="7506" spans="1:123" ht="24" customHeight="1" x14ac:dyDescent="0.2">
      <c r="A7506" s="263" t="s">
        <v>38</v>
      </c>
      <c r="B7506" s="91">
        <f>IFERROR(VALUE(LEFT(B7507,FIND(".",B7507)-1)),"")</f>
        <v>12</v>
      </c>
      <c r="C7506" s="83" t="str">
        <f>IFERROR(VLOOKUP(B7506,Tabla_CyP,2,FALSE),"")</f>
        <v xml:space="preserve"> INSTALACIÓN SANITARIA</v>
      </c>
      <c r="E7506" s="89"/>
      <c r="G7506" s="264"/>
    </row>
    <row r="7507" spans="1:123" ht="24" customHeight="1" x14ac:dyDescent="0.2">
      <c r="A7507" s="263" t="s">
        <v>24</v>
      </c>
      <c r="B7507" s="92" t="str">
        <f>IFERROR(VLOOKUP(COUNTIF($A$1:A7507,"ANALISIS DE PRECIOS"),Tabla_NumeroItem,2,FALSE),"")</f>
        <v>12.4.4</v>
      </c>
      <c r="C7507" s="83" t="str">
        <f>IFERROR(VLOOKUP(B7507,Tabla_CyP,2,FALSE),"")</f>
        <v>Caño  Fusion Ø 19mm (incluye accesorios e instalacion)</v>
      </c>
      <c r="D7507" s="88"/>
      <c r="E7507" s="89"/>
      <c r="F7507" s="87" t="s">
        <v>25</v>
      </c>
      <c r="G7507" s="265" t="str">
        <f>IFERROR(VLOOKUP(B7507,Tabla_CyP,4,FALSE),"")</f>
        <v>m</v>
      </c>
    </row>
    <row r="7508" spans="1:123" ht="24" customHeight="1" x14ac:dyDescent="0.2">
      <c r="A7508" s="263"/>
      <c r="B7508" s="82"/>
      <c r="D7508" s="88"/>
      <c r="E7508" s="89"/>
      <c r="G7508" s="264"/>
    </row>
    <row r="7509" spans="1:123" ht="24" customHeight="1" x14ac:dyDescent="0.2">
      <c r="A7509" s="366" t="s">
        <v>506</v>
      </c>
      <c r="B7509" s="367"/>
      <c r="C7509" s="368" t="s">
        <v>0</v>
      </c>
      <c r="D7509" s="368" t="s">
        <v>26</v>
      </c>
      <c r="E7509" s="370" t="s">
        <v>27</v>
      </c>
      <c r="F7509" s="372" t="s">
        <v>28</v>
      </c>
      <c r="G7509" s="372" t="s">
        <v>29</v>
      </c>
    </row>
    <row r="7510" spans="1:123" s="88" customFormat="1" ht="24" customHeight="1" x14ac:dyDescent="0.2">
      <c r="A7510" s="93" t="s">
        <v>507</v>
      </c>
      <c r="B7510" s="93" t="s">
        <v>508</v>
      </c>
      <c r="C7510" s="369"/>
      <c r="D7510" s="369"/>
      <c r="E7510" s="371"/>
      <c r="F7510" s="373"/>
      <c r="G7510" s="373"/>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6"/>
      <c r="B7511" s="94"/>
      <c r="C7511" s="132" t="s">
        <v>603</v>
      </c>
      <c r="D7511" s="95"/>
      <c r="E7511" s="96"/>
      <c r="F7511" s="97"/>
      <c r="G7511" s="267"/>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8">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8">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8">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8">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8">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8">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8">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8">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8">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8">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8">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8">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8">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8">
        <f t="shared" si="2255"/>
        <v>0</v>
      </c>
    </row>
    <row r="7526" spans="1:7" ht="24" customHeight="1" x14ac:dyDescent="0.2">
      <c r="A7526" s="269"/>
      <c r="D7526" s="88"/>
      <c r="E7526" s="89"/>
      <c r="F7526" s="255" t="s">
        <v>30</v>
      </c>
      <c r="G7526" s="270">
        <f>SUBTOTAL(9,G7512:G7525)</f>
        <v>0</v>
      </c>
    </row>
    <row r="7527" spans="1:7" ht="24" customHeight="1" x14ac:dyDescent="0.2">
      <c r="A7527" s="269"/>
      <c r="C7527" s="98" t="s">
        <v>604</v>
      </c>
      <c r="D7527" s="88"/>
      <c r="E7527" s="89"/>
      <c r="G7527" s="271"/>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8">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8">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8">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8">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8">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8">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8">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8">
        <f t="shared" si="2260"/>
        <v>0</v>
      </c>
    </row>
    <row r="7536" spans="1:7" ht="24" customHeight="1" x14ac:dyDescent="0.2">
      <c r="A7536" s="269"/>
      <c r="D7536" s="88"/>
      <c r="E7536" s="89"/>
      <c r="F7536" s="255" t="s">
        <v>31</v>
      </c>
      <c r="G7536" s="270">
        <f>SUBTOTAL(9,G7528:G7535)</f>
        <v>0</v>
      </c>
    </row>
    <row r="7537" spans="1:7" ht="24" customHeight="1" x14ac:dyDescent="0.2">
      <c r="A7537" s="269"/>
      <c r="C7537" s="98" t="s">
        <v>605</v>
      </c>
      <c r="D7537" s="88"/>
      <c r="E7537" s="89"/>
      <c r="G7537" s="271"/>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8">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8">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8">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8">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8">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8">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8">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8">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8">
        <f t="shared" si="2265"/>
        <v>0</v>
      </c>
    </row>
    <row r="7547" spans="1:7" ht="24" customHeight="1" x14ac:dyDescent="0.2">
      <c r="A7547" s="272"/>
      <c r="B7547" s="88"/>
      <c r="D7547" s="88"/>
      <c r="E7547" s="89"/>
      <c r="F7547" s="255" t="s">
        <v>32</v>
      </c>
      <c r="G7547" s="270">
        <f>SUBTOTAL(9,G7538:G7546)</f>
        <v>0</v>
      </c>
    </row>
    <row r="7548" spans="1:7" ht="24" customHeight="1" x14ac:dyDescent="0.2">
      <c r="A7548" s="273"/>
      <c r="B7548" s="88"/>
      <c r="D7548" s="88"/>
      <c r="E7548" s="89"/>
      <c r="G7548" s="271"/>
    </row>
    <row r="7549" spans="1:7" ht="24" customHeight="1" x14ac:dyDescent="0.2">
      <c r="A7549" s="274" t="str">
        <f>B7507</f>
        <v>12.4.4</v>
      </c>
      <c r="B7549" s="275" t="str">
        <f>C7507</f>
        <v>Caño  Fusion Ø 19mm (incluye accesorios e instalacion)</v>
      </c>
      <c r="C7549" s="95"/>
      <c r="D7549" s="95" t="s">
        <v>33</v>
      </c>
      <c r="E7549" s="96"/>
      <c r="F7549" s="277" t="s">
        <v>34</v>
      </c>
      <c r="G7549" s="276">
        <f>SUBTOTAL(9,G7512:G7548)</f>
        <v>0</v>
      </c>
    </row>
    <row r="7551" spans="1:7" ht="24" customHeight="1" x14ac:dyDescent="0.2">
      <c r="A7551" s="256" t="s">
        <v>36</v>
      </c>
      <c r="B7551" s="257"/>
      <c r="C7551" s="257"/>
      <c r="D7551" s="257"/>
      <c r="E7551" s="257"/>
      <c r="F7551" s="257"/>
      <c r="G7551" s="258"/>
    </row>
    <row r="7552" spans="1:7" ht="24" customHeight="1" x14ac:dyDescent="0.2">
      <c r="A7552" s="259" t="s">
        <v>601</v>
      </c>
      <c r="B7552" s="84" t="str">
        <f>Comitente</f>
        <v>SUBSECRETARIA DE ARQUITECTURA</v>
      </c>
      <c r="C7552" s="80"/>
      <c r="D7552" s="85"/>
      <c r="E7552" s="85"/>
      <c r="F7552" s="86"/>
      <c r="G7552" s="260"/>
    </row>
    <row r="7553" spans="1:123" ht="24" customHeight="1" x14ac:dyDescent="0.2">
      <c r="A7553" s="259" t="s">
        <v>602</v>
      </c>
      <c r="B7553" s="84">
        <f>Contratista</f>
        <v>0</v>
      </c>
      <c r="C7553" s="81"/>
      <c r="D7553" s="81"/>
      <c r="E7553" s="81"/>
      <c r="F7553" s="87"/>
      <c r="G7553" s="261"/>
    </row>
    <row r="7554" spans="1:123" ht="24" customHeight="1" x14ac:dyDescent="0.2">
      <c r="A7554" s="259" t="s">
        <v>23</v>
      </c>
      <c r="B7554" s="84" t="str">
        <f>Obra</f>
        <v>ESCUELA CASA DEL NINÑO</v>
      </c>
      <c r="C7554" s="81"/>
      <c r="D7554" s="81"/>
      <c r="E7554" s="81"/>
      <c r="F7554" s="87" t="s">
        <v>37</v>
      </c>
      <c r="G7554" s="262">
        <f>Fecha_Base</f>
        <v>0</v>
      </c>
    </row>
    <row r="7555" spans="1:123" ht="24" customHeight="1" x14ac:dyDescent="0.2">
      <c r="A7555" s="263" t="s">
        <v>600</v>
      </c>
      <c r="B7555" s="82" t="str">
        <f>Ubicación</f>
        <v>VALLE FERTIL - SAN JUAN</v>
      </c>
      <c r="C7555" s="82"/>
      <c r="D7555" s="88"/>
      <c r="E7555" s="89"/>
      <c r="G7555" s="264"/>
    </row>
    <row r="7556" spans="1:123" ht="24" customHeight="1" x14ac:dyDescent="0.2">
      <c r="A7556" s="263" t="s">
        <v>38</v>
      </c>
      <c r="B7556" s="91">
        <f>IFERROR(VALUE(LEFT(B7557,FIND(".",B7557)-1)),"")</f>
        <v>12</v>
      </c>
      <c r="C7556" s="83" t="str">
        <f>IFERROR(VLOOKUP(B7556,Tabla_CyP,2,FALSE),"")</f>
        <v xml:space="preserve"> INSTALACIÓN SANITARIA</v>
      </c>
      <c r="E7556" s="89"/>
      <c r="G7556" s="264"/>
    </row>
    <row r="7557" spans="1:123" ht="24" customHeight="1" x14ac:dyDescent="0.2">
      <c r="A7557" s="263" t="s">
        <v>24</v>
      </c>
      <c r="B7557" s="92" t="str">
        <f>IFERROR(VLOOKUP(COUNTIF($A$1:A7557,"ANALISIS DE PRECIOS"),Tabla_NumeroItem,2,FALSE),"")</f>
        <v>12.4.5</v>
      </c>
      <c r="C7557" s="83" t="str">
        <f>IFERROR(VLOOKUP(B7557,Tabla_CyP,2,FALSE),"")</f>
        <v>Caño Ø 13mm (incluye accesorios e instalacion)</v>
      </c>
      <c r="D7557" s="88"/>
      <c r="E7557" s="89"/>
      <c r="F7557" s="87" t="s">
        <v>25</v>
      </c>
      <c r="G7557" s="265" t="str">
        <f>IFERROR(VLOOKUP(B7557,Tabla_CyP,4,FALSE),"")</f>
        <v>m</v>
      </c>
    </row>
    <row r="7558" spans="1:123" ht="24" customHeight="1" x14ac:dyDescent="0.2">
      <c r="A7558" s="263"/>
      <c r="B7558" s="82"/>
      <c r="D7558" s="88"/>
      <c r="E7558" s="89"/>
      <c r="G7558" s="264"/>
    </row>
    <row r="7559" spans="1:123" ht="24" customHeight="1" x14ac:dyDescent="0.2">
      <c r="A7559" s="366" t="s">
        <v>506</v>
      </c>
      <c r="B7559" s="367"/>
      <c r="C7559" s="368" t="s">
        <v>0</v>
      </c>
      <c r="D7559" s="368" t="s">
        <v>26</v>
      </c>
      <c r="E7559" s="370" t="s">
        <v>27</v>
      </c>
      <c r="F7559" s="372" t="s">
        <v>28</v>
      </c>
      <c r="G7559" s="372" t="s">
        <v>29</v>
      </c>
    </row>
    <row r="7560" spans="1:123" s="88" customFormat="1" ht="24" customHeight="1" x14ac:dyDescent="0.2">
      <c r="A7560" s="93" t="s">
        <v>507</v>
      </c>
      <c r="B7560" s="93" t="s">
        <v>508</v>
      </c>
      <c r="C7560" s="369"/>
      <c r="D7560" s="369"/>
      <c r="E7560" s="371"/>
      <c r="F7560" s="373"/>
      <c r="G7560" s="373"/>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6"/>
      <c r="B7561" s="94"/>
      <c r="C7561" s="132" t="s">
        <v>603</v>
      </c>
      <c r="D7561" s="95"/>
      <c r="E7561" s="96"/>
      <c r="F7561" s="97"/>
      <c r="G7561" s="267"/>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8">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8">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8">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8">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8">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8">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8">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8">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8">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8">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8">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8">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8">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8">
        <f t="shared" si="2270"/>
        <v>0</v>
      </c>
    </row>
    <row r="7576" spans="1:7" ht="24" customHeight="1" x14ac:dyDescent="0.2">
      <c r="A7576" s="269"/>
      <c r="D7576" s="88"/>
      <c r="E7576" s="89"/>
      <c r="F7576" s="255" t="s">
        <v>30</v>
      </c>
      <c r="G7576" s="270">
        <f>SUBTOTAL(9,G7562:G7575)</f>
        <v>0</v>
      </c>
    </row>
    <row r="7577" spans="1:7" ht="24" customHeight="1" x14ac:dyDescent="0.2">
      <c r="A7577" s="269"/>
      <c r="C7577" s="98" t="s">
        <v>604</v>
      </c>
      <c r="D7577" s="88"/>
      <c r="E7577" s="89"/>
      <c r="G7577" s="271"/>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8">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8">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8">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8">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8">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8">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8">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8">
        <f t="shared" si="2275"/>
        <v>0</v>
      </c>
    </row>
    <row r="7586" spans="1:7" ht="24" customHeight="1" x14ac:dyDescent="0.2">
      <c r="A7586" s="269"/>
      <c r="D7586" s="88"/>
      <c r="E7586" s="89"/>
      <c r="F7586" s="255" t="s">
        <v>31</v>
      </c>
      <c r="G7586" s="270">
        <f>SUBTOTAL(9,G7578:G7585)</f>
        <v>0</v>
      </c>
    </row>
    <row r="7587" spans="1:7" ht="24" customHeight="1" x14ac:dyDescent="0.2">
      <c r="A7587" s="269"/>
      <c r="C7587" s="98" t="s">
        <v>605</v>
      </c>
      <c r="D7587" s="88"/>
      <c r="E7587" s="89"/>
      <c r="G7587" s="271"/>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8">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8">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8">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8">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8">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8">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8">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8">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8">
        <f t="shared" si="2280"/>
        <v>0</v>
      </c>
    </row>
    <row r="7597" spans="1:7" ht="24" customHeight="1" x14ac:dyDescent="0.2">
      <c r="A7597" s="272"/>
      <c r="B7597" s="88"/>
      <c r="D7597" s="88"/>
      <c r="E7597" s="89"/>
      <c r="F7597" s="255" t="s">
        <v>32</v>
      </c>
      <c r="G7597" s="270">
        <f>SUBTOTAL(9,G7588:G7596)</f>
        <v>0</v>
      </c>
    </row>
    <row r="7598" spans="1:7" ht="24" customHeight="1" x14ac:dyDescent="0.2">
      <c r="A7598" s="273"/>
      <c r="B7598" s="88"/>
      <c r="D7598" s="88"/>
      <c r="E7598" s="89"/>
      <c r="G7598" s="271"/>
    </row>
    <row r="7599" spans="1:7" ht="24" customHeight="1" x14ac:dyDescent="0.2">
      <c r="A7599" s="274" t="str">
        <f>B7557</f>
        <v>12.4.5</v>
      </c>
      <c r="B7599" s="275" t="str">
        <f>C7557</f>
        <v>Caño Ø 13mm (incluye accesorios e instalacion)</v>
      </c>
      <c r="C7599" s="95"/>
      <c r="D7599" s="95" t="s">
        <v>33</v>
      </c>
      <c r="E7599" s="96"/>
      <c r="F7599" s="277" t="s">
        <v>34</v>
      </c>
      <c r="G7599" s="276">
        <f>SUBTOTAL(9,G7562:G7598)</f>
        <v>0</v>
      </c>
    </row>
    <row r="7601" spans="1:123" ht="24" customHeight="1" x14ac:dyDescent="0.2">
      <c r="A7601" s="256" t="s">
        <v>36</v>
      </c>
      <c r="B7601" s="257"/>
      <c r="C7601" s="257"/>
      <c r="D7601" s="257"/>
      <c r="E7601" s="257"/>
      <c r="F7601" s="257"/>
      <c r="G7601" s="258"/>
    </row>
    <row r="7602" spans="1:123" ht="24" customHeight="1" x14ac:dyDescent="0.2">
      <c r="A7602" s="259" t="s">
        <v>601</v>
      </c>
      <c r="B7602" s="84" t="str">
        <f>Comitente</f>
        <v>SUBSECRETARIA DE ARQUITECTURA</v>
      </c>
      <c r="C7602" s="80"/>
      <c r="D7602" s="85"/>
      <c r="E7602" s="85"/>
      <c r="F7602" s="86"/>
      <c r="G7602" s="260"/>
    </row>
    <row r="7603" spans="1:123" ht="24" customHeight="1" x14ac:dyDescent="0.2">
      <c r="A7603" s="259" t="s">
        <v>602</v>
      </c>
      <c r="B7603" s="84">
        <f>Contratista</f>
        <v>0</v>
      </c>
      <c r="C7603" s="81"/>
      <c r="D7603" s="81"/>
      <c r="E7603" s="81"/>
      <c r="F7603" s="87"/>
      <c r="G7603" s="261"/>
    </row>
    <row r="7604" spans="1:123" ht="24" customHeight="1" x14ac:dyDescent="0.2">
      <c r="A7604" s="259" t="s">
        <v>23</v>
      </c>
      <c r="B7604" s="84" t="str">
        <f>Obra</f>
        <v>ESCUELA CASA DEL NINÑO</v>
      </c>
      <c r="C7604" s="81"/>
      <c r="D7604" s="81"/>
      <c r="E7604" s="81"/>
      <c r="F7604" s="87" t="s">
        <v>37</v>
      </c>
      <c r="G7604" s="262">
        <f>Fecha_Base</f>
        <v>0</v>
      </c>
    </row>
    <row r="7605" spans="1:123" ht="24" customHeight="1" x14ac:dyDescent="0.2">
      <c r="A7605" s="263" t="s">
        <v>600</v>
      </c>
      <c r="B7605" s="82" t="str">
        <f>Ubicación</f>
        <v>VALLE FERTIL - SAN JUAN</v>
      </c>
      <c r="C7605" s="82"/>
      <c r="D7605" s="88"/>
      <c r="E7605" s="89"/>
      <c r="G7605" s="264"/>
    </row>
    <row r="7606" spans="1:123" ht="24" customHeight="1" x14ac:dyDescent="0.2">
      <c r="A7606" s="263" t="s">
        <v>38</v>
      </c>
      <c r="B7606" s="91">
        <f>IFERROR(VALUE(LEFT(B7607,FIND(".",B7607)-1)),"")</f>
        <v>12</v>
      </c>
      <c r="C7606" s="83" t="str">
        <f>IFERROR(VLOOKUP(B7606,Tabla_CyP,2,FALSE),"")</f>
        <v xml:space="preserve"> INSTALACIÓN SANITARIA</v>
      </c>
      <c r="E7606" s="89"/>
      <c r="G7606" s="264"/>
    </row>
    <row r="7607" spans="1:123" ht="24" customHeight="1" x14ac:dyDescent="0.2">
      <c r="A7607" s="263" t="s">
        <v>24</v>
      </c>
      <c r="B7607" s="92" t="str">
        <f>IFERROR(VLOOKUP(COUNTIF($A$1:A7607,"ANALISIS DE PRECIOS"),Tabla_NumeroItem,2,FALSE),"")</f>
        <v>12.5.1</v>
      </c>
      <c r="C7607" s="83" t="str">
        <f>IFERROR(VLOOKUP(B7607,Tabla_CyP,2,FALSE),"")</f>
        <v>Tanque  5600 ltrs (incluye instalacion)</v>
      </c>
      <c r="D7607" s="88"/>
      <c r="E7607" s="89"/>
      <c r="F7607" s="87" t="s">
        <v>25</v>
      </c>
      <c r="G7607" s="265" t="str">
        <f>IFERROR(VLOOKUP(B7607,Tabla_CyP,4,FALSE),"")</f>
        <v>u</v>
      </c>
    </row>
    <row r="7608" spans="1:123" ht="24" customHeight="1" x14ac:dyDescent="0.2">
      <c r="A7608" s="263"/>
      <c r="B7608" s="82"/>
      <c r="D7608" s="88"/>
      <c r="E7608" s="89"/>
      <c r="G7608" s="264"/>
    </row>
    <row r="7609" spans="1:123" ht="24" customHeight="1" x14ac:dyDescent="0.2">
      <c r="A7609" s="366" t="s">
        <v>506</v>
      </c>
      <c r="B7609" s="367"/>
      <c r="C7609" s="368" t="s">
        <v>0</v>
      </c>
      <c r="D7609" s="368" t="s">
        <v>26</v>
      </c>
      <c r="E7609" s="370" t="s">
        <v>27</v>
      </c>
      <c r="F7609" s="372" t="s">
        <v>28</v>
      </c>
      <c r="G7609" s="372" t="s">
        <v>29</v>
      </c>
    </row>
    <row r="7610" spans="1:123" s="88" customFormat="1" ht="24" customHeight="1" x14ac:dyDescent="0.2">
      <c r="A7610" s="93" t="s">
        <v>507</v>
      </c>
      <c r="B7610" s="93" t="s">
        <v>508</v>
      </c>
      <c r="C7610" s="369"/>
      <c r="D7610" s="369"/>
      <c r="E7610" s="371"/>
      <c r="F7610" s="373"/>
      <c r="G7610" s="373"/>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6"/>
      <c r="B7611" s="94"/>
      <c r="C7611" s="132" t="s">
        <v>603</v>
      </c>
      <c r="D7611" s="95"/>
      <c r="E7611" s="96"/>
      <c r="F7611" s="97"/>
      <c r="G7611" s="267"/>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8">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8">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8">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8">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8">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8">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8">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8">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8">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8">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8">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8">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8">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8">
        <f t="shared" si="2285"/>
        <v>0</v>
      </c>
    </row>
    <row r="7626" spans="1:7" ht="24" customHeight="1" x14ac:dyDescent="0.2">
      <c r="A7626" s="269"/>
      <c r="D7626" s="88"/>
      <c r="E7626" s="89"/>
      <c r="F7626" s="255" t="s">
        <v>30</v>
      </c>
      <c r="G7626" s="270">
        <f>SUBTOTAL(9,G7612:G7625)</f>
        <v>0</v>
      </c>
    </row>
    <row r="7627" spans="1:7" ht="24" customHeight="1" x14ac:dyDescent="0.2">
      <c r="A7627" s="269"/>
      <c r="C7627" s="98" t="s">
        <v>604</v>
      </c>
      <c r="D7627" s="88"/>
      <c r="E7627" s="89"/>
      <c r="G7627" s="271"/>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8">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8">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8">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8">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8">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8">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8">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8">
        <f t="shared" si="2290"/>
        <v>0</v>
      </c>
    </row>
    <row r="7636" spans="1:7" ht="24" customHeight="1" x14ac:dyDescent="0.2">
      <c r="A7636" s="269"/>
      <c r="D7636" s="88"/>
      <c r="E7636" s="89"/>
      <c r="F7636" s="255" t="s">
        <v>31</v>
      </c>
      <c r="G7636" s="270">
        <f>SUBTOTAL(9,G7628:G7635)</f>
        <v>0</v>
      </c>
    </row>
    <row r="7637" spans="1:7" ht="24" customHeight="1" x14ac:dyDescent="0.2">
      <c r="A7637" s="269"/>
      <c r="C7637" s="98" t="s">
        <v>605</v>
      </c>
      <c r="D7637" s="88"/>
      <c r="E7637" s="89"/>
      <c r="G7637" s="271"/>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8">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8">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8">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8">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8">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8">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8">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8">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8">
        <f t="shared" si="2295"/>
        <v>0</v>
      </c>
    </row>
    <row r="7647" spans="1:7" ht="24" customHeight="1" x14ac:dyDescent="0.2">
      <c r="A7647" s="272"/>
      <c r="B7647" s="88"/>
      <c r="D7647" s="88"/>
      <c r="E7647" s="89"/>
      <c r="F7647" s="255" t="s">
        <v>32</v>
      </c>
      <c r="G7647" s="270">
        <f>SUBTOTAL(9,G7638:G7646)</f>
        <v>0</v>
      </c>
    </row>
    <row r="7648" spans="1:7" ht="24" customHeight="1" x14ac:dyDescent="0.2">
      <c r="A7648" s="273"/>
      <c r="B7648" s="88"/>
      <c r="D7648" s="88"/>
      <c r="E7648" s="89"/>
      <c r="G7648" s="271"/>
    </row>
    <row r="7649" spans="1:123" ht="24" customHeight="1" x14ac:dyDescent="0.2">
      <c r="A7649" s="274" t="str">
        <f>B7607</f>
        <v>12.5.1</v>
      </c>
      <c r="B7649" s="275" t="str">
        <f>C7607</f>
        <v>Tanque  5600 ltrs (incluye instalacion)</v>
      </c>
      <c r="C7649" s="95"/>
      <c r="D7649" s="95" t="s">
        <v>33</v>
      </c>
      <c r="E7649" s="96"/>
      <c r="F7649" s="277" t="s">
        <v>34</v>
      </c>
      <c r="G7649" s="276">
        <f>SUBTOTAL(9,G7612:G7648)</f>
        <v>0</v>
      </c>
    </row>
    <row r="7651" spans="1:123" ht="24" customHeight="1" x14ac:dyDescent="0.2">
      <c r="A7651" s="256" t="s">
        <v>36</v>
      </c>
      <c r="B7651" s="257"/>
      <c r="C7651" s="257"/>
      <c r="D7651" s="257"/>
      <c r="E7651" s="257"/>
      <c r="F7651" s="257"/>
      <c r="G7651" s="258"/>
    </row>
    <row r="7652" spans="1:123" ht="24" customHeight="1" x14ac:dyDescent="0.2">
      <c r="A7652" s="259" t="s">
        <v>601</v>
      </c>
      <c r="B7652" s="84" t="str">
        <f>Comitente</f>
        <v>SUBSECRETARIA DE ARQUITECTURA</v>
      </c>
      <c r="C7652" s="80"/>
      <c r="D7652" s="85"/>
      <c r="E7652" s="85"/>
      <c r="F7652" s="86"/>
      <c r="G7652" s="260"/>
    </row>
    <row r="7653" spans="1:123" ht="24" customHeight="1" x14ac:dyDescent="0.2">
      <c r="A7653" s="259" t="s">
        <v>602</v>
      </c>
      <c r="B7653" s="84">
        <f>Contratista</f>
        <v>0</v>
      </c>
      <c r="C7653" s="81"/>
      <c r="D7653" s="81"/>
      <c r="E7653" s="81"/>
      <c r="F7653" s="87"/>
      <c r="G7653" s="261"/>
    </row>
    <row r="7654" spans="1:123" ht="24" customHeight="1" x14ac:dyDescent="0.2">
      <c r="A7654" s="259" t="s">
        <v>23</v>
      </c>
      <c r="B7654" s="84" t="str">
        <f>Obra</f>
        <v>ESCUELA CASA DEL NINÑO</v>
      </c>
      <c r="C7654" s="81"/>
      <c r="D7654" s="81"/>
      <c r="E7654" s="81"/>
      <c r="F7654" s="87" t="s">
        <v>37</v>
      </c>
      <c r="G7654" s="262">
        <f>Fecha_Base</f>
        <v>0</v>
      </c>
    </row>
    <row r="7655" spans="1:123" ht="24" customHeight="1" x14ac:dyDescent="0.2">
      <c r="A7655" s="263" t="s">
        <v>600</v>
      </c>
      <c r="B7655" s="82" t="str">
        <f>Ubicación</f>
        <v>VALLE FERTIL - SAN JUAN</v>
      </c>
      <c r="C7655" s="82"/>
      <c r="D7655" s="88"/>
      <c r="E7655" s="89"/>
      <c r="G7655" s="264"/>
    </row>
    <row r="7656" spans="1:123" ht="24" customHeight="1" x14ac:dyDescent="0.2">
      <c r="A7656" s="263" t="s">
        <v>38</v>
      </c>
      <c r="B7656" s="91">
        <f>IFERROR(VALUE(LEFT(B7657,FIND(".",B7657)-1)),"")</f>
        <v>12</v>
      </c>
      <c r="C7656" s="83" t="str">
        <f>IFERROR(VLOOKUP(B7656,Tabla_CyP,2,FALSE),"")</f>
        <v xml:space="preserve"> INSTALACIÓN SANITARIA</v>
      </c>
      <c r="E7656" s="89"/>
      <c r="G7656" s="264"/>
    </row>
    <row r="7657" spans="1:123" ht="24" customHeight="1" x14ac:dyDescent="0.2">
      <c r="A7657" s="263" t="s">
        <v>24</v>
      </c>
      <c r="B7657" s="92" t="str">
        <f>IFERROR(VLOOKUP(COUNTIF($A$1:A7657,"ANALISIS DE PRECIOS"),Tabla_NumeroItem,2,FALSE),"")</f>
        <v>12.5.2</v>
      </c>
      <c r="C7657" s="83" t="str">
        <f>IFERROR(VLOOKUP(B7657,Tabla_CyP,2,FALSE),"")</f>
        <v xml:space="preserve">Accesorios para conexión </v>
      </c>
      <c r="D7657" s="88"/>
      <c r="E7657" s="89"/>
      <c r="F7657" s="87" t="s">
        <v>25</v>
      </c>
      <c r="G7657" s="265" t="str">
        <f>IFERROR(VLOOKUP(B7657,Tabla_CyP,4,FALSE),"")</f>
        <v>gl</v>
      </c>
    </row>
    <row r="7658" spans="1:123" ht="24" customHeight="1" x14ac:dyDescent="0.2">
      <c r="A7658" s="263"/>
      <c r="B7658" s="82"/>
      <c r="D7658" s="88"/>
      <c r="E7658" s="89"/>
      <c r="G7658" s="264"/>
    </row>
    <row r="7659" spans="1:123" ht="24" customHeight="1" x14ac:dyDescent="0.2">
      <c r="A7659" s="366" t="s">
        <v>506</v>
      </c>
      <c r="B7659" s="367"/>
      <c r="C7659" s="368" t="s">
        <v>0</v>
      </c>
      <c r="D7659" s="368" t="s">
        <v>26</v>
      </c>
      <c r="E7659" s="370" t="s">
        <v>27</v>
      </c>
      <c r="F7659" s="372" t="s">
        <v>28</v>
      </c>
      <c r="G7659" s="372" t="s">
        <v>29</v>
      </c>
    </row>
    <row r="7660" spans="1:123" s="88" customFormat="1" ht="24" customHeight="1" x14ac:dyDescent="0.2">
      <c r="A7660" s="93" t="s">
        <v>507</v>
      </c>
      <c r="B7660" s="93" t="s">
        <v>508</v>
      </c>
      <c r="C7660" s="369"/>
      <c r="D7660" s="369"/>
      <c r="E7660" s="371"/>
      <c r="F7660" s="373"/>
      <c r="G7660" s="373"/>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6"/>
      <c r="B7661" s="94"/>
      <c r="C7661" s="132" t="s">
        <v>603</v>
      </c>
      <c r="D7661" s="95"/>
      <c r="E7661" s="96"/>
      <c r="F7661" s="97"/>
      <c r="G7661" s="267"/>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8">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8">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8">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8">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8">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8">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8">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8">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8">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8">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8">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8">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8">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8">
        <f t="shared" si="2300"/>
        <v>0</v>
      </c>
    </row>
    <row r="7676" spans="1:7" ht="24" customHeight="1" x14ac:dyDescent="0.2">
      <c r="A7676" s="269"/>
      <c r="D7676" s="88"/>
      <c r="E7676" s="89"/>
      <c r="F7676" s="255" t="s">
        <v>30</v>
      </c>
      <c r="G7676" s="270">
        <f>SUBTOTAL(9,G7662:G7675)</f>
        <v>0</v>
      </c>
    </row>
    <row r="7677" spans="1:7" ht="24" customHeight="1" x14ac:dyDescent="0.2">
      <c r="A7677" s="269"/>
      <c r="C7677" s="98" t="s">
        <v>604</v>
      </c>
      <c r="D7677" s="88"/>
      <c r="E7677" s="89"/>
      <c r="G7677" s="271"/>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8">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8">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8">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8">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8">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8">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8">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8">
        <f t="shared" si="2305"/>
        <v>0</v>
      </c>
    </row>
    <row r="7686" spans="1:7" ht="24" customHeight="1" x14ac:dyDescent="0.2">
      <c r="A7686" s="269"/>
      <c r="D7686" s="88"/>
      <c r="E7686" s="89"/>
      <c r="F7686" s="255" t="s">
        <v>31</v>
      </c>
      <c r="G7686" s="270">
        <f>SUBTOTAL(9,G7678:G7685)</f>
        <v>0</v>
      </c>
    </row>
    <row r="7687" spans="1:7" ht="24" customHeight="1" x14ac:dyDescent="0.2">
      <c r="A7687" s="269"/>
      <c r="C7687" s="98" t="s">
        <v>605</v>
      </c>
      <c r="D7687" s="88"/>
      <c r="E7687" s="89"/>
      <c r="G7687" s="271"/>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8">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8">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8">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8">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8">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8">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8">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8">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8">
        <f t="shared" si="2310"/>
        <v>0</v>
      </c>
    </row>
    <row r="7697" spans="1:123" ht="24" customHeight="1" x14ac:dyDescent="0.2">
      <c r="A7697" s="272"/>
      <c r="B7697" s="88"/>
      <c r="D7697" s="88"/>
      <c r="E7697" s="89"/>
      <c r="F7697" s="255" t="s">
        <v>32</v>
      </c>
      <c r="G7697" s="270">
        <f>SUBTOTAL(9,G7688:G7696)</f>
        <v>0</v>
      </c>
    </row>
    <row r="7698" spans="1:123" ht="24" customHeight="1" x14ac:dyDescent="0.2">
      <c r="A7698" s="273"/>
      <c r="B7698" s="88"/>
      <c r="D7698" s="88"/>
      <c r="E7698" s="89"/>
      <c r="G7698" s="271"/>
    </row>
    <row r="7699" spans="1:123" ht="24" customHeight="1" x14ac:dyDescent="0.2">
      <c r="A7699" s="274" t="str">
        <f>B7657</f>
        <v>12.5.2</v>
      </c>
      <c r="B7699" s="275" t="str">
        <f>C7657</f>
        <v xml:space="preserve">Accesorios para conexión </v>
      </c>
      <c r="C7699" s="95"/>
      <c r="D7699" s="95" t="s">
        <v>33</v>
      </c>
      <c r="E7699" s="96"/>
      <c r="F7699" s="277" t="s">
        <v>34</v>
      </c>
      <c r="G7699" s="276">
        <f>SUBTOTAL(9,G7662:G7698)</f>
        <v>0</v>
      </c>
    </row>
    <row r="7701" spans="1:123" ht="24" customHeight="1" x14ac:dyDescent="0.2">
      <c r="A7701" s="256" t="s">
        <v>36</v>
      </c>
      <c r="B7701" s="257"/>
      <c r="C7701" s="257"/>
      <c r="D7701" s="257"/>
      <c r="E7701" s="257"/>
      <c r="F7701" s="257"/>
      <c r="G7701" s="258"/>
    </row>
    <row r="7702" spans="1:123" ht="24" customHeight="1" x14ac:dyDescent="0.2">
      <c r="A7702" s="259" t="s">
        <v>601</v>
      </c>
      <c r="B7702" s="84" t="str">
        <f>Comitente</f>
        <v>SUBSECRETARIA DE ARQUITECTURA</v>
      </c>
      <c r="C7702" s="80"/>
      <c r="D7702" s="85"/>
      <c r="E7702" s="85"/>
      <c r="F7702" s="86"/>
      <c r="G7702" s="260"/>
    </row>
    <row r="7703" spans="1:123" ht="24" customHeight="1" x14ac:dyDescent="0.2">
      <c r="A7703" s="259" t="s">
        <v>602</v>
      </c>
      <c r="B7703" s="84">
        <f>Contratista</f>
        <v>0</v>
      </c>
      <c r="C7703" s="81"/>
      <c r="D7703" s="81"/>
      <c r="E7703" s="81"/>
      <c r="F7703" s="87"/>
      <c r="G7703" s="261"/>
    </row>
    <row r="7704" spans="1:123" ht="24" customHeight="1" x14ac:dyDescent="0.2">
      <c r="A7704" s="259" t="s">
        <v>23</v>
      </c>
      <c r="B7704" s="84" t="str">
        <f>Obra</f>
        <v>ESCUELA CASA DEL NINÑO</v>
      </c>
      <c r="C7704" s="81"/>
      <c r="D7704" s="81"/>
      <c r="E7704" s="81"/>
      <c r="F7704" s="87" t="s">
        <v>37</v>
      </c>
      <c r="G7704" s="262">
        <f>Fecha_Base</f>
        <v>0</v>
      </c>
    </row>
    <row r="7705" spans="1:123" ht="24" customHeight="1" x14ac:dyDescent="0.2">
      <c r="A7705" s="263" t="s">
        <v>600</v>
      </c>
      <c r="B7705" s="82" t="str">
        <f>Ubicación</f>
        <v>VALLE FERTIL - SAN JUAN</v>
      </c>
      <c r="C7705" s="82"/>
      <c r="D7705" s="88"/>
      <c r="E7705" s="89"/>
      <c r="G7705" s="264"/>
    </row>
    <row r="7706" spans="1:123" ht="24" customHeight="1" x14ac:dyDescent="0.2">
      <c r="A7706" s="263" t="s">
        <v>38</v>
      </c>
      <c r="B7706" s="91">
        <f>IFERROR(VALUE(LEFT(B7707,FIND(".",B7707)-1)),"")</f>
        <v>12</v>
      </c>
      <c r="C7706" s="83" t="str">
        <f>IFERROR(VLOOKUP(B7706,Tabla_CyP,2,FALSE),"")</f>
        <v xml:space="preserve"> INSTALACIÓN SANITARIA</v>
      </c>
      <c r="E7706" s="89"/>
      <c r="G7706" s="264"/>
    </row>
    <row r="7707" spans="1:123" ht="24" customHeight="1" x14ac:dyDescent="0.2">
      <c r="A7707" s="263" t="s">
        <v>24</v>
      </c>
      <c r="B7707" s="92" t="str">
        <f>IFERROR(VLOOKUP(COUNTIF($A$1:A7707,"ANALISIS DE PRECIOS"),Tabla_NumeroItem,2,FALSE),"")</f>
        <v>12.6.1.1</v>
      </c>
      <c r="C7707" s="83" t="str">
        <f>IFERROR(VLOOKUP(B7707,Tabla_CyP,2,FALSE),"")</f>
        <v>Inodoro Tipo Ferrum (incluye instalacion)</v>
      </c>
      <c r="D7707" s="88"/>
      <c r="E7707" s="89"/>
      <c r="F7707" s="87" t="s">
        <v>25</v>
      </c>
      <c r="G7707" s="265" t="str">
        <f>IFERROR(VLOOKUP(B7707,Tabla_CyP,4,FALSE),"")</f>
        <v>u</v>
      </c>
    </row>
    <row r="7708" spans="1:123" ht="24" customHeight="1" x14ac:dyDescent="0.2">
      <c r="A7708" s="263"/>
      <c r="B7708" s="82"/>
      <c r="D7708" s="88"/>
      <c r="E7708" s="89"/>
      <c r="G7708" s="264"/>
    </row>
    <row r="7709" spans="1:123" ht="24" customHeight="1" x14ac:dyDescent="0.2">
      <c r="A7709" s="366" t="s">
        <v>506</v>
      </c>
      <c r="B7709" s="367"/>
      <c r="C7709" s="368" t="s">
        <v>0</v>
      </c>
      <c r="D7709" s="368" t="s">
        <v>26</v>
      </c>
      <c r="E7709" s="370" t="s">
        <v>27</v>
      </c>
      <c r="F7709" s="372" t="s">
        <v>28</v>
      </c>
      <c r="G7709" s="372" t="s">
        <v>29</v>
      </c>
    </row>
    <row r="7710" spans="1:123" s="88" customFormat="1" ht="24" customHeight="1" x14ac:dyDescent="0.2">
      <c r="A7710" s="93" t="s">
        <v>507</v>
      </c>
      <c r="B7710" s="93" t="s">
        <v>508</v>
      </c>
      <c r="C7710" s="369"/>
      <c r="D7710" s="369"/>
      <c r="E7710" s="371"/>
      <c r="F7710" s="373"/>
      <c r="G7710" s="373"/>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6"/>
      <c r="B7711" s="94"/>
      <c r="C7711" s="132" t="s">
        <v>603</v>
      </c>
      <c r="D7711" s="95"/>
      <c r="E7711" s="96"/>
      <c r="F7711" s="97"/>
      <c r="G7711" s="267"/>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8">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8">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8">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8">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8">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8">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8">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8">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8">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8">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8">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8">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8">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8">
        <f t="shared" si="2315"/>
        <v>0</v>
      </c>
    </row>
    <row r="7726" spans="1:7" ht="24" customHeight="1" x14ac:dyDescent="0.2">
      <c r="A7726" s="269"/>
      <c r="D7726" s="88"/>
      <c r="E7726" s="89"/>
      <c r="F7726" s="255" t="s">
        <v>30</v>
      </c>
      <c r="G7726" s="270">
        <f>SUBTOTAL(9,G7712:G7725)</f>
        <v>0</v>
      </c>
    </row>
    <row r="7727" spans="1:7" ht="24" customHeight="1" x14ac:dyDescent="0.2">
      <c r="A7727" s="269"/>
      <c r="C7727" s="98" t="s">
        <v>604</v>
      </c>
      <c r="D7727" s="88"/>
      <c r="E7727" s="89"/>
      <c r="G7727" s="271"/>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8">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8">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8">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8">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8">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8">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8">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8">
        <f t="shared" si="2320"/>
        <v>0</v>
      </c>
    </row>
    <row r="7736" spans="1:7" ht="24" customHeight="1" x14ac:dyDescent="0.2">
      <c r="A7736" s="269"/>
      <c r="D7736" s="88"/>
      <c r="E7736" s="89"/>
      <c r="F7736" s="255" t="s">
        <v>31</v>
      </c>
      <c r="G7736" s="270">
        <f>SUBTOTAL(9,G7728:G7735)</f>
        <v>0</v>
      </c>
    </row>
    <row r="7737" spans="1:7" ht="24" customHeight="1" x14ac:dyDescent="0.2">
      <c r="A7737" s="269"/>
      <c r="C7737" s="98" t="s">
        <v>605</v>
      </c>
      <c r="D7737" s="88"/>
      <c r="E7737" s="89"/>
      <c r="G7737" s="271"/>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8">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8">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8">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8">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8">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8">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8">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8">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8">
        <f t="shared" si="2325"/>
        <v>0</v>
      </c>
    </row>
    <row r="7747" spans="1:123" ht="24" customHeight="1" x14ac:dyDescent="0.2">
      <c r="A7747" s="272"/>
      <c r="B7747" s="88"/>
      <c r="D7747" s="88"/>
      <c r="E7747" s="89"/>
      <c r="F7747" s="255" t="s">
        <v>32</v>
      </c>
      <c r="G7747" s="270">
        <f>SUBTOTAL(9,G7738:G7746)</f>
        <v>0</v>
      </c>
    </row>
    <row r="7748" spans="1:123" ht="24" customHeight="1" x14ac:dyDescent="0.2">
      <c r="A7748" s="273"/>
      <c r="B7748" s="88"/>
      <c r="D7748" s="88"/>
      <c r="E7748" s="89"/>
      <c r="G7748" s="271"/>
    </row>
    <row r="7749" spans="1:123" ht="24" customHeight="1" x14ac:dyDescent="0.2">
      <c r="A7749" s="274" t="str">
        <f>B7707</f>
        <v>12.6.1.1</v>
      </c>
      <c r="B7749" s="275" t="str">
        <f>C7707</f>
        <v>Inodoro Tipo Ferrum (incluye instalacion)</v>
      </c>
      <c r="C7749" s="95"/>
      <c r="D7749" s="95" t="s">
        <v>33</v>
      </c>
      <c r="E7749" s="96"/>
      <c r="F7749" s="277" t="s">
        <v>34</v>
      </c>
      <c r="G7749" s="276">
        <f>SUBTOTAL(9,G7712:G7748)</f>
        <v>0</v>
      </c>
    </row>
    <row r="7751" spans="1:123" ht="24" customHeight="1" x14ac:dyDescent="0.2">
      <c r="A7751" s="256" t="s">
        <v>36</v>
      </c>
      <c r="B7751" s="257"/>
      <c r="C7751" s="257"/>
      <c r="D7751" s="257"/>
      <c r="E7751" s="257"/>
      <c r="F7751" s="257"/>
      <c r="G7751" s="258"/>
    </row>
    <row r="7752" spans="1:123" ht="24" customHeight="1" x14ac:dyDescent="0.2">
      <c r="A7752" s="259" t="s">
        <v>601</v>
      </c>
      <c r="B7752" s="84" t="str">
        <f>Comitente</f>
        <v>SUBSECRETARIA DE ARQUITECTURA</v>
      </c>
      <c r="C7752" s="80"/>
      <c r="D7752" s="85"/>
      <c r="E7752" s="85"/>
      <c r="F7752" s="86"/>
      <c r="G7752" s="260"/>
    </row>
    <row r="7753" spans="1:123" ht="24" customHeight="1" x14ac:dyDescent="0.2">
      <c r="A7753" s="259" t="s">
        <v>602</v>
      </c>
      <c r="B7753" s="84">
        <f>Contratista</f>
        <v>0</v>
      </c>
      <c r="C7753" s="81"/>
      <c r="D7753" s="81"/>
      <c r="E7753" s="81"/>
      <c r="F7753" s="87"/>
      <c r="G7753" s="261"/>
    </row>
    <row r="7754" spans="1:123" ht="24" customHeight="1" x14ac:dyDescent="0.2">
      <c r="A7754" s="259" t="s">
        <v>23</v>
      </c>
      <c r="B7754" s="84" t="str">
        <f>Obra</f>
        <v>ESCUELA CASA DEL NINÑO</v>
      </c>
      <c r="C7754" s="81"/>
      <c r="D7754" s="81"/>
      <c r="E7754" s="81"/>
      <c r="F7754" s="87" t="s">
        <v>37</v>
      </c>
      <c r="G7754" s="262">
        <f>Fecha_Base</f>
        <v>0</v>
      </c>
    </row>
    <row r="7755" spans="1:123" ht="24" customHeight="1" x14ac:dyDescent="0.2">
      <c r="A7755" s="263" t="s">
        <v>600</v>
      </c>
      <c r="B7755" s="82" t="str">
        <f>Ubicación</f>
        <v>VALLE FERTIL - SAN JUAN</v>
      </c>
      <c r="C7755" s="82"/>
      <c r="D7755" s="88"/>
      <c r="E7755" s="89"/>
      <c r="G7755" s="264"/>
    </row>
    <row r="7756" spans="1:123" ht="24" customHeight="1" x14ac:dyDescent="0.2">
      <c r="A7756" s="263" t="s">
        <v>38</v>
      </c>
      <c r="B7756" s="91">
        <f>IFERROR(VALUE(LEFT(B7757,FIND(".",B7757)-1)),"")</f>
        <v>12</v>
      </c>
      <c r="C7756" s="83" t="str">
        <f>IFERROR(VLOOKUP(B7756,Tabla_CyP,2,FALSE),"")</f>
        <v xml:space="preserve"> INSTALACIÓN SANITARIA</v>
      </c>
      <c r="E7756" s="89"/>
      <c r="G7756" s="264"/>
    </row>
    <row r="7757" spans="1:123" ht="24" customHeight="1" x14ac:dyDescent="0.2">
      <c r="A7757" s="263" t="s">
        <v>24</v>
      </c>
      <c r="B7757" s="92" t="str">
        <f>IFERROR(VLOOKUP(COUNTIF($A$1:A7757,"ANALISIS DE PRECIOS"),Tabla_NumeroItem,2,FALSE),"")</f>
        <v>12.6.1.2</v>
      </c>
      <c r="C7757" s="83" t="str">
        <f>IFERROR(VLOOKUP(B7757,Tabla_CyP,2,FALSE),"")</f>
        <v>Inodoro Tipo Ferrum discapasitado c/depósito mochila + lavatorio + barral. Tipo ferrum</v>
      </c>
      <c r="D7757" s="88"/>
      <c r="E7757" s="89"/>
      <c r="F7757" s="87" t="s">
        <v>25</v>
      </c>
      <c r="G7757" s="265" t="str">
        <f>IFERROR(VLOOKUP(B7757,Tabla_CyP,4,FALSE),"")</f>
        <v>u</v>
      </c>
    </row>
    <row r="7758" spans="1:123" ht="24" customHeight="1" x14ac:dyDescent="0.2">
      <c r="A7758" s="263"/>
      <c r="B7758" s="82"/>
      <c r="D7758" s="88"/>
      <c r="E7758" s="89"/>
      <c r="G7758" s="264"/>
    </row>
    <row r="7759" spans="1:123" ht="24" customHeight="1" x14ac:dyDescent="0.2">
      <c r="A7759" s="366" t="s">
        <v>506</v>
      </c>
      <c r="B7759" s="367"/>
      <c r="C7759" s="368" t="s">
        <v>0</v>
      </c>
      <c r="D7759" s="368" t="s">
        <v>26</v>
      </c>
      <c r="E7759" s="370" t="s">
        <v>27</v>
      </c>
      <c r="F7759" s="372" t="s">
        <v>28</v>
      </c>
      <c r="G7759" s="372" t="s">
        <v>29</v>
      </c>
    </row>
    <row r="7760" spans="1:123" s="88" customFormat="1" ht="24" customHeight="1" x14ac:dyDescent="0.2">
      <c r="A7760" s="93" t="s">
        <v>507</v>
      </c>
      <c r="B7760" s="93" t="s">
        <v>508</v>
      </c>
      <c r="C7760" s="369"/>
      <c r="D7760" s="369"/>
      <c r="E7760" s="371"/>
      <c r="F7760" s="373"/>
      <c r="G7760" s="373"/>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6"/>
      <c r="B7761" s="94"/>
      <c r="C7761" s="132" t="s">
        <v>603</v>
      </c>
      <c r="D7761" s="95"/>
      <c r="E7761" s="96"/>
      <c r="F7761" s="97"/>
      <c r="G7761" s="267"/>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8">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8">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8">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8">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8">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8">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8">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8">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8">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8">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8">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8">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8">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8">
        <f t="shared" si="2330"/>
        <v>0</v>
      </c>
    </row>
    <row r="7776" spans="1:7" ht="24" customHeight="1" x14ac:dyDescent="0.2">
      <c r="A7776" s="269"/>
      <c r="D7776" s="88"/>
      <c r="E7776" s="89"/>
      <c r="F7776" s="255" t="s">
        <v>30</v>
      </c>
      <c r="G7776" s="270">
        <f>SUBTOTAL(9,G7762:G7775)</f>
        <v>0</v>
      </c>
    </row>
    <row r="7777" spans="1:7" ht="24" customHeight="1" x14ac:dyDescent="0.2">
      <c r="A7777" s="269"/>
      <c r="C7777" s="98" t="s">
        <v>604</v>
      </c>
      <c r="D7777" s="88"/>
      <c r="E7777" s="89"/>
      <c r="G7777" s="271"/>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8">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8">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8">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8">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8">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8">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8">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8">
        <f t="shared" si="2335"/>
        <v>0</v>
      </c>
    </row>
    <row r="7786" spans="1:7" ht="24" customHeight="1" x14ac:dyDescent="0.2">
      <c r="A7786" s="269"/>
      <c r="D7786" s="88"/>
      <c r="E7786" s="89"/>
      <c r="F7786" s="255" t="s">
        <v>31</v>
      </c>
      <c r="G7786" s="270">
        <f>SUBTOTAL(9,G7778:G7785)</f>
        <v>0</v>
      </c>
    </row>
    <row r="7787" spans="1:7" ht="24" customHeight="1" x14ac:dyDescent="0.2">
      <c r="A7787" s="269"/>
      <c r="C7787" s="98" t="s">
        <v>605</v>
      </c>
      <c r="D7787" s="88"/>
      <c r="E7787" s="89"/>
      <c r="G7787" s="271"/>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8">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8">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8">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8">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8">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8">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8">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8">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8">
        <f t="shared" si="2340"/>
        <v>0</v>
      </c>
    </row>
    <row r="7797" spans="1:7" ht="24" customHeight="1" x14ac:dyDescent="0.2">
      <c r="A7797" s="272"/>
      <c r="B7797" s="88"/>
      <c r="D7797" s="88"/>
      <c r="E7797" s="89"/>
      <c r="F7797" s="255" t="s">
        <v>32</v>
      </c>
      <c r="G7797" s="270">
        <f>SUBTOTAL(9,G7788:G7796)</f>
        <v>0</v>
      </c>
    </row>
    <row r="7798" spans="1:7" ht="24" customHeight="1" x14ac:dyDescent="0.2">
      <c r="A7798" s="273"/>
      <c r="B7798" s="88"/>
      <c r="D7798" s="88"/>
      <c r="E7798" s="89"/>
      <c r="G7798" s="271"/>
    </row>
    <row r="7799" spans="1:7" ht="24" customHeight="1" x14ac:dyDescent="0.2">
      <c r="A7799" s="274" t="str">
        <f>B7757</f>
        <v>12.6.1.2</v>
      </c>
      <c r="B7799" s="275" t="str">
        <f>C7757</f>
        <v>Inodoro Tipo Ferrum discapasitado c/depósito mochila + lavatorio + barral. Tipo ferrum</v>
      </c>
      <c r="C7799" s="95"/>
      <c r="D7799" s="95" t="s">
        <v>33</v>
      </c>
      <c r="E7799" s="96"/>
      <c r="F7799" s="277" t="s">
        <v>34</v>
      </c>
      <c r="G7799" s="276">
        <f>SUBTOTAL(9,G7762:G7798)</f>
        <v>0</v>
      </c>
    </row>
    <row r="7801" spans="1:7" ht="24" customHeight="1" x14ac:dyDescent="0.2">
      <c r="A7801" s="256" t="s">
        <v>36</v>
      </c>
      <c r="B7801" s="257"/>
      <c r="C7801" s="257"/>
      <c r="D7801" s="257"/>
      <c r="E7801" s="257"/>
      <c r="F7801" s="257"/>
      <c r="G7801" s="258"/>
    </row>
    <row r="7802" spans="1:7" ht="24" customHeight="1" x14ac:dyDescent="0.2">
      <c r="A7802" s="259" t="s">
        <v>601</v>
      </c>
      <c r="B7802" s="84" t="str">
        <f>Comitente</f>
        <v>SUBSECRETARIA DE ARQUITECTURA</v>
      </c>
      <c r="C7802" s="80"/>
      <c r="D7802" s="85"/>
      <c r="E7802" s="85"/>
      <c r="F7802" s="86"/>
      <c r="G7802" s="260"/>
    </row>
    <row r="7803" spans="1:7" ht="24" customHeight="1" x14ac:dyDescent="0.2">
      <c r="A7803" s="259" t="s">
        <v>602</v>
      </c>
      <c r="B7803" s="84">
        <f>Contratista</f>
        <v>0</v>
      </c>
      <c r="C7803" s="81"/>
      <c r="D7803" s="81"/>
      <c r="E7803" s="81"/>
      <c r="F7803" s="87"/>
      <c r="G7803" s="261"/>
    </row>
    <row r="7804" spans="1:7" ht="24" customHeight="1" x14ac:dyDescent="0.2">
      <c r="A7804" s="259" t="s">
        <v>23</v>
      </c>
      <c r="B7804" s="84" t="str">
        <f>Obra</f>
        <v>ESCUELA CASA DEL NINÑO</v>
      </c>
      <c r="C7804" s="81"/>
      <c r="D7804" s="81"/>
      <c r="E7804" s="81"/>
      <c r="F7804" s="87" t="s">
        <v>37</v>
      </c>
      <c r="G7804" s="262">
        <f>Fecha_Base</f>
        <v>0</v>
      </c>
    </row>
    <row r="7805" spans="1:7" ht="24" customHeight="1" x14ac:dyDescent="0.2">
      <c r="A7805" s="263" t="s">
        <v>600</v>
      </c>
      <c r="B7805" s="82" t="str">
        <f>Ubicación</f>
        <v>VALLE FERTIL - SAN JUAN</v>
      </c>
      <c r="C7805" s="82"/>
      <c r="D7805" s="88"/>
      <c r="E7805" s="89"/>
      <c r="G7805" s="264"/>
    </row>
    <row r="7806" spans="1:7" ht="24" customHeight="1" x14ac:dyDescent="0.2">
      <c r="A7806" s="263" t="s">
        <v>38</v>
      </c>
      <c r="B7806" s="91">
        <f>IFERROR(VALUE(LEFT(B7807,FIND(".",B7807)-1)),"")</f>
        <v>12</v>
      </c>
      <c r="C7806" s="83" t="str">
        <f>IFERROR(VLOOKUP(B7806,Tabla_CyP,2,FALSE),"")</f>
        <v xml:space="preserve"> INSTALACIÓN SANITARIA</v>
      </c>
      <c r="E7806" s="89"/>
      <c r="G7806" s="264"/>
    </row>
    <row r="7807" spans="1:7" ht="24" customHeight="1" x14ac:dyDescent="0.2">
      <c r="A7807" s="263" t="s">
        <v>24</v>
      </c>
      <c r="B7807" s="92" t="str">
        <f>IFERROR(VLOOKUP(COUNTIF($A$1:A7807,"ANALISIS DE PRECIOS"),Tabla_NumeroItem,2,FALSE),"")</f>
        <v>12.6.1.3</v>
      </c>
      <c r="C7807" s="83" t="str">
        <f>IFERROR(VLOOKUP(B7807,Tabla_CyP,2,FALSE),"")</f>
        <v>Bacha oval  tipo sanitarios tipo  Johnson</v>
      </c>
      <c r="D7807" s="88"/>
      <c r="E7807" s="89"/>
      <c r="F7807" s="87" t="s">
        <v>25</v>
      </c>
      <c r="G7807" s="265" t="str">
        <f>IFERROR(VLOOKUP(B7807,Tabla_CyP,4,FALSE),"")</f>
        <v>u</v>
      </c>
    </row>
    <row r="7808" spans="1:7" ht="24" customHeight="1" x14ac:dyDescent="0.2">
      <c r="A7808" s="263"/>
      <c r="B7808" s="82"/>
      <c r="D7808" s="88"/>
      <c r="E7808" s="89"/>
      <c r="G7808" s="264"/>
    </row>
    <row r="7809" spans="1:123" ht="24" customHeight="1" x14ac:dyDescent="0.2">
      <c r="A7809" s="366" t="s">
        <v>506</v>
      </c>
      <c r="B7809" s="367"/>
      <c r="C7809" s="368" t="s">
        <v>0</v>
      </c>
      <c r="D7809" s="368" t="s">
        <v>26</v>
      </c>
      <c r="E7809" s="370" t="s">
        <v>27</v>
      </c>
      <c r="F7809" s="372" t="s">
        <v>28</v>
      </c>
      <c r="G7809" s="372" t="s">
        <v>29</v>
      </c>
    </row>
    <row r="7810" spans="1:123" s="88" customFormat="1" ht="24" customHeight="1" x14ac:dyDescent="0.2">
      <c r="A7810" s="93" t="s">
        <v>507</v>
      </c>
      <c r="B7810" s="93" t="s">
        <v>508</v>
      </c>
      <c r="C7810" s="369"/>
      <c r="D7810" s="369"/>
      <c r="E7810" s="371"/>
      <c r="F7810" s="373"/>
      <c r="G7810" s="373"/>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6"/>
      <c r="B7811" s="94"/>
      <c r="C7811" s="132" t="s">
        <v>603</v>
      </c>
      <c r="D7811" s="95"/>
      <c r="E7811" s="96"/>
      <c r="F7811" s="97"/>
      <c r="G7811" s="267"/>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8">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8">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8">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8">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8">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8">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8">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8">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8">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8">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8">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8">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8">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8">
        <f t="shared" si="2345"/>
        <v>0</v>
      </c>
    </row>
    <row r="7826" spans="1:7" ht="24" customHeight="1" x14ac:dyDescent="0.2">
      <c r="A7826" s="269"/>
      <c r="D7826" s="88"/>
      <c r="E7826" s="89"/>
      <c r="F7826" s="255" t="s">
        <v>30</v>
      </c>
      <c r="G7826" s="270">
        <f>SUBTOTAL(9,G7812:G7825)</f>
        <v>0</v>
      </c>
    </row>
    <row r="7827" spans="1:7" ht="24" customHeight="1" x14ac:dyDescent="0.2">
      <c r="A7827" s="269"/>
      <c r="C7827" s="98" t="s">
        <v>604</v>
      </c>
      <c r="D7827" s="88"/>
      <c r="E7827" s="89"/>
      <c r="G7827" s="271"/>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8">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8">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8">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8">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8">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8">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8">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8">
        <f t="shared" si="2350"/>
        <v>0</v>
      </c>
    </row>
    <row r="7836" spans="1:7" ht="24" customHeight="1" x14ac:dyDescent="0.2">
      <c r="A7836" s="269"/>
      <c r="D7836" s="88"/>
      <c r="E7836" s="89"/>
      <c r="F7836" s="255" t="s">
        <v>31</v>
      </c>
      <c r="G7836" s="270">
        <f>SUBTOTAL(9,G7828:G7835)</f>
        <v>0</v>
      </c>
    </row>
    <row r="7837" spans="1:7" ht="24" customHeight="1" x14ac:dyDescent="0.2">
      <c r="A7837" s="269"/>
      <c r="C7837" s="98" t="s">
        <v>605</v>
      </c>
      <c r="D7837" s="88"/>
      <c r="E7837" s="89"/>
      <c r="G7837" s="271"/>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8">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8">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8">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8">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8">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8">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8">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8">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8">
        <f t="shared" si="2355"/>
        <v>0</v>
      </c>
    </row>
    <row r="7847" spans="1:7" ht="24" customHeight="1" x14ac:dyDescent="0.2">
      <c r="A7847" s="272"/>
      <c r="B7847" s="88"/>
      <c r="D7847" s="88"/>
      <c r="E7847" s="89"/>
      <c r="F7847" s="255" t="s">
        <v>32</v>
      </c>
      <c r="G7847" s="270">
        <f>SUBTOTAL(9,G7838:G7846)</f>
        <v>0</v>
      </c>
    </row>
    <row r="7848" spans="1:7" ht="24" customHeight="1" x14ac:dyDescent="0.2">
      <c r="A7848" s="273"/>
      <c r="B7848" s="88"/>
      <c r="D7848" s="88"/>
      <c r="E7848" s="89"/>
      <c r="G7848" s="271"/>
    </row>
    <row r="7849" spans="1:7" ht="24" customHeight="1" x14ac:dyDescent="0.2">
      <c r="A7849" s="274" t="str">
        <f>B7807</f>
        <v>12.6.1.3</v>
      </c>
      <c r="B7849" s="275" t="str">
        <f>C7807</f>
        <v>Bacha oval  tipo sanitarios tipo  Johnson</v>
      </c>
      <c r="C7849" s="95"/>
      <c r="D7849" s="95" t="s">
        <v>33</v>
      </c>
      <c r="E7849" s="96"/>
      <c r="F7849" s="277" t="s">
        <v>34</v>
      </c>
      <c r="G7849" s="276">
        <f>SUBTOTAL(9,G7812:G7848)</f>
        <v>0</v>
      </c>
    </row>
    <row r="7851" spans="1:7" ht="24" customHeight="1" x14ac:dyDescent="0.2">
      <c r="A7851" s="256" t="s">
        <v>36</v>
      </c>
      <c r="B7851" s="257"/>
      <c r="C7851" s="257"/>
      <c r="D7851" s="257"/>
      <c r="E7851" s="257"/>
      <c r="F7851" s="257"/>
      <c r="G7851" s="258"/>
    </row>
    <row r="7852" spans="1:7" ht="24" customHeight="1" x14ac:dyDescent="0.2">
      <c r="A7852" s="259" t="s">
        <v>601</v>
      </c>
      <c r="B7852" s="84" t="str">
        <f>Comitente</f>
        <v>SUBSECRETARIA DE ARQUITECTURA</v>
      </c>
      <c r="C7852" s="80"/>
      <c r="D7852" s="85"/>
      <c r="E7852" s="85"/>
      <c r="F7852" s="86"/>
      <c r="G7852" s="260"/>
    </row>
    <row r="7853" spans="1:7" ht="24" customHeight="1" x14ac:dyDescent="0.2">
      <c r="A7853" s="259" t="s">
        <v>602</v>
      </c>
      <c r="B7853" s="84">
        <f>Contratista</f>
        <v>0</v>
      </c>
      <c r="C7853" s="81"/>
      <c r="D7853" s="81"/>
      <c r="E7853" s="81"/>
      <c r="F7853" s="87"/>
      <c r="G7853" s="261"/>
    </row>
    <row r="7854" spans="1:7" ht="24" customHeight="1" x14ac:dyDescent="0.2">
      <c r="A7854" s="259" t="s">
        <v>23</v>
      </c>
      <c r="B7854" s="84" t="str">
        <f>Obra</f>
        <v>ESCUELA CASA DEL NINÑO</v>
      </c>
      <c r="C7854" s="81"/>
      <c r="D7854" s="81"/>
      <c r="E7854" s="81"/>
      <c r="F7854" s="87" t="s">
        <v>37</v>
      </c>
      <c r="G7854" s="262">
        <f>Fecha_Base</f>
        <v>0</v>
      </c>
    </row>
    <row r="7855" spans="1:7" ht="24" customHeight="1" x14ac:dyDescent="0.2">
      <c r="A7855" s="263" t="s">
        <v>600</v>
      </c>
      <c r="B7855" s="82" t="str">
        <f>Ubicación</f>
        <v>VALLE FERTIL - SAN JUAN</v>
      </c>
      <c r="C7855" s="82"/>
      <c r="D7855" s="88"/>
      <c r="E7855" s="89"/>
      <c r="G7855" s="264"/>
    </row>
    <row r="7856" spans="1:7" ht="24" customHeight="1" x14ac:dyDescent="0.2">
      <c r="A7856" s="263" t="s">
        <v>38</v>
      </c>
      <c r="B7856" s="91">
        <f>IFERROR(VALUE(LEFT(B7857,FIND(".",B7857)-1)),"")</f>
        <v>12</v>
      </c>
      <c r="C7856" s="83" t="str">
        <f>IFERROR(VLOOKUP(B7856,Tabla_CyP,2,FALSE),"")</f>
        <v xml:space="preserve"> INSTALACIÓN SANITARIA</v>
      </c>
      <c r="E7856" s="89"/>
      <c r="G7856" s="264"/>
    </row>
    <row r="7857" spans="1:123" ht="24" customHeight="1" x14ac:dyDescent="0.2">
      <c r="A7857" s="263" t="s">
        <v>24</v>
      </c>
      <c r="B7857" s="92" t="str">
        <f>IFERROR(VLOOKUP(COUNTIF($A$1:A7857,"ANALISIS DE PRECIOS"),Tabla_NumeroItem,2,FALSE),"")</f>
        <v>12.6.2.1</v>
      </c>
      <c r="C7857" s="83" t="str">
        <f>IFERROR(VLOOKUP(B7857,Tabla_CyP,2,FALSE),"")</f>
        <v xml:space="preserve">Griferia FV para Lavatorio </v>
      </c>
      <c r="D7857" s="88"/>
      <c r="E7857" s="89"/>
      <c r="F7857" s="87" t="s">
        <v>25</v>
      </c>
      <c r="G7857" s="265" t="str">
        <f>IFERROR(VLOOKUP(B7857,Tabla_CyP,4,FALSE),"")</f>
        <v>u</v>
      </c>
    </row>
    <row r="7858" spans="1:123" ht="24" customHeight="1" x14ac:dyDescent="0.2">
      <c r="A7858" s="263"/>
      <c r="B7858" s="82"/>
      <c r="D7858" s="88"/>
      <c r="E7858" s="89"/>
      <c r="G7858" s="264"/>
    </row>
    <row r="7859" spans="1:123" ht="24" customHeight="1" x14ac:dyDescent="0.2">
      <c r="A7859" s="366" t="s">
        <v>506</v>
      </c>
      <c r="B7859" s="367"/>
      <c r="C7859" s="368" t="s">
        <v>0</v>
      </c>
      <c r="D7859" s="368" t="s">
        <v>26</v>
      </c>
      <c r="E7859" s="370" t="s">
        <v>27</v>
      </c>
      <c r="F7859" s="372" t="s">
        <v>28</v>
      </c>
      <c r="G7859" s="372" t="s">
        <v>29</v>
      </c>
    </row>
    <row r="7860" spans="1:123" s="88" customFormat="1" ht="24" customHeight="1" x14ac:dyDescent="0.2">
      <c r="A7860" s="93" t="s">
        <v>507</v>
      </c>
      <c r="B7860" s="93" t="s">
        <v>508</v>
      </c>
      <c r="C7860" s="369"/>
      <c r="D7860" s="369"/>
      <c r="E7860" s="371"/>
      <c r="F7860" s="373"/>
      <c r="G7860" s="373"/>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6"/>
      <c r="B7861" s="94"/>
      <c r="C7861" s="132" t="s">
        <v>603</v>
      </c>
      <c r="D7861" s="95"/>
      <c r="E7861" s="96"/>
      <c r="F7861" s="97"/>
      <c r="G7861" s="267"/>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8">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8">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8">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8">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8">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8">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8">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8">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8">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8">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8">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8">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8">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8">
        <f t="shared" si="2360"/>
        <v>0</v>
      </c>
    </row>
    <row r="7876" spans="1:7" ht="24" customHeight="1" x14ac:dyDescent="0.2">
      <c r="A7876" s="269"/>
      <c r="D7876" s="88"/>
      <c r="E7876" s="89"/>
      <c r="F7876" s="255" t="s">
        <v>30</v>
      </c>
      <c r="G7876" s="270">
        <f>SUBTOTAL(9,G7862:G7875)</f>
        <v>0</v>
      </c>
    </row>
    <row r="7877" spans="1:7" ht="24" customHeight="1" x14ac:dyDescent="0.2">
      <c r="A7877" s="269"/>
      <c r="C7877" s="98" t="s">
        <v>604</v>
      </c>
      <c r="D7877" s="88"/>
      <c r="E7877" s="89"/>
      <c r="G7877" s="271"/>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8">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8">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8">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8">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8">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8">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8">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8">
        <f t="shared" si="2365"/>
        <v>0</v>
      </c>
    </row>
    <row r="7886" spans="1:7" ht="24" customHeight="1" x14ac:dyDescent="0.2">
      <c r="A7886" s="269"/>
      <c r="D7886" s="88"/>
      <c r="E7886" s="89"/>
      <c r="F7886" s="255" t="s">
        <v>31</v>
      </c>
      <c r="G7886" s="270">
        <f>SUBTOTAL(9,G7878:G7885)</f>
        <v>0</v>
      </c>
    </row>
    <row r="7887" spans="1:7" ht="24" customHeight="1" x14ac:dyDescent="0.2">
      <c r="A7887" s="269"/>
      <c r="C7887" s="98" t="s">
        <v>605</v>
      </c>
      <c r="D7887" s="88"/>
      <c r="E7887" s="89"/>
      <c r="G7887" s="271"/>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8">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8">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8">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8">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8">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8">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8">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8">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8">
        <f t="shared" si="2370"/>
        <v>0</v>
      </c>
    </row>
    <row r="7897" spans="1:7" ht="24" customHeight="1" x14ac:dyDescent="0.2">
      <c r="A7897" s="272"/>
      <c r="B7897" s="88"/>
      <c r="D7897" s="88"/>
      <c r="E7897" s="89"/>
      <c r="F7897" s="255" t="s">
        <v>32</v>
      </c>
      <c r="G7897" s="270">
        <f>SUBTOTAL(9,G7888:G7896)</f>
        <v>0</v>
      </c>
    </row>
    <row r="7898" spans="1:7" ht="24" customHeight="1" x14ac:dyDescent="0.2">
      <c r="A7898" s="273"/>
      <c r="B7898" s="88"/>
      <c r="D7898" s="88"/>
      <c r="E7898" s="89"/>
      <c r="G7898" s="271"/>
    </row>
    <row r="7899" spans="1:7" ht="24" customHeight="1" x14ac:dyDescent="0.2">
      <c r="A7899" s="274" t="str">
        <f>B7857</f>
        <v>12.6.2.1</v>
      </c>
      <c r="B7899" s="275" t="str">
        <f>C7857</f>
        <v xml:space="preserve">Griferia FV para Lavatorio </v>
      </c>
      <c r="C7899" s="95"/>
      <c r="D7899" s="95" t="s">
        <v>33</v>
      </c>
      <c r="E7899" s="96"/>
      <c r="F7899" s="277" t="s">
        <v>34</v>
      </c>
      <c r="G7899" s="276">
        <f>SUBTOTAL(9,G7862:G7898)</f>
        <v>0</v>
      </c>
    </row>
    <row r="7901" spans="1:7" ht="24" customHeight="1" x14ac:dyDescent="0.2">
      <c r="A7901" s="256" t="s">
        <v>36</v>
      </c>
      <c r="B7901" s="257"/>
      <c r="C7901" s="257"/>
      <c r="D7901" s="257"/>
      <c r="E7901" s="257"/>
      <c r="F7901" s="257"/>
      <c r="G7901" s="258"/>
    </row>
    <row r="7902" spans="1:7" ht="24" customHeight="1" x14ac:dyDescent="0.2">
      <c r="A7902" s="259" t="s">
        <v>601</v>
      </c>
      <c r="B7902" s="84" t="str">
        <f>Comitente</f>
        <v>SUBSECRETARIA DE ARQUITECTURA</v>
      </c>
      <c r="C7902" s="80"/>
      <c r="D7902" s="85"/>
      <c r="E7902" s="85"/>
      <c r="F7902" s="86"/>
      <c r="G7902" s="260"/>
    </row>
    <row r="7903" spans="1:7" ht="24" customHeight="1" x14ac:dyDescent="0.2">
      <c r="A7903" s="259" t="s">
        <v>602</v>
      </c>
      <c r="B7903" s="84">
        <f>Contratista</f>
        <v>0</v>
      </c>
      <c r="C7903" s="81"/>
      <c r="D7903" s="81"/>
      <c r="E7903" s="81"/>
      <c r="F7903" s="87"/>
      <c r="G7903" s="261"/>
    </row>
    <row r="7904" spans="1:7" ht="24" customHeight="1" x14ac:dyDescent="0.2">
      <c r="A7904" s="259" t="s">
        <v>23</v>
      </c>
      <c r="B7904" s="84" t="str">
        <f>Obra</f>
        <v>ESCUELA CASA DEL NINÑO</v>
      </c>
      <c r="C7904" s="81"/>
      <c r="D7904" s="81"/>
      <c r="E7904" s="81"/>
      <c r="F7904" s="87" t="s">
        <v>37</v>
      </c>
      <c r="G7904" s="262">
        <f>Fecha_Base</f>
        <v>0</v>
      </c>
    </row>
    <row r="7905" spans="1:123" ht="24" customHeight="1" x14ac:dyDescent="0.2">
      <c r="A7905" s="263" t="s">
        <v>600</v>
      </c>
      <c r="B7905" s="82" t="str">
        <f>Ubicación</f>
        <v>VALLE FERTIL - SAN JUAN</v>
      </c>
      <c r="C7905" s="82"/>
      <c r="D7905" s="88"/>
      <c r="E7905" s="89"/>
      <c r="G7905" s="264"/>
    </row>
    <row r="7906" spans="1:123" ht="24" customHeight="1" x14ac:dyDescent="0.2">
      <c r="A7906" s="263" t="s">
        <v>38</v>
      </c>
      <c r="B7906" s="91">
        <f>IFERROR(VALUE(LEFT(B7907,FIND(".",B7907)-1)),"")</f>
        <v>12</v>
      </c>
      <c r="C7906" s="83" t="str">
        <f>IFERROR(VLOOKUP(B7906,Tabla_CyP,2,FALSE),"")</f>
        <v xml:space="preserve"> INSTALACIÓN SANITARIA</v>
      </c>
      <c r="E7906" s="89"/>
      <c r="G7906" s="264"/>
    </row>
    <row r="7907" spans="1:123" ht="24" customHeight="1" x14ac:dyDescent="0.2">
      <c r="A7907" s="263" t="s">
        <v>24</v>
      </c>
      <c r="B7907" s="92" t="str">
        <f>IFERROR(VLOOKUP(COUNTIF($A$1:A7907,"ANALISIS DE PRECIOS"),Tabla_NumeroItem,2,FALSE),"")</f>
        <v>12.6.2.2</v>
      </c>
      <c r="C7907" s="83" t="str">
        <f>IFERROR(VLOOKUP(B7907,Tabla_CyP,2,FALSE),"")</f>
        <v>Griferia Baño Para Discapacitados Pressmatic. Tipo Fv</v>
      </c>
      <c r="D7907" s="88"/>
      <c r="E7907" s="89"/>
      <c r="F7907" s="87" t="s">
        <v>25</v>
      </c>
      <c r="G7907" s="265" t="str">
        <f>IFERROR(VLOOKUP(B7907,Tabla_CyP,4,FALSE),"")</f>
        <v>u</v>
      </c>
    </row>
    <row r="7908" spans="1:123" ht="24" customHeight="1" x14ac:dyDescent="0.2">
      <c r="A7908" s="263"/>
      <c r="B7908" s="82"/>
      <c r="D7908" s="88"/>
      <c r="E7908" s="89"/>
      <c r="G7908" s="264"/>
    </row>
    <row r="7909" spans="1:123" ht="24" customHeight="1" x14ac:dyDescent="0.2">
      <c r="A7909" s="366" t="s">
        <v>506</v>
      </c>
      <c r="B7909" s="367"/>
      <c r="C7909" s="368" t="s">
        <v>0</v>
      </c>
      <c r="D7909" s="368" t="s">
        <v>26</v>
      </c>
      <c r="E7909" s="370" t="s">
        <v>27</v>
      </c>
      <c r="F7909" s="372" t="s">
        <v>28</v>
      </c>
      <c r="G7909" s="372" t="s">
        <v>29</v>
      </c>
    </row>
    <row r="7910" spans="1:123" s="88" customFormat="1" ht="24" customHeight="1" x14ac:dyDescent="0.2">
      <c r="A7910" s="93" t="s">
        <v>507</v>
      </c>
      <c r="B7910" s="93" t="s">
        <v>508</v>
      </c>
      <c r="C7910" s="369"/>
      <c r="D7910" s="369"/>
      <c r="E7910" s="371"/>
      <c r="F7910" s="373"/>
      <c r="G7910" s="373"/>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6"/>
      <c r="B7911" s="94"/>
      <c r="C7911" s="132" t="s">
        <v>603</v>
      </c>
      <c r="D7911" s="95"/>
      <c r="E7911" s="96"/>
      <c r="F7911" s="97"/>
      <c r="G7911" s="267"/>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8">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8">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8">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8">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8">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8">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8">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8">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8">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8">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8">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8">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8">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8">
        <f t="shared" si="2375"/>
        <v>0</v>
      </c>
    </row>
    <row r="7926" spans="1:7" ht="24" customHeight="1" x14ac:dyDescent="0.2">
      <c r="A7926" s="269"/>
      <c r="D7926" s="88"/>
      <c r="E7926" s="89"/>
      <c r="F7926" s="255" t="s">
        <v>30</v>
      </c>
      <c r="G7926" s="270">
        <f>SUBTOTAL(9,G7912:G7925)</f>
        <v>0</v>
      </c>
    </row>
    <row r="7927" spans="1:7" ht="24" customHeight="1" x14ac:dyDescent="0.2">
      <c r="A7927" s="269"/>
      <c r="C7927" s="98" t="s">
        <v>604</v>
      </c>
      <c r="D7927" s="88"/>
      <c r="E7927" s="89"/>
      <c r="G7927" s="271"/>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8">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8">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8">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8">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8">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8">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8">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8">
        <f t="shared" si="2380"/>
        <v>0</v>
      </c>
    </row>
    <row r="7936" spans="1:7" ht="24" customHeight="1" x14ac:dyDescent="0.2">
      <c r="A7936" s="269"/>
      <c r="D7936" s="88"/>
      <c r="E7936" s="89"/>
      <c r="F7936" s="255" t="s">
        <v>31</v>
      </c>
      <c r="G7936" s="270">
        <f>SUBTOTAL(9,G7928:G7935)</f>
        <v>0</v>
      </c>
    </row>
    <row r="7937" spans="1:7" ht="24" customHeight="1" x14ac:dyDescent="0.2">
      <c r="A7937" s="269"/>
      <c r="C7937" s="98" t="s">
        <v>605</v>
      </c>
      <c r="D7937" s="88"/>
      <c r="E7937" s="89"/>
      <c r="G7937" s="271"/>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8">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8">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8">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8">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8">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8">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8">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8">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8">
        <f t="shared" si="2385"/>
        <v>0</v>
      </c>
    </row>
    <row r="7947" spans="1:7" ht="24" customHeight="1" x14ac:dyDescent="0.2">
      <c r="A7947" s="272"/>
      <c r="B7947" s="88"/>
      <c r="D7947" s="88"/>
      <c r="E7947" s="89"/>
      <c r="F7947" s="255" t="s">
        <v>32</v>
      </c>
      <c r="G7947" s="270">
        <f>SUBTOTAL(9,G7938:G7946)</f>
        <v>0</v>
      </c>
    </row>
    <row r="7948" spans="1:7" ht="24" customHeight="1" x14ac:dyDescent="0.2">
      <c r="A7948" s="273"/>
      <c r="B7948" s="88"/>
      <c r="D7948" s="88"/>
      <c r="E7948" s="89"/>
      <c r="G7948" s="271"/>
    </row>
    <row r="7949" spans="1:7" ht="24" customHeight="1" x14ac:dyDescent="0.2">
      <c r="A7949" s="274" t="str">
        <f>B7907</f>
        <v>12.6.2.2</v>
      </c>
      <c r="B7949" s="275" t="str">
        <f>C7907</f>
        <v>Griferia Baño Para Discapacitados Pressmatic. Tipo Fv</v>
      </c>
      <c r="C7949" s="95"/>
      <c r="D7949" s="95" t="s">
        <v>33</v>
      </c>
      <c r="E7949" s="96"/>
      <c r="F7949" s="277" t="s">
        <v>34</v>
      </c>
      <c r="G7949" s="276">
        <f>SUBTOTAL(9,G7912:G7948)</f>
        <v>0</v>
      </c>
    </row>
    <row r="7951" spans="1:7" ht="24" customHeight="1" x14ac:dyDescent="0.2">
      <c r="A7951" s="256" t="s">
        <v>36</v>
      </c>
      <c r="B7951" s="257"/>
      <c r="C7951" s="257"/>
      <c r="D7951" s="257"/>
      <c r="E7951" s="257"/>
      <c r="F7951" s="257"/>
      <c r="G7951" s="258"/>
    </row>
    <row r="7952" spans="1:7" ht="24" customHeight="1" x14ac:dyDescent="0.2">
      <c r="A7952" s="259" t="s">
        <v>601</v>
      </c>
      <c r="B7952" s="84" t="str">
        <f>Comitente</f>
        <v>SUBSECRETARIA DE ARQUITECTURA</v>
      </c>
      <c r="C7952" s="80"/>
      <c r="D7952" s="85"/>
      <c r="E7952" s="85"/>
      <c r="F7952" s="86"/>
      <c r="G7952" s="260"/>
    </row>
    <row r="7953" spans="1:123" ht="24" customHeight="1" x14ac:dyDescent="0.2">
      <c r="A7953" s="259" t="s">
        <v>602</v>
      </c>
      <c r="B7953" s="84">
        <f>Contratista</f>
        <v>0</v>
      </c>
      <c r="C7953" s="81"/>
      <c r="D7953" s="81"/>
      <c r="E7953" s="81"/>
      <c r="F7953" s="87"/>
      <c r="G7953" s="261"/>
    </row>
    <row r="7954" spans="1:123" ht="24" customHeight="1" x14ac:dyDescent="0.2">
      <c r="A7954" s="259" t="s">
        <v>23</v>
      </c>
      <c r="B7954" s="84" t="str">
        <f>Obra</f>
        <v>ESCUELA CASA DEL NINÑO</v>
      </c>
      <c r="C7954" s="81"/>
      <c r="D7954" s="81"/>
      <c r="E7954" s="81"/>
      <c r="F7954" s="87" t="s">
        <v>37</v>
      </c>
      <c r="G7954" s="262">
        <f>Fecha_Base</f>
        <v>0</v>
      </c>
    </row>
    <row r="7955" spans="1:123" ht="24" customHeight="1" x14ac:dyDescent="0.2">
      <c r="A7955" s="263" t="s">
        <v>600</v>
      </c>
      <c r="B7955" s="82" t="str">
        <f>Ubicación</f>
        <v>VALLE FERTIL - SAN JUAN</v>
      </c>
      <c r="C7955" s="82"/>
      <c r="D7955" s="88"/>
      <c r="E7955" s="89"/>
      <c r="G7955" s="264"/>
    </row>
    <row r="7956" spans="1:123" ht="24" customHeight="1" x14ac:dyDescent="0.2">
      <c r="A7956" s="263" t="s">
        <v>38</v>
      </c>
      <c r="B7956" s="91">
        <f>IFERROR(VALUE(LEFT(B7957,FIND(".",B7957)-1)),"")</f>
        <v>12</v>
      </c>
      <c r="C7956" s="83" t="str">
        <f>IFERROR(VLOOKUP(B7956,Tabla_CyP,2,FALSE),"")</f>
        <v xml:space="preserve"> INSTALACIÓN SANITARIA</v>
      </c>
      <c r="E7956" s="89"/>
      <c r="G7956" s="264"/>
    </row>
    <row r="7957" spans="1:123" ht="24" customHeight="1" x14ac:dyDescent="0.2">
      <c r="A7957" s="263" t="s">
        <v>24</v>
      </c>
      <c r="B7957" s="92" t="str">
        <f>IFERROR(VLOOKUP(COUNTIF($A$1:A7957,"ANALISIS DE PRECIOS"),Tabla_NumeroItem,2,FALSE),"")</f>
        <v>12.6.2.3</v>
      </c>
      <c r="C7957" s="83" t="str">
        <f>IFERROR(VLOOKUP(B7957,Tabla_CyP,2,FALSE),"")</f>
        <v>Varios, Accesorios para fijacion, adhesicos, etc.</v>
      </c>
      <c r="D7957" s="88"/>
      <c r="E7957" s="89"/>
      <c r="F7957" s="87" t="s">
        <v>25</v>
      </c>
      <c r="G7957" s="265" t="str">
        <f>IFERROR(VLOOKUP(B7957,Tabla_CyP,4,FALSE),"")</f>
        <v>gl</v>
      </c>
    </row>
    <row r="7958" spans="1:123" ht="24" customHeight="1" x14ac:dyDescent="0.2">
      <c r="A7958" s="263"/>
      <c r="B7958" s="82"/>
      <c r="D7958" s="88"/>
      <c r="E7958" s="89"/>
      <c r="G7958" s="264"/>
    </row>
    <row r="7959" spans="1:123" ht="24" customHeight="1" x14ac:dyDescent="0.2">
      <c r="A7959" s="366" t="s">
        <v>506</v>
      </c>
      <c r="B7959" s="367"/>
      <c r="C7959" s="368" t="s">
        <v>0</v>
      </c>
      <c r="D7959" s="368" t="s">
        <v>26</v>
      </c>
      <c r="E7959" s="370" t="s">
        <v>27</v>
      </c>
      <c r="F7959" s="372" t="s">
        <v>28</v>
      </c>
      <c r="G7959" s="372" t="s">
        <v>29</v>
      </c>
    </row>
    <row r="7960" spans="1:123" s="88" customFormat="1" ht="24" customHeight="1" x14ac:dyDescent="0.2">
      <c r="A7960" s="93" t="s">
        <v>507</v>
      </c>
      <c r="B7960" s="93" t="s">
        <v>508</v>
      </c>
      <c r="C7960" s="369"/>
      <c r="D7960" s="369"/>
      <c r="E7960" s="371"/>
      <c r="F7960" s="373"/>
      <c r="G7960" s="373"/>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6"/>
      <c r="B7961" s="94"/>
      <c r="C7961" s="132" t="s">
        <v>603</v>
      </c>
      <c r="D7961" s="95"/>
      <c r="E7961" s="96"/>
      <c r="F7961" s="97"/>
      <c r="G7961" s="267"/>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8">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8">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8">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8">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8">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8">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8">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8">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8">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8">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8">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8">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8">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8">
        <f t="shared" si="2390"/>
        <v>0</v>
      </c>
    </row>
    <row r="7976" spans="1:7" ht="24" customHeight="1" x14ac:dyDescent="0.2">
      <c r="A7976" s="269"/>
      <c r="D7976" s="88"/>
      <c r="E7976" s="89"/>
      <c r="F7976" s="255" t="s">
        <v>30</v>
      </c>
      <c r="G7976" s="270">
        <f>SUBTOTAL(9,G7962:G7975)</f>
        <v>0</v>
      </c>
    </row>
    <row r="7977" spans="1:7" ht="24" customHeight="1" x14ac:dyDescent="0.2">
      <c r="A7977" s="269"/>
      <c r="C7977" s="98" t="s">
        <v>604</v>
      </c>
      <c r="D7977" s="88"/>
      <c r="E7977" s="89"/>
      <c r="G7977" s="271"/>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8">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8">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8">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8">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8">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8">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8">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8">
        <f t="shared" si="2395"/>
        <v>0</v>
      </c>
    </row>
    <row r="7986" spans="1:7" ht="24" customHeight="1" x14ac:dyDescent="0.2">
      <c r="A7986" s="269"/>
      <c r="D7986" s="88"/>
      <c r="E7986" s="89"/>
      <c r="F7986" s="255" t="s">
        <v>31</v>
      </c>
      <c r="G7986" s="270">
        <f>SUBTOTAL(9,G7978:G7985)</f>
        <v>0</v>
      </c>
    </row>
    <row r="7987" spans="1:7" ht="24" customHeight="1" x14ac:dyDescent="0.2">
      <c r="A7987" s="269"/>
      <c r="C7987" s="98" t="s">
        <v>605</v>
      </c>
      <c r="D7987" s="88"/>
      <c r="E7987" s="89"/>
      <c r="G7987" s="271"/>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8">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8">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8">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8">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8">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8">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8">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8">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8">
        <f t="shared" si="2400"/>
        <v>0</v>
      </c>
    </row>
    <row r="7997" spans="1:7" ht="24" customHeight="1" x14ac:dyDescent="0.2">
      <c r="A7997" s="272"/>
      <c r="B7997" s="88"/>
      <c r="D7997" s="88"/>
      <c r="E7997" s="89"/>
      <c r="F7997" s="255" t="s">
        <v>32</v>
      </c>
      <c r="G7997" s="270">
        <f>SUBTOTAL(9,G7988:G7996)</f>
        <v>0</v>
      </c>
    </row>
    <row r="7998" spans="1:7" ht="24" customHeight="1" x14ac:dyDescent="0.2">
      <c r="A7998" s="273"/>
      <c r="B7998" s="88"/>
      <c r="D7998" s="88"/>
      <c r="E7998" s="89"/>
      <c r="G7998" s="271"/>
    </row>
    <row r="7999" spans="1:7" ht="24" customHeight="1" x14ac:dyDescent="0.2">
      <c r="A7999" s="274" t="str">
        <f>B7957</f>
        <v>12.6.2.3</v>
      </c>
      <c r="B7999" s="275" t="str">
        <f>C7957</f>
        <v>Varios, Accesorios para fijacion, adhesicos, etc.</v>
      </c>
      <c r="C7999" s="95"/>
      <c r="D7999" s="95" t="s">
        <v>33</v>
      </c>
      <c r="E7999" s="96"/>
      <c r="F7999" s="277" t="s">
        <v>34</v>
      </c>
      <c r="G7999" s="276">
        <f>SUBTOTAL(9,G7962:G7998)</f>
        <v>0</v>
      </c>
    </row>
    <row r="8001" spans="1:123" ht="24" customHeight="1" x14ac:dyDescent="0.2">
      <c r="A8001" s="256" t="s">
        <v>36</v>
      </c>
      <c r="B8001" s="257"/>
      <c r="C8001" s="257"/>
      <c r="D8001" s="257"/>
      <c r="E8001" s="257"/>
      <c r="F8001" s="257"/>
      <c r="G8001" s="258"/>
    </row>
    <row r="8002" spans="1:123" ht="24" customHeight="1" x14ac:dyDescent="0.2">
      <c r="A8002" s="259" t="s">
        <v>601</v>
      </c>
      <c r="B8002" s="84" t="str">
        <f>Comitente</f>
        <v>SUBSECRETARIA DE ARQUITECTURA</v>
      </c>
      <c r="C8002" s="80"/>
      <c r="D8002" s="85"/>
      <c r="E8002" s="85"/>
      <c r="F8002" s="86"/>
      <c r="G8002" s="260"/>
    </row>
    <row r="8003" spans="1:123" ht="24" customHeight="1" x14ac:dyDescent="0.2">
      <c r="A8003" s="259" t="s">
        <v>602</v>
      </c>
      <c r="B8003" s="84">
        <f>Contratista</f>
        <v>0</v>
      </c>
      <c r="C8003" s="81"/>
      <c r="D8003" s="81"/>
      <c r="E8003" s="81"/>
      <c r="F8003" s="87"/>
      <c r="G8003" s="261"/>
    </row>
    <row r="8004" spans="1:123" ht="24" customHeight="1" x14ac:dyDescent="0.2">
      <c r="A8004" s="259" t="s">
        <v>23</v>
      </c>
      <c r="B8004" s="84" t="str">
        <f>Obra</f>
        <v>ESCUELA CASA DEL NINÑO</v>
      </c>
      <c r="C8004" s="81"/>
      <c r="D8004" s="81"/>
      <c r="E8004" s="81"/>
      <c r="F8004" s="87" t="s">
        <v>37</v>
      </c>
      <c r="G8004" s="262">
        <f>Fecha_Base</f>
        <v>0</v>
      </c>
    </row>
    <row r="8005" spans="1:123" ht="24" customHeight="1" x14ac:dyDescent="0.2">
      <c r="A8005" s="263" t="s">
        <v>600</v>
      </c>
      <c r="B8005" s="82" t="str">
        <f>Ubicación</f>
        <v>VALLE FERTIL - SAN JUAN</v>
      </c>
      <c r="C8005" s="82"/>
      <c r="D8005" s="88"/>
      <c r="E8005" s="89"/>
      <c r="G8005" s="264"/>
    </row>
    <row r="8006" spans="1:123" ht="24" customHeight="1" x14ac:dyDescent="0.2">
      <c r="A8006" s="263" t="s">
        <v>38</v>
      </c>
      <c r="B8006" s="91">
        <f>IFERROR(VALUE(LEFT(B8007,FIND(".",B8007)-1)),"")</f>
        <v>12</v>
      </c>
      <c r="C8006" s="83" t="str">
        <f>IFERROR(VLOOKUP(B8006,Tabla_CyP,2,FALSE),"")</f>
        <v xml:space="preserve"> INSTALACIÓN SANITARIA</v>
      </c>
      <c r="E8006" s="89"/>
      <c r="G8006" s="264"/>
    </row>
    <row r="8007" spans="1:123" ht="24" customHeight="1" x14ac:dyDescent="0.2">
      <c r="A8007" s="263" t="s">
        <v>24</v>
      </c>
      <c r="B8007" s="92" t="str">
        <f>IFERROR(VLOOKUP(COUNTIF($A$1:A8007,"ANALISIS DE PRECIOS"),Tabla_NumeroItem,2,FALSE),"")</f>
        <v>12.6.2.4</v>
      </c>
      <c r="C8007" s="83" t="str">
        <f>IFERROR(VLOOKUP(B8007,Tabla_CyP,2,FALSE),"")</f>
        <v>Flexibles para conexión de artefactos</v>
      </c>
      <c r="D8007" s="88"/>
      <c r="E8007" s="89"/>
      <c r="F8007" s="87" t="s">
        <v>25</v>
      </c>
      <c r="G8007" s="265" t="str">
        <f>IFERROR(VLOOKUP(B8007,Tabla_CyP,4,FALSE),"")</f>
        <v>u</v>
      </c>
    </row>
    <row r="8008" spans="1:123" ht="24" customHeight="1" x14ac:dyDescent="0.2">
      <c r="A8008" s="263"/>
      <c r="B8008" s="82"/>
      <c r="D8008" s="88"/>
      <c r="E8008" s="89"/>
      <c r="G8008" s="264"/>
    </row>
    <row r="8009" spans="1:123" ht="24" customHeight="1" x14ac:dyDescent="0.2">
      <c r="A8009" s="366" t="s">
        <v>506</v>
      </c>
      <c r="B8009" s="367"/>
      <c r="C8009" s="368" t="s">
        <v>0</v>
      </c>
      <c r="D8009" s="368" t="s">
        <v>26</v>
      </c>
      <c r="E8009" s="370" t="s">
        <v>27</v>
      </c>
      <c r="F8009" s="372" t="s">
        <v>28</v>
      </c>
      <c r="G8009" s="372" t="s">
        <v>29</v>
      </c>
    </row>
    <row r="8010" spans="1:123" s="88" customFormat="1" ht="24" customHeight="1" x14ac:dyDescent="0.2">
      <c r="A8010" s="93" t="s">
        <v>507</v>
      </c>
      <c r="B8010" s="93" t="s">
        <v>508</v>
      </c>
      <c r="C8010" s="369"/>
      <c r="D8010" s="369"/>
      <c r="E8010" s="371"/>
      <c r="F8010" s="373"/>
      <c r="G8010" s="373"/>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6"/>
      <c r="B8011" s="94"/>
      <c r="C8011" s="132" t="s">
        <v>603</v>
      </c>
      <c r="D8011" s="95"/>
      <c r="E8011" s="96"/>
      <c r="F8011" s="97"/>
      <c r="G8011" s="267"/>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8">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8">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8">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8">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8">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8">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8">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8">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8">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8">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8">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8">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8">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8">
        <f t="shared" si="2405"/>
        <v>0</v>
      </c>
    </row>
    <row r="8026" spans="1:7" ht="24" customHeight="1" x14ac:dyDescent="0.2">
      <c r="A8026" s="269"/>
      <c r="D8026" s="88"/>
      <c r="E8026" s="89"/>
      <c r="F8026" s="255" t="s">
        <v>30</v>
      </c>
      <c r="G8026" s="270">
        <f>SUBTOTAL(9,G8012:G8025)</f>
        <v>0</v>
      </c>
    </row>
    <row r="8027" spans="1:7" ht="24" customHeight="1" x14ac:dyDescent="0.2">
      <c r="A8027" s="269"/>
      <c r="C8027" s="98" t="s">
        <v>604</v>
      </c>
      <c r="D8027" s="88"/>
      <c r="E8027" s="89"/>
      <c r="G8027" s="271"/>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8">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8">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8">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8">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8">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8">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8">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8">
        <f t="shared" si="2410"/>
        <v>0</v>
      </c>
    </row>
    <row r="8036" spans="1:7" ht="24" customHeight="1" x14ac:dyDescent="0.2">
      <c r="A8036" s="269"/>
      <c r="D8036" s="88"/>
      <c r="E8036" s="89"/>
      <c r="F8036" s="255" t="s">
        <v>31</v>
      </c>
      <c r="G8036" s="270">
        <f>SUBTOTAL(9,G8028:G8035)</f>
        <v>0</v>
      </c>
    </row>
    <row r="8037" spans="1:7" ht="24" customHeight="1" x14ac:dyDescent="0.2">
      <c r="A8037" s="269"/>
      <c r="C8037" s="98" t="s">
        <v>605</v>
      </c>
      <c r="D8037" s="88"/>
      <c r="E8037" s="89"/>
      <c r="G8037" s="271"/>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8">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8">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8">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8">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8">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8">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8">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8">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8">
        <f t="shared" si="2415"/>
        <v>0</v>
      </c>
    </row>
    <row r="8047" spans="1:7" ht="24" customHeight="1" x14ac:dyDescent="0.2">
      <c r="A8047" s="272"/>
      <c r="B8047" s="88"/>
      <c r="D8047" s="88"/>
      <c r="E8047" s="89"/>
      <c r="F8047" s="255" t="s">
        <v>32</v>
      </c>
      <c r="G8047" s="270">
        <f>SUBTOTAL(9,G8038:G8046)</f>
        <v>0</v>
      </c>
    </row>
    <row r="8048" spans="1:7" ht="24" customHeight="1" x14ac:dyDescent="0.2">
      <c r="A8048" s="273"/>
      <c r="B8048" s="88"/>
      <c r="D8048" s="88"/>
      <c r="E8048" s="89"/>
      <c r="G8048" s="271"/>
    </row>
    <row r="8049" spans="1:123" ht="24" customHeight="1" x14ac:dyDescent="0.2">
      <c r="A8049" s="274" t="str">
        <f>B8007</f>
        <v>12.6.2.4</v>
      </c>
      <c r="B8049" s="275" t="str">
        <f>C8007</f>
        <v>Flexibles para conexión de artefactos</v>
      </c>
      <c r="C8049" s="95"/>
      <c r="D8049" s="95" t="s">
        <v>33</v>
      </c>
      <c r="E8049" s="96"/>
      <c r="F8049" s="277" t="s">
        <v>34</v>
      </c>
      <c r="G8049" s="276">
        <f>SUBTOTAL(9,G8012:G8048)</f>
        <v>0</v>
      </c>
    </row>
    <row r="8051" spans="1:123" ht="24" customHeight="1" x14ac:dyDescent="0.2">
      <c r="A8051" s="256" t="s">
        <v>36</v>
      </c>
      <c r="B8051" s="257"/>
      <c r="C8051" s="257"/>
      <c r="D8051" s="257"/>
      <c r="E8051" s="257"/>
      <c r="F8051" s="257"/>
      <c r="G8051" s="258"/>
    </row>
    <row r="8052" spans="1:123" ht="24" customHeight="1" x14ac:dyDescent="0.2">
      <c r="A8052" s="259" t="s">
        <v>601</v>
      </c>
      <c r="B8052" s="84" t="str">
        <f>Comitente</f>
        <v>SUBSECRETARIA DE ARQUITECTURA</v>
      </c>
      <c r="C8052" s="80"/>
      <c r="D8052" s="85"/>
      <c r="E8052" s="85"/>
      <c r="F8052" s="86"/>
      <c r="G8052" s="260"/>
    </row>
    <row r="8053" spans="1:123" ht="24" customHeight="1" x14ac:dyDescent="0.2">
      <c r="A8053" s="259" t="s">
        <v>602</v>
      </c>
      <c r="B8053" s="84">
        <f>Contratista</f>
        <v>0</v>
      </c>
      <c r="C8053" s="81"/>
      <c r="D8053" s="81"/>
      <c r="E8053" s="81"/>
      <c r="F8053" s="87"/>
      <c r="G8053" s="261"/>
    </row>
    <row r="8054" spans="1:123" ht="24" customHeight="1" x14ac:dyDescent="0.2">
      <c r="A8054" s="259" t="s">
        <v>23</v>
      </c>
      <c r="B8054" s="84" t="str">
        <f>Obra</f>
        <v>ESCUELA CASA DEL NINÑO</v>
      </c>
      <c r="C8054" s="81"/>
      <c r="D8054" s="81"/>
      <c r="E8054" s="81"/>
      <c r="F8054" s="87" t="s">
        <v>37</v>
      </c>
      <c r="G8054" s="262">
        <f>Fecha_Base</f>
        <v>0</v>
      </c>
    </row>
    <row r="8055" spans="1:123" ht="24" customHeight="1" x14ac:dyDescent="0.2">
      <c r="A8055" s="263" t="s">
        <v>600</v>
      </c>
      <c r="B8055" s="82" t="str">
        <f>Ubicación</f>
        <v>VALLE FERTIL - SAN JUAN</v>
      </c>
      <c r="C8055" s="82"/>
      <c r="D8055" s="88"/>
      <c r="E8055" s="89"/>
      <c r="G8055" s="264"/>
    </row>
    <row r="8056" spans="1:123" ht="24" customHeight="1" x14ac:dyDescent="0.2">
      <c r="A8056" s="263" t="s">
        <v>38</v>
      </c>
      <c r="B8056" s="91">
        <f>IFERROR(VALUE(LEFT(B8057,FIND(".",B8057)-1)),"")</f>
        <v>12</v>
      </c>
      <c r="C8056" s="83" t="str">
        <f>IFERROR(VLOOKUP(B8056,Tabla_CyP,2,FALSE),"")</f>
        <v xml:space="preserve"> INSTALACIÓN SANITARIA</v>
      </c>
      <c r="E8056" s="89"/>
      <c r="G8056" s="264"/>
    </row>
    <row r="8057" spans="1:123" ht="24" customHeight="1" x14ac:dyDescent="0.2">
      <c r="A8057" s="263" t="s">
        <v>24</v>
      </c>
      <c r="B8057" s="92" t="str">
        <f>IFERROR(VLOOKUP(COUNTIF($A$1:A8057,"ANALISIS DE PRECIOS"),Tabla_NumeroItem,2,FALSE),"")</f>
        <v>12.7.1</v>
      </c>
      <c r="C8057" s="83" t="str">
        <f>IFERROR(VLOOKUP(B8057,Tabla_CyP,2,FALSE),"")</f>
        <v xml:space="preserve">Caño PVC Ø 110 </v>
      </c>
      <c r="D8057" s="88"/>
      <c r="E8057" s="89"/>
      <c r="F8057" s="87" t="s">
        <v>25</v>
      </c>
      <c r="G8057" s="265" t="str">
        <f>IFERROR(VLOOKUP(B8057,Tabla_CyP,4,FALSE),"")</f>
        <v>m</v>
      </c>
    </row>
    <row r="8058" spans="1:123" ht="24" customHeight="1" x14ac:dyDescent="0.2">
      <c r="A8058" s="263"/>
      <c r="B8058" s="82"/>
      <c r="D8058" s="88"/>
      <c r="E8058" s="89"/>
      <c r="G8058" s="264"/>
    </row>
    <row r="8059" spans="1:123" ht="24" customHeight="1" x14ac:dyDescent="0.2">
      <c r="A8059" s="366" t="s">
        <v>506</v>
      </c>
      <c r="B8059" s="367"/>
      <c r="C8059" s="368" t="s">
        <v>0</v>
      </c>
      <c r="D8059" s="368" t="s">
        <v>26</v>
      </c>
      <c r="E8059" s="370" t="s">
        <v>27</v>
      </c>
      <c r="F8059" s="372" t="s">
        <v>28</v>
      </c>
      <c r="G8059" s="372" t="s">
        <v>29</v>
      </c>
    </row>
    <row r="8060" spans="1:123" s="88" customFormat="1" ht="24" customHeight="1" x14ac:dyDescent="0.2">
      <c r="A8060" s="93" t="s">
        <v>507</v>
      </c>
      <c r="B8060" s="93" t="s">
        <v>508</v>
      </c>
      <c r="C8060" s="369"/>
      <c r="D8060" s="369"/>
      <c r="E8060" s="371"/>
      <c r="F8060" s="373"/>
      <c r="G8060" s="373"/>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6"/>
      <c r="B8061" s="94"/>
      <c r="C8061" s="132" t="s">
        <v>603</v>
      </c>
      <c r="D8061" s="95"/>
      <c r="E8061" s="96"/>
      <c r="F8061" s="97"/>
      <c r="G8061" s="267"/>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8">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8">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8">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8">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8">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8">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8">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8">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8">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8">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8">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8">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8">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8">
        <f t="shared" si="2420"/>
        <v>0</v>
      </c>
    </row>
    <row r="8076" spans="1:7" ht="24" customHeight="1" x14ac:dyDescent="0.2">
      <c r="A8076" s="269"/>
      <c r="D8076" s="88"/>
      <c r="E8076" s="89"/>
      <c r="F8076" s="255" t="s">
        <v>30</v>
      </c>
      <c r="G8076" s="270">
        <f>SUBTOTAL(9,G8062:G8075)</f>
        <v>0</v>
      </c>
    </row>
    <row r="8077" spans="1:7" ht="24" customHeight="1" x14ac:dyDescent="0.2">
      <c r="A8077" s="269"/>
      <c r="C8077" s="98" t="s">
        <v>604</v>
      </c>
      <c r="D8077" s="88"/>
      <c r="E8077" s="89"/>
      <c r="G8077" s="271"/>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8">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8">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8">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8">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8">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8">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8">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8">
        <f t="shared" si="2425"/>
        <v>0</v>
      </c>
    </row>
    <row r="8086" spans="1:7" ht="24" customHeight="1" x14ac:dyDescent="0.2">
      <c r="A8086" s="269"/>
      <c r="D8086" s="88"/>
      <c r="E8086" s="89"/>
      <c r="F8086" s="255" t="s">
        <v>31</v>
      </c>
      <c r="G8086" s="270">
        <f>SUBTOTAL(9,G8078:G8085)</f>
        <v>0</v>
      </c>
    </row>
    <row r="8087" spans="1:7" ht="24" customHeight="1" x14ac:dyDescent="0.2">
      <c r="A8087" s="269"/>
      <c r="C8087" s="98" t="s">
        <v>605</v>
      </c>
      <c r="D8087" s="88"/>
      <c r="E8087" s="89"/>
      <c r="G8087" s="271"/>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8">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8">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8">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8">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8">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8">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8">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8">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8">
        <f t="shared" si="2430"/>
        <v>0</v>
      </c>
    </row>
    <row r="8097" spans="1:123" ht="24" customHeight="1" x14ac:dyDescent="0.2">
      <c r="A8097" s="272"/>
      <c r="B8097" s="88"/>
      <c r="D8097" s="88"/>
      <c r="E8097" s="89"/>
      <c r="F8097" s="255" t="s">
        <v>32</v>
      </c>
      <c r="G8097" s="270">
        <f>SUBTOTAL(9,G8088:G8096)</f>
        <v>0</v>
      </c>
    </row>
    <row r="8098" spans="1:123" ht="24" customHeight="1" x14ac:dyDescent="0.2">
      <c r="A8098" s="273"/>
      <c r="B8098" s="88"/>
      <c r="D8098" s="88"/>
      <c r="E8098" s="89"/>
      <c r="G8098" s="271"/>
    </row>
    <row r="8099" spans="1:123" ht="24" customHeight="1" x14ac:dyDescent="0.2">
      <c r="A8099" s="274" t="str">
        <f>B8057</f>
        <v>12.7.1</v>
      </c>
      <c r="B8099" s="275" t="str">
        <f>C8057</f>
        <v xml:space="preserve">Caño PVC Ø 110 </v>
      </c>
      <c r="C8099" s="95"/>
      <c r="D8099" s="95" t="s">
        <v>33</v>
      </c>
      <c r="E8099" s="96"/>
      <c r="F8099" s="277" t="s">
        <v>34</v>
      </c>
      <c r="G8099" s="276">
        <f>SUBTOTAL(9,G8062:G8098)</f>
        <v>0</v>
      </c>
    </row>
    <row r="8101" spans="1:123" ht="24" customHeight="1" x14ac:dyDescent="0.2">
      <c r="A8101" s="256" t="s">
        <v>36</v>
      </c>
      <c r="B8101" s="257"/>
      <c r="C8101" s="257"/>
      <c r="D8101" s="257"/>
      <c r="E8101" s="257"/>
      <c r="F8101" s="257"/>
      <c r="G8101" s="258"/>
    </row>
    <row r="8102" spans="1:123" ht="24" customHeight="1" x14ac:dyDescent="0.2">
      <c r="A8102" s="259" t="s">
        <v>601</v>
      </c>
      <c r="B8102" s="84" t="str">
        <f>Comitente</f>
        <v>SUBSECRETARIA DE ARQUITECTURA</v>
      </c>
      <c r="C8102" s="80"/>
      <c r="D8102" s="85"/>
      <c r="E8102" s="85"/>
      <c r="F8102" s="86"/>
      <c r="G8102" s="260"/>
    </row>
    <row r="8103" spans="1:123" ht="24" customHeight="1" x14ac:dyDescent="0.2">
      <c r="A8103" s="259" t="s">
        <v>602</v>
      </c>
      <c r="B8103" s="84">
        <f>Contratista</f>
        <v>0</v>
      </c>
      <c r="C8103" s="81"/>
      <c r="D8103" s="81"/>
      <c r="E8103" s="81"/>
      <c r="F8103" s="87"/>
      <c r="G8103" s="261"/>
    </row>
    <row r="8104" spans="1:123" ht="24" customHeight="1" x14ac:dyDescent="0.2">
      <c r="A8104" s="259" t="s">
        <v>23</v>
      </c>
      <c r="B8104" s="84" t="str">
        <f>Obra</f>
        <v>ESCUELA CASA DEL NINÑO</v>
      </c>
      <c r="C8104" s="81"/>
      <c r="D8104" s="81"/>
      <c r="E8104" s="81"/>
      <c r="F8104" s="87" t="s">
        <v>37</v>
      </c>
      <c r="G8104" s="262">
        <f>Fecha_Base</f>
        <v>0</v>
      </c>
    </row>
    <row r="8105" spans="1:123" ht="24" customHeight="1" x14ac:dyDescent="0.2">
      <c r="A8105" s="263" t="s">
        <v>600</v>
      </c>
      <c r="B8105" s="82" t="str">
        <f>Ubicación</f>
        <v>VALLE FERTIL - SAN JUAN</v>
      </c>
      <c r="C8105" s="82"/>
      <c r="D8105" s="88"/>
      <c r="E8105" s="89"/>
      <c r="G8105" s="264"/>
    </row>
    <row r="8106" spans="1:123" ht="24" customHeight="1" x14ac:dyDescent="0.2">
      <c r="A8106" s="263" t="s">
        <v>38</v>
      </c>
      <c r="B8106" s="91">
        <f>IFERROR(VALUE(LEFT(B8107,FIND(".",B8107)-1)),"")</f>
        <v>12</v>
      </c>
      <c r="C8106" s="83" t="str">
        <f>IFERROR(VLOOKUP(B8106,Tabla_CyP,2,FALSE),"")</f>
        <v xml:space="preserve"> INSTALACIÓN SANITARIA</v>
      </c>
      <c r="E8106" s="89"/>
      <c r="G8106" s="264"/>
    </row>
    <row r="8107" spans="1:123" ht="24" customHeight="1" x14ac:dyDescent="0.2">
      <c r="A8107" s="263" t="s">
        <v>24</v>
      </c>
      <c r="B8107" s="92" t="str">
        <f>IFERROR(VLOOKUP(COUNTIF($A$1:A8107,"ANALISIS DE PRECIOS"),Tabla_NumeroItem,2,FALSE),"")</f>
        <v>12.7.2</v>
      </c>
      <c r="C8107" s="83" t="str">
        <f>IFERROR(VLOOKUP(B8107,Tabla_CyP,2,FALSE),"")</f>
        <v>Gargola Hº Aº (incluye instalacion)</v>
      </c>
      <c r="D8107" s="88"/>
      <c r="E8107" s="89"/>
      <c r="F8107" s="87" t="s">
        <v>25</v>
      </c>
      <c r="G8107" s="265" t="str">
        <f>IFERROR(VLOOKUP(B8107,Tabla_CyP,4,FALSE),"")</f>
        <v>u</v>
      </c>
    </row>
    <row r="8108" spans="1:123" ht="24" customHeight="1" x14ac:dyDescent="0.2">
      <c r="A8108" s="263"/>
      <c r="B8108" s="82"/>
      <c r="D8108" s="88"/>
      <c r="E8108" s="89"/>
      <c r="G8108" s="264"/>
    </row>
    <row r="8109" spans="1:123" ht="24" customHeight="1" x14ac:dyDescent="0.2">
      <c r="A8109" s="366" t="s">
        <v>506</v>
      </c>
      <c r="B8109" s="367"/>
      <c r="C8109" s="368" t="s">
        <v>0</v>
      </c>
      <c r="D8109" s="368" t="s">
        <v>26</v>
      </c>
      <c r="E8109" s="370" t="s">
        <v>27</v>
      </c>
      <c r="F8109" s="372" t="s">
        <v>28</v>
      </c>
      <c r="G8109" s="372" t="s">
        <v>29</v>
      </c>
    </row>
    <row r="8110" spans="1:123" s="88" customFormat="1" ht="24" customHeight="1" x14ac:dyDescent="0.2">
      <c r="A8110" s="93" t="s">
        <v>507</v>
      </c>
      <c r="B8110" s="93" t="s">
        <v>508</v>
      </c>
      <c r="C8110" s="369"/>
      <c r="D8110" s="369"/>
      <c r="E8110" s="371"/>
      <c r="F8110" s="373"/>
      <c r="G8110" s="373"/>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6"/>
      <c r="B8111" s="94"/>
      <c r="C8111" s="132" t="s">
        <v>603</v>
      </c>
      <c r="D8111" s="95"/>
      <c r="E8111" s="96"/>
      <c r="F8111" s="97"/>
      <c r="G8111" s="267"/>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8">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8">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8">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8">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8">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8">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8">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8">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8">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8">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8">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8">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8">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8">
        <f t="shared" si="2435"/>
        <v>0</v>
      </c>
    </row>
    <row r="8126" spans="1:7" ht="24" customHeight="1" x14ac:dyDescent="0.2">
      <c r="A8126" s="269"/>
      <c r="D8126" s="88"/>
      <c r="E8126" s="89"/>
      <c r="F8126" s="255" t="s">
        <v>30</v>
      </c>
      <c r="G8126" s="270">
        <f>SUBTOTAL(9,G8112:G8125)</f>
        <v>0</v>
      </c>
    </row>
    <row r="8127" spans="1:7" ht="24" customHeight="1" x14ac:dyDescent="0.2">
      <c r="A8127" s="269"/>
      <c r="C8127" s="98" t="s">
        <v>604</v>
      </c>
      <c r="D8127" s="88"/>
      <c r="E8127" s="89"/>
      <c r="G8127" s="271"/>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8">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8">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8">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8">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8">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8">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8">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8">
        <f t="shared" si="2440"/>
        <v>0</v>
      </c>
    </row>
    <row r="8136" spans="1:7" ht="24" customHeight="1" x14ac:dyDescent="0.2">
      <c r="A8136" s="269"/>
      <c r="D8136" s="88"/>
      <c r="E8136" s="89"/>
      <c r="F8136" s="255" t="s">
        <v>31</v>
      </c>
      <c r="G8136" s="270">
        <f>SUBTOTAL(9,G8128:G8135)</f>
        <v>0</v>
      </c>
    </row>
    <row r="8137" spans="1:7" ht="24" customHeight="1" x14ac:dyDescent="0.2">
      <c r="A8137" s="269"/>
      <c r="C8137" s="98" t="s">
        <v>605</v>
      </c>
      <c r="D8137" s="88"/>
      <c r="E8137" s="89"/>
      <c r="G8137" s="271"/>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8">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8">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8">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8">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8">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8">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8">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8">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8">
        <f t="shared" si="2445"/>
        <v>0</v>
      </c>
    </row>
    <row r="8147" spans="1:123" ht="24" customHeight="1" x14ac:dyDescent="0.2">
      <c r="A8147" s="272"/>
      <c r="B8147" s="88"/>
      <c r="D8147" s="88"/>
      <c r="E8147" s="89"/>
      <c r="F8147" s="255" t="s">
        <v>32</v>
      </c>
      <c r="G8147" s="270">
        <f>SUBTOTAL(9,G8138:G8146)</f>
        <v>0</v>
      </c>
    </row>
    <row r="8148" spans="1:123" ht="24" customHeight="1" x14ac:dyDescent="0.2">
      <c r="A8148" s="273"/>
      <c r="B8148" s="88"/>
      <c r="D8148" s="88"/>
      <c r="E8148" s="89"/>
      <c r="G8148" s="271"/>
    </row>
    <row r="8149" spans="1:123" ht="24" customHeight="1" x14ac:dyDescent="0.2">
      <c r="A8149" s="274" t="str">
        <f>B8107</f>
        <v>12.7.2</v>
      </c>
      <c r="B8149" s="275" t="str">
        <f>C8107</f>
        <v>Gargola Hº Aº (incluye instalacion)</v>
      </c>
      <c r="C8149" s="95"/>
      <c r="D8149" s="95" t="s">
        <v>33</v>
      </c>
      <c r="E8149" s="96"/>
      <c r="F8149" s="277" t="s">
        <v>34</v>
      </c>
      <c r="G8149" s="276">
        <f>SUBTOTAL(9,G8112:G8148)</f>
        <v>0</v>
      </c>
    </row>
    <row r="8151" spans="1:123" ht="24" customHeight="1" x14ac:dyDescent="0.2">
      <c r="A8151" s="256" t="s">
        <v>36</v>
      </c>
      <c r="B8151" s="257"/>
      <c r="C8151" s="257"/>
      <c r="D8151" s="257"/>
      <c r="E8151" s="257"/>
      <c r="F8151" s="257"/>
      <c r="G8151" s="258"/>
    </row>
    <row r="8152" spans="1:123" ht="24" customHeight="1" x14ac:dyDescent="0.2">
      <c r="A8152" s="259" t="s">
        <v>601</v>
      </c>
      <c r="B8152" s="84" t="str">
        <f>Comitente</f>
        <v>SUBSECRETARIA DE ARQUITECTURA</v>
      </c>
      <c r="C8152" s="80"/>
      <c r="D8152" s="85"/>
      <c r="E8152" s="85"/>
      <c r="F8152" s="86"/>
      <c r="G8152" s="260"/>
    </row>
    <row r="8153" spans="1:123" ht="24" customHeight="1" x14ac:dyDescent="0.2">
      <c r="A8153" s="259" t="s">
        <v>602</v>
      </c>
      <c r="B8153" s="84">
        <f>Contratista</f>
        <v>0</v>
      </c>
      <c r="C8153" s="81"/>
      <c r="D8153" s="81"/>
      <c r="E8153" s="81"/>
      <c r="F8153" s="87"/>
      <c r="G8153" s="261"/>
    </row>
    <row r="8154" spans="1:123" ht="24" customHeight="1" x14ac:dyDescent="0.2">
      <c r="A8154" s="259" t="s">
        <v>23</v>
      </c>
      <c r="B8154" s="84" t="str">
        <f>Obra</f>
        <v>ESCUELA CASA DEL NINÑO</v>
      </c>
      <c r="C8154" s="81"/>
      <c r="D8154" s="81"/>
      <c r="E8154" s="81"/>
      <c r="F8154" s="87" t="s">
        <v>37</v>
      </c>
      <c r="G8154" s="262">
        <f>Fecha_Base</f>
        <v>0</v>
      </c>
    </row>
    <row r="8155" spans="1:123" ht="24" customHeight="1" x14ac:dyDescent="0.2">
      <c r="A8155" s="263" t="s">
        <v>600</v>
      </c>
      <c r="B8155" s="82" t="str">
        <f>Ubicación</f>
        <v>VALLE FERTIL - SAN JUAN</v>
      </c>
      <c r="C8155" s="82"/>
      <c r="D8155" s="88"/>
      <c r="E8155" s="89"/>
      <c r="G8155" s="264"/>
    </row>
    <row r="8156" spans="1:123" ht="24" customHeight="1" x14ac:dyDescent="0.2">
      <c r="A8156" s="263" t="s">
        <v>38</v>
      </c>
      <c r="B8156" s="91">
        <f>IFERROR(VALUE(LEFT(B8157,FIND(".",B8157)-1)),"")</f>
        <v>12</v>
      </c>
      <c r="C8156" s="83" t="str">
        <f>IFERROR(VLOOKUP(B8156,Tabla_CyP,2,FALSE),"")</f>
        <v xml:space="preserve"> INSTALACIÓN SANITARIA</v>
      </c>
      <c r="E8156" s="89"/>
      <c r="G8156" s="264"/>
    </row>
    <row r="8157" spans="1:123" ht="24" customHeight="1" x14ac:dyDescent="0.2">
      <c r="A8157" s="263" t="s">
        <v>24</v>
      </c>
      <c r="B8157" s="92" t="str">
        <f>IFERROR(VLOOKUP(COUNTIF($A$1:A8157,"ANALISIS DE PRECIOS"),Tabla_NumeroItem,2,FALSE),"")</f>
        <v>12.7.3</v>
      </c>
      <c r="C8157" s="83" t="str">
        <f>IFERROR(VLOOKUP(B8157,Tabla_CyP,2,FALSE),"")</f>
        <v>Embudo PVCº  (incluye instalacion)</v>
      </c>
      <c r="D8157" s="88"/>
      <c r="E8157" s="89"/>
      <c r="F8157" s="87" t="s">
        <v>25</v>
      </c>
      <c r="G8157" s="265" t="str">
        <f>IFERROR(VLOOKUP(B8157,Tabla_CyP,4,FALSE),"")</f>
        <v>u</v>
      </c>
    </row>
    <row r="8158" spans="1:123" ht="24" customHeight="1" x14ac:dyDescent="0.2">
      <c r="A8158" s="263"/>
      <c r="B8158" s="82"/>
      <c r="D8158" s="88"/>
      <c r="E8158" s="89"/>
      <c r="G8158" s="264"/>
    </row>
    <row r="8159" spans="1:123" ht="24" customHeight="1" x14ac:dyDescent="0.2">
      <c r="A8159" s="366" t="s">
        <v>506</v>
      </c>
      <c r="B8159" s="367"/>
      <c r="C8159" s="368" t="s">
        <v>0</v>
      </c>
      <c r="D8159" s="368" t="s">
        <v>26</v>
      </c>
      <c r="E8159" s="370" t="s">
        <v>27</v>
      </c>
      <c r="F8159" s="372" t="s">
        <v>28</v>
      </c>
      <c r="G8159" s="372" t="s">
        <v>29</v>
      </c>
    </row>
    <row r="8160" spans="1:123" s="88" customFormat="1" ht="24" customHeight="1" x14ac:dyDescent="0.2">
      <c r="A8160" s="93" t="s">
        <v>507</v>
      </c>
      <c r="B8160" s="93" t="s">
        <v>508</v>
      </c>
      <c r="C8160" s="369"/>
      <c r="D8160" s="369"/>
      <c r="E8160" s="371"/>
      <c r="F8160" s="373"/>
      <c r="G8160" s="373"/>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6"/>
      <c r="B8161" s="94"/>
      <c r="C8161" s="132" t="s">
        <v>603</v>
      </c>
      <c r="D8161" s="95"/>
      <c r="E8161" s="96"/>
      <c r="F8161" s="97"/>
      <c r="G8161" s="267"/>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8">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8">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8">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8">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8">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8">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8">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8">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8">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8">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8">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8">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8">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8">
        <f t="shared" si="2450"/>
        <v>0</v>
      </c>
    </row>
    <row r="8176" spans="1:7" ht="24" customHeight="1" x14ac:dyDescent="0.2">
      <c r="A8176" s="269"/>
      <c r="D8176" s="88"/>
      <c r="E8176" s="89"/>
      <c r="F8176" s="255" t="s">
        <v>30</v>
      </c>
      <c r="G8176" s="270">
        <f>SUBTOTAL(9,G8162:G8175)</f>
        <v>0</v>
      </c>
    </row>
    <row r="8177" spans="1:7" ht="24" customHeight="1" x14ac:dyDescent="0.2">
      <c r="A8177" s="269"/>
      <c r="C8177" s="98" t="s">
        <v>604</v>
      </c>
      <c r="D8177" s="88"/>
      <c r="E8177" s="89"/>
      <c r="G8177" s="271"/>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8">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8">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8">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8">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8">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8">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8">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8">
        <f t="shared" si="2455"/>
        <v>0</v>
      </c>
    </row>
    <row r="8186" spans="1:7" ht="24" customHeight="1" x14ac:dyDescent="0.2">
      <c r="A8186" s="269"/>
      <c r="D8186" s="88"/>
      <c r="E8186" s="89"/>
      <c r="F8186" s="255" t="s">
        <v>31</v>
      </c>
      <c r="G8186" s="270">
        <f>SUBTOTAL(9,G8178:G8185)</f>
        <v>0</v>
      </c>
    </row>
    <row r="8187" spans="1:7" ht="24" customHeight="1" x14ac:dyDescent="0.2">
      <c r="A8187" s="269"/>
      <c r="C8187" s="98" t="s">
        <v>605</v>
      </c>
      <c r="D8187" s="88"/>
      <c r="E8187" s="89"/>
      <c r="G8187" s="271"/>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8">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8">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8">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8">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8">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8">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8">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8">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8">
        <f t="shared" si="2460"/>
        <v>0</v>
      </c>
    </row>
    <row r="8197" spans="1:7" ht="24" customHeight="1" x14ac:dyDescent="0.2">
      <c r="A8197" s="272"/>
      <c r="B8197" s="88"/>
      <c r="D8197" s="88"/>
      <c r="E8197" s="89"/>
      <c r="F8197" s="255" t="s">
        <v>32</v>
      </c>
      <c r="G8197" s="270">
        <f>SUBTOTAL(9,G8188:G8196)</f>
        <v>0</v>
      </c>
    </row>
    <row r="8198" spans="1:7" ht="24" customHeight="1" x14ac:dyDescent="0.2">
      <c r="A8198" s="273"/>
      <c r="B8198" s="88"/>
      <c r="D8198" s="88"/>
      <c r="E8198" s="89"/>
      <c r="G8198" s="271"/>
    </row>
    <row r="8199" spans="1:7" ht="24" customHeight="1" x14ac:dyDescent="0.2">
      <c r="A8199" s="274" t="str">
        <f>B8157</f>
        <v>12.7.3</v>
      </c>
      <c r="B8199" s="275" t="str">
        <f>C8157</f>
        <v>Embudo PVCº  (incluye instalacion)</v>
      </c>
      <c r="C8199" s="95"/>
      <c r="D8199" s="95" t="s">
        <v>33</v>
      </c>
      <c r="E8199" s="96"/>
      <c r="F8199" s="277" t="s">
        <v>34</v>
      </c>
      <c r="G8199" s="276">
        <f>SUBTOTAL(9,G8162:G8198)</f>
        <v>0</v>
      </c>
    </row>
    <row r="8201" spans="1:7" ht="24" customHeight="1" x14ac:dyDescent="0.2">
      <c r="A8201" s="256" t="s">
        <v>36</v>
      </c>
      <c r="B8201" s="257"/>
      <c r="C8201" s="257"/>
      <c r="D8201" s="257"/>
      <c r="E8201" s="257"/>
      <c r="F8201" s="257"/>
      <c r="G8201" s="258"/>
    </row>
    <row r="8202" spans="1:7" ht="24" customHeight="1" x14ac:dyDescent="0.2">
      <c r="A8202" s="259" t="s">
        <v>601</v>
      </c>
      <c r="B8202" s="84" t="str">
        <f>Comitente</f>
        <v>SUBSECRETARIA DE ARQUITECTURA</v>
      </c>
      <c r="C8202" s="80"/>
      <c r="D8202" s="85"/>
      <c r="E8202" s="85"/>
      <c r="F8202" s="86"/>
      <c r="G8202" s="260"/>
    </row>
    <row r="8203" spans="1:7" ht="24" customHeight="1" x14ac:dyDescent="0.2">
      <c r="A8203" s="259" t="s">
        <v>602</v>
      </c>
      <c r="B8203" s="84">
        <f>Contratista</f>
        <v>0</v>
      </c>
      <c r="C8203" s="81"/>
      <c r="D8203" s="81"/>
      <c r="E8203" s="81"/>
      <c r="F8203" s="87"/>
      <c r="G8203" s="261"/>
    </row>
    <row r="8204" spans="1:7" ht="24" customHeight="1" x14ac:dyDescent="0.2">
      <c r="A8204" s="259" t="s">
        <v>23</v>
      </c>
      <c r="B8204" s="84" t="str">
        <f>Obra</f>
        <v>ESCUELA CASA DEL NINÑO</v>
      </c>
      <c r="C8204" s="81"/>
      <c r="D8204" s="81"/>
      <c r="E8204" s="81"/>
      <c r="F8204" s="87" t="s">
        <v>37</v>
      </c>
      <c r="G8204" s="262">
        <f>Fecha_Base</f>
        <v>0</v>
      </c>
    </row>
    <row r="8205" spans="1:7" ht="24" customHeight="1" x14ac:dyDescent="0.2">
      <c r="A8205" s="263" t="s">
        <v>600</v>
      </c>
      <c r="B8205" s="82" t="str">
        <f>Ubicación</f>
        <v>VALLE FERTIL - SAN JUAN</v>
      </c>
      <c r="C8205" s="82"/>
      <c r="D8205" s="88"/>
      <c r="E8205" s="89"/>
      <c r="G8205" s="264"/>
    </row>
    <row r="8206" spans="1:7" ht="24" customHeight="1" x14ac:dyDescent="0.2">
      <c r="A8206" s="263" t="s">
        <v>38</v>
      </c>
      <c r="B8206" s="91">
        <f>IFERROR(VALUE(LEFT(B8207,FIND(".",B8207)-1)),"")</f>
        <v>12</v>
      </c>
      <c r="C8206" s="83" t="str">
        <f>IFERROR(VLOOKUP(B8206,Tabla_CyP,2,FALSE),"")</f>
        <v xml:space="preserve"> INSTALACIÓN SANITARIA</v>
      </c>
      <c r="E8206" s="89"/>
      <c r="G8206" s="264"/>
    </row>
    <row r="8207" spans="1:7" ht="24" customHeight="1" x14ac:dyDescent="0.2">
      <c r="A8207" s="263" t="s">
        <v>24</v>
      </c>
      <c r="B8207" s="92" t="str">
        <f>IFERROR(VLOOKUP(COUNTIF($A$1:A8207,"ANALISIS DE PRECIOS"),Tabla_NumeroItem,2,FALSE),"")</f>
        <v>12.7.4</v>
      </c>
      <c r="C8207" s="83" t="str">
        <f>IFERROR(VLOOKUP(B8207,Tabla_CyP,2,FALSE),"")</f>
        <v>Rejillas  (incluye instalacion)</v>
      </c>
      <c r="D8207" s="88"/>
      <c r="E8207" s="89"/>
      <c r="F8207" s="87" t="s">
        <v>25</v>
      </c>
      <c r="G8207" s="265" t="str">
        <f>IFERROR(VLOOKUP(B8207,Tabla_CyP,4,FALSE),"")</f>
        <v>u</v>
      </c>
    </row>
    <row r="8208" spans="1:7" ht="24" customHeight="1" x14ac:dyDescent="0.2">
      <c r="A8208" s="263"/>
      <c r="B8208" s="82"/>
      <c r="D8208" s="88"/>
      <c r="E8208" s="89"/>
      <c r="G8208" s="264"/>
    </row>
    <row r="8209" spans="1:123" ht="24" customHeight="1" x14ac:dyDescent="0.2">
      <c r="A8209" s="366" t="s">
        <v>506</v>
      </c>
      <c r="B8209" s="367"/>
      <c r="C8209" s="368" t="s">
        <v>0</v>
      </c>
      <c r="D8209" s="368" t="s">
        <v>26</v>
      </c>
      <c r="E8209" s="370" t="s">
        <v>27</v>
      </c>
      <c r="F8209" s="372" t="s">
        <v>28</v>
      </c>
      <c r="G8209" s="372" t="s">
        <v>29</v>
      </c>
    </row>
    <row r="8210" spans="1:123" s="88" customFormat="1" ht="24" customHeight="1" x14ac:dyDescent="0.2">
      <c r="A8210" s="93" t="s">
        <v>507</v>
      </c>
      <c r="B8210" s="93" t="s">
        <v>508</v>
      </c>
      <c r="C8210" s="369"/>
      <c r="D8210" s="369"/>
      <c r="E8210" s="371"/>
      <c r="F8210" s="373"/>
      <c r="G8210" s="373"/>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6"/>
      <c r="B8211" s="94"/>
      <c r="C8211" s="132" t="s">
        <v>603</v>
      </c>
      <c r="D8211" s="95"/>
      <c r="E8211" s="96"/>
      <c r="F8211" s="97"/>
      <c r="G8211" s="267"/>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8">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8">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8">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8">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8">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8">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8">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8">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8">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8">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8">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8">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8">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8">
        <f t="shared" si="2465"/>
        <v>0</v>
      </c>
    </row>
    <row r="8226" spans="1:7" ht="24" customHeight="1" x14ac:dyDescent="0.2">
      <c r="A8226" s="269"/>
      <c r="D8226" s="88"/>
      <c r="E8226" s="89"/>
      <c r="F8226" s="255" t="s">
        <v>30</v>
      </c>
      <c r="G8226" s="270">
        <f>SUBTOTAL(9,G8212:G8225)</f>
        <v>0</v>
      </c>
    </row>
    <row r="8227" spans="1:7" ht="24" customHeight="1" x14ac:dyDescent="0.2">
      <c r="A8227" s="269"/>
      <c r="C8227" s="98" t="s">
        <v>604</v>
      </c>
      <c r="D8227" s="88"/>
      <c r="E8227" s="89"/>
      <c r="G8227" s="271"/>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8">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8">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8">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8">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8">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8">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8">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8">
        <f t="shared" si="2470"/>
        <v>0</v>
      </c>
    </row>
    <row r="8236" spans="1:7" ht="24" customHeight="1" x14ac:dyDescent="0.2">
      <c r="A8236" s="269"/>
      <c r="D8236" s="88"/>
      <c r="E8236" s="89"/>
      <c r="F8236" s="255" t="s">
        <v>31</v>
      </c>
      <c r="G8236" s="270">
        <f>SUBTOTAL(9,G8228:G8235)</f>
        <v>0</v>
      </c>
    </row>
    <row r="8237" spans="1:7" ht="24" customHeight="1" x14ac:dyDescent="0.2">
      <c r="A8237" s="269"/>
      <c r="C8237" s="98" t="s">
        <v>605</v>
      </c>
      <c r="D8237" s="88"/>
      <c r="E8237" s="89"/>
      <c r="G8237" s="271"/>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8">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8">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8">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8">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8">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8">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8">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8">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8">
        <f t="shared" si="2475"/>
        <v>0</v>
      </c>
    </row>
    <row r="8247" spans="1:7" ht="24" customHeight="1" x14ac:dyDescent="0.2">
      <c r="A8247" s="272"/>
      <c r="B8247" s="88"/>
      <c r="D8247" s="88"/>
      <c r="E8247" s="89"/>
      <c r="F8247" s="255" t="s">
        <v>32</v>
      </c>
      <c r="G8247" s="270">
        <f>SUBTOTAL(9,G8238:G8246)</f>
        <v>0</v>
      </c>
    </row>
    <row r="8248" spans="1:7" ht="24" customHeight="1" x14ac:dyDescent="0.2">
      <c r="A8248" s="273"/>
      <c r="B8248" s="88"/>
      <c r="D8248" s="88"/>
      <c r="E8248" s="89"/>
      <c r="G8248" s="271"/>
    </row>
    <row r="8249" spans="1:7" ht="24" customHeight="1" x14ac:dyDescent="0.2">
      <c r="A8249" s="274" t="str">
        <f>B8207</f>
        <v>12.7.4</v>
      </c>
      <c r="B8249" s="275" t="str">
        <f>C8207</f>
        <v>Rejillas  (incluye instalacion)</v>
      </c>
      <c r="C8249" s="95"/>
      <c r="D8249" s="95" t="s">
        <v>33</v>
      </c>
      <c r="E8249" s="96"/>
      <c r="F8249" s="277" t="s">
        <v>34</v>
      </c>
      <c r="G8249" s="276">
        <f>SUBTOTAL(9,G8212:G8248)</f>
        <v>0</v>
      </c>
    </row>
    <row r="8251" spans="1:7" ht="24" customHeight="1" x14ac:dyDescent="0.2">
      <c r="A8251" s="256" t="s">
        <v>36</v>
      </c>
      <c r="B8251" s="257"/>
      <c r="C8251" s="257"/>
      <c r="D8251" s="257"/>
      <c r="E8251" s="257"/>
      <c r="F8251" s="257"/>
      <c r="G8251" s="258"/>
    </row>
    <row r="8252" spans="1:7" ht="24" customHeight="1" x14ac:dyDescent="0.2">
      <c r="A8252" s="259" t="s">
        <v>601</v>
      </c>
      <c r="B8252" s="84" t="str">
        <f>Comitente</f>
        <v>SUBSECRETARIA DE ARQUITECTURA</v>
      </c>
      <c r="C8252" s="80"/>
      <c r="D8252" s="85"/>
      <c r="E8252" s="85"/>
      <c r="F8252" s="86"/>
      <c r="G8252" s="260"/>
    </row>
    <row r="8253" spans="1:7" ht="24" customHeight="1" x14ac:dyDescent="0.2">
      <c r="A8253" s="259" t="s">
        <v>602</v>
      </c>
      <c r="B8253" s="84">
        <f>Contratista</f>
        <v>0</v>
      </c>
      <c r="C8253" s="81"/>
      <c r="D8253" s="81"/>
      <c r="E8253" s="81"/>
      <c r="F8253" s="87"/>
      <c r="G8253" s="261"/>
    </row>
    <row r="8254" spans="1:7" ht="24" customHeight="1" x14ac:dyDescent="0.2">
      <c r="A8254" s="259" t="s">
        <v>23</v>
      </c>
      <c r="B8254" s="84" t="str">
        <f>Obra</f>
        <v>ESCUELA CASA DEL NINÑO</v>
      </c>
      <c r="C8254" s="81"/>
      <c r="D8254" s="81"/>
      <c r="E8254" s="81"/>
      <c r="F8254" s="87" t="s">
        <v>37</v>
      </c>
      <c r="G8254" s="262">
        <f>Fecha_Base</f>
        <v>0</v>
      </c>
    </row>
    <row r="8255" spans="1:7" ht="24" customHeight="1" x14ac:dyDescent="0.2">
      <c r="A8255" s="263" t="s">
        <v>600</v>
      </c>
      <c r="B8255" s="82" t="str">
        <f>Ubicación</f>
        <v>VALLE FERTIL - SAN JUAN</v>
      </c>
      <c r="C8255" s="82"/>
      <c r="D8255" s="88"/>
      <c r="E8255" s="89"/>
      <c r="G8255" s="264"/>
    </row>
    <row r="8256" spans="1:7" ht="24" customHeight="1" x14ac:dyDescent="0.2">
      <c r="A8256" s="263" t="s">
        <v>38</v>
      </c>
      <c r="B8256" s="91">
        <f>IFERROR(VALUE(LEFT(B8257,FIND(".",B8257)-1)),"")</f>
        <v>12</v>
      </c>
      <c r="C8256" s="83" t="str">
        <f>IFERROR(VLOOKUP(B8256,Tabla_CyP,2,FALSE),"")</f>
        <v xml:space="preserve"> INSTALACIÓN SANITARIA</v>
      </c>
      <c r="E8256" s="89"/>
      <c r="G8256" s="264"/>
    </row>
    <row r="8257" spans="1:123" ht="24" customHeight="1" x14ac:dyDescent="0.2">
      <c r="A8257" s="263" t="s">
        <v>24</v>
      </c>
      <c r="B8257" s="92" t="str">
        <f>IFERROR(VLOOKUP(COUNTIF($A$1:A8257,"ANALISIS DE PRECIOS"),Tabla_NumeroItem,2,FALSE),"")</f>
        <v>12.8.1</v>
      </c>
      <c r="C8257" s="83" t="str">
        <f>IFERROR(VLOOKUP(B8257,Tabla_CyP,2,FALSE),"")</f>
        <v>Existente</v>
      </c>
      <c r="D8257" s="88"/>
      <c r="E8257" s="89"/>
      <c r="F8257" s="87" t="s">
        <v>25</v>
      </c>
      <c r="G8257" s="265" t="str">
        <f>IFERROR(VLOOKUP(B8257,Tabla_CyP,4,FALSE),"")</f>
        <v>gl</v>
      </c>
    </row>
    <row r="8258" spans="1:123" ht="24" customHeight="1" x14ac:dyDescent="0.2">
      <c r="A8258" s="263"/>
      <c r="B8258" s="82"/>
      <c r="D8258" s="88"/>
      <c r="E8258" s="89"/>
      <c r="G8258" s="264"/>
    </row>
    <row r="8259" spans="1:123" ht="24" customHeight="1" x14ac:dyDescent="0.2">
      <c r="A8259" s="366" t="s">
        <v>506</v>
      </c>
      <c r="B8259" s="367"/>
      <c r="C8259" s="368" t="s">
        <v>0</v>
      </c>
      <c r="D8259" s="368" t="s">
        <v>26</v>
      </c>
      <c r="E8259" s="370" t="s">
        <v>27</v>
      </c>
      <c r="F8259" s="372" t="s">
        <v>28</v>
      </c>
      <c r="G8259" s="372" t="s">
        <v>29</v>
      </c>
    </row>
    <row r="8260" spans="1:123" s="88" customFormat="1" ht="24" customHeight="1" x14ac:dyDescent="0.2">
      <c r="A8260" s="93" t="s">
        <v>507</v>
      </c>
      <c r="B8260" s="93" t="s">
        <v>508</v>
      </c>
      <c r="C8260" s="369"/>
      <c r="D8260" s="369"/>
      <c r="E8260" s="371"/>
      <c r="F8260" s="373"/>
      <c r="G8260" s="373"/>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6"/>
      <c r="B8261" s="94"/>
      <c r="C8261" s="132" t="s">
        <v>603</v>
      </c>
      <c r="D8261" s="95"/>
      <c r="E8261" s="96"/>
      <c r="F8261" s="97"/>
      <c r="G8261" s="267"/>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8">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8">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8">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8">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8">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8">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8">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8">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8">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8">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8">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8">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8">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8">
        <f t="shared" si="2480"/>
        <v>0</v>
      </c>
    </row>
    <row r="8276" spans="1:7" ht="24" customHeight="1" x14ac:dyDescent="0.2">
      <c r="A8276" s="269"/>
      <c r="D8276" s="88"/>
      <c r="E8276" s="89"/>
      <c r="F8276" s="255" t="s">
        <v>30</v>
      </c>
      <c r="G8276" s="270">
        <f>SUBTOTAL(9,G8262:G8275)</f>
        <v>0</v>
      </c>
    </row>
    <row r="8277" spans="1:7" ht="24" customHeight="1" x14ac:dyDescent="0.2">
      <c r="A8277" s="269"/>
      <c r="C8277" s="98" t="s">
        <v>604</v>
      </c>
      <c r="D8277" s="88"/>
      <c r="E8277" s="89"/>
      <c r="G8277" s="271"/>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8">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8">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8">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8">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8">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8">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8">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8">
        <f t="shared" si="2485"/>
        <v>0</v>
      </c>
    </row>
    <row r="8286" spans="1:7" ht="24" customHeight="1" x14ac:dyDescent="0.2">
      <c r="A8286" s="269"/>
      <c r="D8286" s="88"/>
      <c r="E8286" s="89"/>
      <c r="F8286" s="255" t="s">
        <v>31</v>
      </c>
      <c r="G8286" s="270">
        <f>SUBTOTAL(9,G8278:G8285)</f>
        <v>0</v>
      </c>
    </row>
    <row r="8287" spans="1:7" ht="24" customHeight="1" x14ac:dyDescent="0.2">
      <c r="A8287" s="269"/>
      <c r="C8287" s="98" t="s">
        <v>605</v>
      </c>
      <c r="D8287" s="88"/>
      <c r="E8287" s="89"/>
      <c r="G8287" s="271"/>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8">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8">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8">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8">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8">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8">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8">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8">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8">
        <f t="shared" si="2490"/>
        <v>0</v>
      </c>
    </row>
    <row r="8297" spans="1:7" ht="24" customHeight="1" x14ac:dyDescent="0.2">
      <c r="A8297" s="272"/>
      <c r="B8297" s="88"/>
      <c r="D8297" s="88"/>
      <c r="E8297" s="89"/>
      <c r="F8297" s="255" t="s">
        <v>32</v>
      </c>
      <c r="G8297" s="270">
        <f>SUBTOTAL(9,G8288:G8296)</f>
        <v>0</v>
      </c>
    </row>
    <row r="8298" spans="1:7" ht="24" customHeight="1" x14ac:dyDescent="0.2">
      <c r="A8298" s="273"/>
      <c r="B8298" s="88"/>
      <c r="D8298" s="88"/>
      <c r="E8298" s="89"/>
      <c r="G8298" s="271"/>
    </row>
    <row r="8299" spans="1:7" ht="24" customHeight="1" x14ac:dyDescent="0.2">
      <c r="A8299" s="274" t="str">
        <f>B8257</f>
        <v>12.8.1</v>
      </c>
      <c r="B8299" s="275" t="str">
        <f>C8257</f>
        <v>Existente</v>
      </c>
      <c r="C8299" s="95"/>
      <c r="D8299" s="95" t="s">
        <v>33</v>
      </c>
      <c r="E8299" s="96"/>
      <c r="F8299" s="277" t="s">
        <v>34</v>
      </c>
      <c r="G8299" s="276">
        <f>SUBTOTAL(9,G8262:G8298)</f>
        <v>0</v>
      </c>
    </row>
    <row r="8301" spans="1:7" ht="24" customHeight="1" x14ac:dyDescent="0.2">
      <c r="A8301" s="256" t="s">
        <v>36</v>
      </c>
      <c r="B8301" s="257"/>
      <c r="C8301" s="257"/>
      <c r="D8301" s="257"/>
      <c r="E8301" s="257"/>
      <c r="F8301" s="257"/>
      <c r="G8301" s="258"/>
    </row>
    <row r="8302" spans="1:7" ht="24" customHeight="1" x14ac:dyDescent="0.2">
      <c r="A8302" s="259" t="s">
        <v>601</v>
      </c>
      <c r="B8302" s="84" t="str">
        <f>Comitente</f>
        <v>SUBSECRETARIA DE ARQUITECTURA</v>
      </c>
      <c r="C8302" s="80"/>
      <c r="D8302" s="85"/>
      <c r="E8302" s="85"/>
      <c r="F8302" s="86"/>
      <c r="G8302" s="260"/>
    </row>
    <row r="8303" spans="1:7" ht="24" customHeight="1" x14ac:dyDescent="0.2">
      <c r="A8303" s="259" t="s">
        <v>602</v>
      </c>
      <c r="B8303" s="84">
        <f>Contratista</f>
        <v>0</v>
      </c>
      <c r="C8303" s="81"/>
      <c r="D8303" s="81"/>
      <c r="E8303" s="81"/>
      <c r="F8303" s="87"/>
      <c r="G8303" s="261"/>
    </row>
    <row r="8304" spans="1:7" ht="24" customHeight="1" x14ac:dyDescent="0.2">
      <c r="A8304" s="259" t="s">
        <v>23</v>
      </c>
      <c r="B8304" s="84" t="str">
        <f>Obra</f>
        <v>ESCUELA CASA DEL NINÑO</v>
      </c>
      <c r="C8304" s="81"/>
      <c r="D8304" s="81"/>
      <c r="E8304" s="81"/>
      <c r="F8304" s="87" t="s">
        <v>37</v>
      </c>
      <c r="G8304" s="262">
        <f>Fecha_Base</f>
        <v>0</v>
      </c>
    </row>
    <row r="8305" spans="1:123" ht="24" customHeight="1" x14ac:dyDescent="0.2">
      <c r="A8305" s="263" t="s">
        <v>600</v>
      </c>
      <c r="B8305" s="82" t="str">
        <f>Ubicación</f>
        <v>VALLE FERTIL - SAN JUAN</v>
      </c>
      <c r="C8305" s="82"/>
      <c r="D8305" s="88"/>
      <c r="E8305" s="89"/>
      <c r="G8305" s="264"/>
    </row>
    <row r="8306" spans="1:123" ht="24" customHeight="1" x14ac:dyDescent="0.2">
      <c r="A8306" s="263" t="s">
        <v>38</v>
      </c>
      <c r="B8306" s="91">
        <f>IFERROR(VALUE(LEFT(B8307,FIND(".",B8307)-1)),"")</f>
        <v>16</v>
      </c>
      <c r="C8306" s="83" t="str">
        <f>IFERROR(VLOOKUP(B8306,Tabla_CyP,2,FALSE),"")</f>
        <v xml:space="preserve"> INSTALACIÓN DE AIRE ACONDICIONADO</v>
      </c>
      <c r="E8306" s="89"/>
      <c r="G8306" s="264"/>
    </row>
    <row r="8307" spans="1:123" ht="24" customHeight="1" x14ac:dyDescent="0.2">
      <c r="A8307" s="263" t="s">
        <v>24</v>
      </c>
      <c r="B8307" s="92" t="str">
        <f>IFERROR(VLOOKUP(COUNTIF($A$1:A8307,"ANALISIS DE PRECIOS"),Tabla_NumeroItem,2,FALSE),"")</f>
        <v>16.1.1</v>
      </c>
      <c r="C8307" s="83" t="str">
        <f>IFERROR(VLOOKUP(B8307,Tabla_CyP,2,FALSE),"")</f>
        <v>Instalación de aire acondicionado frio - calor 7500fr</v>
      </c>
      <c r="D8307" s="88"/>
      <c r="E8307" s="89"/>
      <c r="F8307" s="87" t="s">
        <v>25</v>
      </c>
      <c r="G8307" s="265" t="str">
        <f>IFERROR(VLOOKUP(B8307,Tabla_CyP,4,FALSE),"")</f>
        <v>u</v>
      </c>
    </row>
    <row r="8308" spans="1:123" ht="24" customHeight="1" x14ac:dyDescent="0.2">
      <c r="A8308" s="263"/>
      <c r="B8308" s="82"/>
      <c r="D8308" s="88"/>
      <c r="E8308" s="89"/>
      <c r="G8308" s="264"/>
    </row>
    <row r="8309" spans="1:123" ht="24" customHeight="1" x14ac:dyDescent="0.2">
      <c r="A8309" s="366" t="s">
        <v>506</v>
      </c>
      <c r="B8309" s="367"/>
      <c r="C8309" s="368" t="s">
        <v>0</v>
      </c>
      <c r="D8309" s="368" t="s">
        <v>26</v>
      </c>
      <c r="E8309" s="370" t="s">
        <v>27</v>
      </c>
      <c r="F8309" s="372" t="s">
        <v>28</v>
      </c>
      <c r="G8309" s="372" t="s">
        <v>29</v>
      </c>
    </row>
    <row r="8310" spans="1:123" s="88" customFormat="1" ht="24" customHeight="1" x14ac:dyDescent="0.2">
      <c r="A8310" s="93" t="s">
        <v>507</v>
      </c>
      <c r="B8310" s="93" t="s">
        <v>508</v>
      </c>
      <c r="C8310" s="369"/>
      <c r="D8310" s="369"/>
      <c r="E8310" s="371"/>
      <c r="F8310" s="373"/>
      <c r="G8310" s="373"/>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6"/>
      <c r="B8311" s="94"/>
      <c r="C8311" s="132" t="s">
        <v>603</v>
      </c>
      <c r="D8311" s="95"/>
      <c r="E8311" s="96"/>
      <c r="F8311" s="97"/>
      <c r="G8311" s="267"/>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8">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8">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8">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8">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8">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8">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8">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8">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8">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8">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8">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8">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8">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8">
        <f t="shared" si="2495"/>
        <v>0</v>
      </c>
    </row>
    <row r="8326" spans="1:7" ht="24" customHeight="1" x14ac:dyDescent="0.2">
      <c r="A8326" s="269"/>
      <c r="D8326" s="88"/>
      <c r="E8326" s="89"/>
      <c r="F8326" s="255" t="s">
        <v>30</v>
      </c>
      <c r="G8326" s="270">
        <f>SUBTOTAL(9,G8312:G8325)</f>
        <v>0</v>
      </c>
    </row>
    <row r="8327" spans="1:7" ht="24" customHeight="1" x14ac:dyDescent="0.2">
      <c r="A8327" s="269"/>
      <c r="C8327" s="98" t="s">
        <v>604</v>
      </c>
      <c r="D8327" s="88"/>
      <c r="E8327" s="89"/>
      <c r="G8327" s="271"/>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8">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8">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8">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8">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8">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8">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8">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8">
        <f t="shared" si="2500"/>
        <v>0</v>
      </c>
    </row>
    <row r="8336" spans="1:7" ht="24" customHeight="1" x14ac:dyDescent="0.2">
      <c r="A8336" s="269"/>
      <c r="D8336" s="88"/>
      <c r="E8336" s="89"/>
      <c r="F8336" s="255" t="s">
        <v>31</v>
      </c>
      <c r="G8336" s="270">
        <f>SUBTOTAL(9,G8328:G8335)</f>
        <v>0</v>
      </c>
    </row>
    <row r="8337" spans="1:7" ht="24" customHeight="1" x14ac:dyDescent="0.2">
      <c r="A8337" s="269"/>
      <c r="C8337" s="98" t="s">
        <v>605</v>
      </c>
      <c r="D8337" s="88"/>
      <c r="E8337" s="89"/>
      <c r="G8337" s="271"/>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8">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8">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8">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8">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8">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8">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8">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8">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8">
        <f t="shared" si="2505"/>
        <v>0</v>
      </c>
    </row>
    <row r="8347" spans="1:7" ht="24" customHeight="1" x14ac:dyDescent="0.2">
      <c r="A8347" s="272"/>
      <c r="B8347" s="88"/>
      <c r="D8347" s="88"/>
      <c r="E8347" s="89"/>
      <c r="F8347" s="255" t="s">
        <v>32</v>
      </c>
      <c r="G8347" s="270">
        <f>SUBTOTAL(9,G8338:G8346)</f>
        <v>0</v>
      </c>
    </row>
    <row r="8348" spans="1:7" ht="24" customHeight="1" x14ac:dyDescent="0.2">
      <c r="A8348" s="273"/>
      <c r="B8348" s="88"/>
      <c r="D8348" s="88"/>
      <c r="E8348" s="89"/>
      <c r="G8348" s="271"/>
    </row>
    <row r="8349" spans="1:7" ht="24" customHeight="1" x14ac:dyDescent="0.2">
      <c r="A8349" s="274" t="str">
        <f>B8307</f>
        <v>16.1.1</v>
      </c>
      <c r="B8349" s="275" t="str">
        <f>C8307</f>
        <v>Instalación de aire acondicionado frio - calor 7500fr</v>
      </c>
      <c r="C8349" s="95"/>
      <c r="D8349" s="95" t="s">
        <v>33</v>
      </c>
      <c r="E8349" s="96"/>
      <c r="F8349" s="277" t="s">
        <v>34</v>
      </c>
      <c r="G8349" s="276">
        <f>SUBTOTAL(9,G8312:G8348)</f>
        <v>0</v>
      </c>
    </row>
    <row r="8351" spans="1:7" ht="24" customHeight="1" x14ac:dyDescent="0.2">
      <c r="A8351" s="256" t="s">
        <v>36</v>
      </c>
      <c r="B8351" s="257"/>
      <c r="C8351" s="257"/>
      <c r="D8351" s="257"/>
      <c r="E8351" s="257"/>
      <c r="F8351" s="257"/>
      <c r="G8351" s="258"/>
    </row>
    <row r="8352" spans="1:7" ht="24" customHeight="1" x14ac:dyDescent="0.2">
      <c r="A8352" s="259" t="s">
        <v>601</v>
      </c>
      <c r="B8352" s="84" t="str">
        <f>Comitente</f>
        <v>SUBSECRETARIA DE ARQUITECTURA</v>
      </c>
      <c r="C8352" s="80"/>
      <c r="D8352" s="85"/>
      <c r="E8352" s="85"/>
      <c r="F8352" s="86"/>
      <c r="G8352" s="260"/>
    </row>
    <row r="8353" spans="1:123" ht="24" customHeight="1" x14ac:dyDescent="0.2">
      <c r="A8353" s="259" t="s">
        <v>602</v>
      </c>
      <c r="B8353" s="84">
        <f>Contratista</f>
        <v>0</v>
      </c>
      <c r="C8353" s="81"/>
      <c r="D8353" s="81"/>
      <c r="E8353" s="81"/>
      <c r="F8353" s="87"/>
      <c r="G8353" s="261"/>
    </row>
    <row r="8354" spans="1:123" ht="24" customHeight="1" x14ac:dyDescent="0.2">
      <c r="A8354" s="259" t="s">
        <v>23</v>
      </c>
      <c r="B8354" s="84" t="str">
        <f>Obra</f>
        <v>ESCUELA CASA DEL NINÑO</v>
      </c>
      <c r="C8354" s="81"/>
      <c r="D8354" s="81"/>
      <c r="E8354" s="81"/>
      <c r="F8354" s="87" t="s">
        <v>37</v>
      </c>
      <c r="G8354" s="262">
        <f>Fecha_Base</f>
        <v>0</v>
      </c>
    </row>
    <row r="8355" spans="1:123" ht="24" customHeight="1" x14ac:dyDescent="0.2">
      <c r="A8355" s="263" t="s">
        <v>600</v>
      </c>
      <c r="B8355" s="82" t="str">
        <f>Ubicación</f>
        <v>VALLE FERTIL - SAN JUAN</v>
      </c>
      <c r="C8355" s="82"/>
      <c r="D8355" s="88"/>
      <c r="E8355" s="89"/>
      <c r="G8355" s="264"/>
    </row>
    <row r="8356" spans="1:123" ht="24" customHeight="1" x14ac:dyDescent="0.2">
      <c r="A8356" s="263" t="s">
        <v>38</v>
      </c>
      <c r="B8356" s="91">
        <f>IFERROR(VALUE(LEFT(B8357,FIND(".",B8357)-1)),"")</f>
        <v>17</v>
      </c>
      <c r="C8356" s="83" t="str">
        <f>IFERROR(VLOOKUP(B8356,Tabla_CyP,2,FALSE),"")</f>
        <v xml:space="preserve"> INSTALACIÓN DE SEGURIDAD</v>
      </c>
      <c r="E8356" s="89"/>
      <c r="G8356" s="264"/>
    </row>
    <row r="8357" spans="1:123" ht="24" customHeight="1" x14ac:dyDescent="0.2">
      <c r="A8357" s="263" t="s">
        <v>24</v>
      </c>
      <c r="B8357" s="92" t="str">
        <f>IFERROR(VLOOKUP(COUNTIF($A$1:A8357,"ANALISIS DE PRECIOS"),Tabla_NumeroItem,2,FALSE),"")</f>
        <v>17.1.1</v>
      </c>
      <c r="C8357" s="83" t="str">
        <f>IFERROR(VLOOKUP(B8357,Tabla_CyP,2,FALSE),"")</f>
        <v>Artefacto de Iluminación de Emergencia con Autonomía Minima de 6 hs.</v>
      </c>
      <c r="D8357" s="88"/>
      <c r="E8357" s="89"/>
      <c r="F8357" s="87" t="s">
        <v>25</v>
      </c>
      <c r="G8357" s="265" t="str">
        <f>IFERROR(VLOOKUP(B8357,Tabla_CyP,4,FALSE),"")</f>
        <v>u</v>
      </c>
    </row>
    <row r="8358" spans="1:123" ht="24" customHeight="1" x14ac:dyDescent="0.2">
      <c r="A8358" s="263"/>
      <c r="B8358" s="82"/>
      <c r="D8358" s="88"/>
      <c r="E8358" s="89"/>
      <c r="G8358" s="264"/>
    </row>
    <row r="8359" spans="1:123" ht="24" customHeight="1" x14ac:dyDescent="0.2">
      <c r="A8359" s="366" t="s">
        <v>506</v>
      </c>
      <c r="B8359" s="367"/>
      <c r="C8359" s="368" t="s">
        <v>0</v>
      </c>
      <c r="D8359" s="368" t="s">
        <v>26</v>
      </c>
      <c r="E8359" s="370" t="s">
        <v>27</v>
      </c>
      <c r="F8359" s="372" t="s">
        <v>28</v>
      </c>
      <c r="G8359" s="372" t="s">
        <v>29</v>
      </c>
    </row>
    <row r="8360" spans="1:123" s="88" customFormat="1" ht="24" customHeight="1" x14ac:dyDescent="0.2">
      <c r="A8360" s="93" t="s">
        <v>507</v>
      </c>
      <c r="B8360" s="93" t="s">
        <v>508</v>
      </c>
      <c r="C8360" s="369"/>
      <c r="D8360" s="369"/>
      <c r="E8360" s="371"/>
      <c r="F8360" s="373"/>
      <c r="G8360" s="373"/>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6"/>
      <c r="B8361" s="94"/>
      <c r="C8361" s="132" t="s">
        <v>603</v>
      </c>
      <c r="D8361" s="95"/>
      <c r="E8361" s="96"/>
      <c r="F8361" s="97"/>
      <c r="G8361" s="267"/>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8">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8">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8">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8">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8">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8">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8">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8">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8">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8">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8">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8">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8">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8">
        <f t="shared" si="2510"/>
        <v>0</v>
      </c>
    </row>
    <row r="8376" spans="1:7" ht="24" customHeight="1" x14ac:dyDescent="0.2">
      <c r="A8376" s="269"/>
      <c r="D8376" s="88"/>
      <c r="E8376" s="89"/>
      <c r="F8376" s="255" t="s">
        <v>30</v>
      </c>
      <c r="G8376" s="270">
        <f>SUBTOTAL(9,G8362:G8375)</f>
        <v>0</v>
      </c>
    </row>
    <row r="8377" spans="1:7" ht="24" customHeight="1" x14ac:dyDescent="0.2">
      <c r="A8377" s="269"/>
      <c r="C8377" s="98" t="s">
        <v>604</v>
      </c>
      <c r="D8377" s="88"/>
      <c r="E8377" s="89"/>
      <c r="G8377" s="271"/>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8">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8">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8">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8">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8">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8">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8">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8">
        <f t="shared" si="2515"/>
        <v>0</v>
      </c>
    </row>
    <row r="8386" spans="1:7" ht="24" customHeight="1" x14ac:dyDescent="0.2">
      <c r="A8386" s="269"/>
      <c r="D8386" s="88"/>
      <c r="E8386" s="89"/>
      <c r="F8386" s="255" t="s">
        <v>31</v>
      </c>
      <c r="G8386" s="270">
        <f>SUBTOTAL(9,G8378:G8385)</f>
        <v>0</v>
      </c>
    </row>
    <row r="8387" spans="1:7" ht="24" customHeight="1" x14ac:dyDescent="0.2">
      <c r="A8387" s="269"/>
      <c r="C8387" s="98" t="s">
        <v>605</v>
      </c>
      <c r="D8387" s="88"/>
      <c r="E8387" s="89"/>
      <c r="G8387" s="271"/>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8">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8">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8">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8">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8">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8">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8">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8">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8">
        <f t="shared" si="2520"/>
        <v>0</v>
      </c>
    </row>
    <row r="8397" spans="1:7" ht="24" customHeight="1" x14ac:dyDescent="0.2">
      <c r="A8397" s="272"/>
      <c r="B8397" s="88"/>
      <c r="D8397" s="88"/>
      <c r="E8397" s="89"/>
      <c r="F8397" s="255" t="s">
        <v>32</v>
      </c>
      <c r="G8397" s="270">
        <f>SUBTOTAL(9,G8388:G8396)</f>
        <v>0</v>
      </c>
    </row>
    <row r="8398" spans="1:7" ht="24" customHeight="1" x14ac:dyDescent="0.2">
      <c r="A8398" s="273"/>
      <c r="B8398" s="88"/>
      <c r="D8398" s="88"/>
      <c r="E8398" s="89"/>
      <c r="G8398" s="271"/>
    </row>
    <row r="8399" spans="1:7" ht="24" customHeight="1" x14ac:dyDescent="0.2">
      <c r="A8399" s="274" t="str">
        <f>B8357</f>
        <v>17.1.1</v>
      </c>
      <c r="B8399" s="275" t="str">
        <f>C8357</f>
        <v>Artefacto de Iluminación de Emergencia con Autonomía Minima de 6 hs.</v>
      </c>
      <c r="C8399" s="95"/>
      <c r="D8399" s="95" t="s">
        <v>33</v>
      </c>
      <c r="E8399" s="96"/>
      <c r="F8399" s="277" t="s">
        <v>34</v>
      </c>
      <c r="G8399" s="276">
        <f>SUBTOTAL(9,G8362:G8398)</f>
        <v>0</v>
      </c>
    </row>
    <row r="8401" spans="1:123" ht="24" customHeight="1" x14ac:dyDescent="0.2">
      <c r="A8401" s="256" t="s">
        <v>36</v>
      </c>
      <c r="B8401" s="257"/>
      <c r="C8401" s="257"/>
      <c r="D8401" s="257"/>
      <c r="E8401" s="257"/>
      <c r="F8401" s="257"/>
      <c r="G8401" s="258"/>
    </row>
    <row r="8402" spans="1:123" ht="24" customHeight="1" x14ac:dyDescent="0.2">
      <c r="A8402" s="259" t="s">
        <v>601</v>
      </c>
      <c r="B8402" s="84" t="str">
        <f>Comitente</f>
        <v>SUBSECRETARIA DE ARQUITECTURA</v>
      </c>
      <c r="C8402" s="80"/>
      <c r="D8402" s="85"/>
      <c r="E8402" s="85"/>
      <c r="F8402" s="86"/>
      <c r="G8402" s="260"/>
    </row>
    <row r="8403" spans="1:123" ht="24" customHeight="1" x14ac:dyDescent="0.2">
      <c r="A8403" s="259" t="s">
        <v>602</v>
      </c>
      <c r="B8403" s="84">
        <f>Contratista</f>
        <v>0</v>
      </c>
      <c r="C8403" s="81"/>
      <c r="D8403" s="81"/>
      <c r="E8403" s="81"/>
      <c r="F8403" s="87"/>
      <c r="G8403" s="261"/>
    </row>
    <row r="8404" spans="1:123" ht="24" customHeight="1" x14ac:dyDescent="0.2">
      <c r="A8404" s="259" t="s">
        <v>23</v>
      </c>
      <c r="B8404" s="84" t="str">
        <f>Obra</f>
        <v>ESCUELA CASA DEL NINÑO</v>
      </c>
      <c r="C8404" s="81"/>
      <c r="D8404" s="81"/>
      <c r="E8404" s="81"/>
      <c r="F8404" s="87" t="s">
        <v>37</v>
      </c>
      <c r="G8404" s="262">
        <f>Fecha_Base</f>
        <v>0</v>
      </c>
    </row>
    <row r="8405" spans="1:123" ht="24" customHeight="1" x14ac:dyDescent="0.2">
      <c r="A8405" s="263" t="s">
        <v>600</v>
      </c>
      <c r="B8405" s="82" t="str">
        <f>Ubicación</f>
        <v>VALLE FERTIL - SAN JUAN</v>
      </c>
      <c r="C8405" s="82"/>
      <c r="D8405" s="88"/>
      <c r="E8405" s="89"/>
      <c r="G8405" s="264"/>
    </row>
    <row r="8406" spans="1:123" ht="24" customHeight="1" x14ac:dyDescent="0.2">
      <c r="A8406" s="263" t="s">
        <v>38</v>
      </c>
      <c r="B8406" s="91">
        <f>IFERROR(VALUE(LEFT(B8407,FIND(".",B8407)-1)),"")</f>
        <v>17</v>
      </c>
      <c r="C8406" s="83" t="str">
        <f>IFERROR(VLOOKUP(B8406,Tabla_CyP,2,FALSE),"")</f>
        <v xml:space="preserve"> INSTALACIÓN DE SEGURIDAD</v>
      </c>
      <c r="E8406" s="89"/>
      <c r="G8406" s="264"/>
    </row>
    <row r="8407" spans="1:123" ht="24" customHeight="1" x14ac:dyDescent="0.2">
      <c r="A8407" s="263" t="s">
        <v>24</v>
      </c>
      <c r="B8407" s="92" t="str">
        <f>IFERROR(VLOOKUP(COUNTIF($A$1:A8407,"ANALISIS DE PRECIOS"),Tabla_NumeroItem,2,FALSE),"")</f>
        <v>17.1.2</v>
      </c>
      <c r="C8407" s="83" t="str">
        <f>IFERROR(VLOOKUP(B8407,Tabla_CyP,2,FALSE),"")</f>
        <v>Matafuegos ABC de 5 kg</v>
      </c>
      <c r="D8407" s="88"/>
      <c r="E8407" s="89"/>
      <c r="F8407" s="87" t="s">
        <v>25</v>
      </c>
      <c r="G8407" s="265" t="str">
        <f>IFERROR(VLOOKUP(B8407,Tabla_CyP,4,FALSE),"")</f>
        <v>u</v>
      </c>
    </row>
    <row r="8408" spans="1:123" ht="24" customHeight="1" x14ac:dyDescent="0.2">
      <c r="A8408" s="263"/>
      <c r="B8408" s="82"/>
      <c r="D8408" s="88"/>
      <c r="E8408" s="89"/>
      <c r="G8408" s="264"/>
    </row>
    <row r="8409" spans="1:123" ht="24" customHeight="1" x14ac:dyDescent="0.2">
      <c r="A8409" s="366" t="s">
        <v>506</v>
      </c>
      <c r="B8409" s="367"/>
      <c r="C8409" s="368" t="s">
        <v>0</v>
      </c>
      <c r="D8409" s="368" t="s">
        <v>26</v>
      </c>
      <c r="E8409" s="370" t="s">
        <v>27</v>
      </c>
      <c r="F8409" s="372" t="s">
        <v>28</v>
      </c>
      <c r="G8409" s="372" t="s">
        <v>29</v>
      </c>
    </row>
    <row r="8410" spans="1:123" s="88" customFormat="1" ht="24" customHeight="1" x14ac:dyDescent="0.2">
      <c r="A8410" s="93" t="s">
        <v>507</v>
      </c>
      <c r="B8410" s="93" t="s">
        <v>508</v>
      </c>
      <c r="C8410" s="369"/>
      <c r="D8410" s="369"/>
      <c r="E8410" s="371"/>
      <c r="F8410" s="373"/>
      <c r="G8410" s="373"/>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6"/>
      <c r="B8411" s="94"/>
      <c r="C8411" s="132" t="s">
        <v>603</v>
      </c>
      <c r="D8411" s="95"/>
      <c r="E8411" s="96"/>
      <c r="F8411" s="97"/>
      <c r="G8411" s="267"/>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8">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8">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8">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8">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8">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8">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8">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8">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8">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8">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8">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8">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8">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8">
        <f t="shared" si="2525"/>
        <v>0</v>
      </c>
    </row>
    <row r="8426" spans="1:7" ht="24" customHeight="1" x14ac:dyDescent="0.2">
      <c r="A8426" s="269"/>
      <c r="D8426" s="88"/>
      <c r="E8426" s="89"/>
      <c r="F8426" s="255" t="s">
        <v>30</v>
      </c>
      <c r="G8426" s="270">
        <f>SUBTOTAL(9,G8412:G8425)</f>
        <v>0</v>
      </c>
    </row>
    <row r="8427" spans="1:7" ht="24" customHeight="1" x14ac:dyDescent="0.2">
      <c r="A8427" s="269"/>
      <c r="C8427" s="98" t="s">
        <v>604</v>
      </c>
      <c r="D8427" s="88"/>
      <c r="E8427" s="89"/>
      <c r="G8427" s="271"/>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8">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8">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8">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8">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8">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8">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8">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8">
        <f t="shared" si="2530"/>
        <v>0</v>
      </c>
    </row>
    <row r="8436" spans="1:7" ht="24" customHeight="1" x14ac:dyDescent="0.2">
      <c r="A8436" s="269"/>
      <c r="D8436" s="88"/>
      <c r="E8436" s="89"/>
      <c r="F8436" s="255" t="s">
        <v>31</v>
      </c>
      <c r="G8436" s="270">
        <f>SUBTOTAL(9,G8428:G8435)</f>
        <v>0</v>
      </c>
    </row>
    <row r="8437" spans="1:7" ht="24" customHeight="1" x14ac:dyDescent="0.2">
      <c r="A8437" s="269"/>
      <c r="C8437" s="98" t="s">
        <v>605</v>
      </c>
      <c r="D8437" s="88"/>
      <c r="E8437" s="89"/>
      <c r="G8437" s="271"/>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8">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8">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8">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8">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8">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8">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8">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8">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8">
        <f t="shared" si="2535"/>
        <v>0</v>
      </c>
    </row>
    <row r="8447" spans="1:7" ht="24" customHeight="1" x14ac:dyDescent="0.2">
      <c r="A8447" s="272"/>
      <c r="B8447" s="88"/>
      <c r="D8447" s="88"/>
      <c r="E8447" s="89"/>
      <c r="F8447" s="255" t="s">
        <v>32</v>
      </c>
      <c r="G8447" s="270">
        <f>SUBTOTAL(9,G8438:G8446)</f>
        <v>0</v>
      </c>
    </row>
    <row r="8448" spans="1:7" ht="24" customHeight="1" x14ac:dyDescent="0.2">
      <c r="A8448" s="273"/>
      <c r="B8448" s="88"/>
      <c r="D8448" s="88"/>
      <c r="E8448" s="89"/>
      <c r="G8448" s="271"/>
    </row>
    <row r="8449" spans="1:123" ht="24" customHeight="1" x14ac:dyDescent="0.2">
      <c r="A8449" s="274" t="str">
        <f>B8407</f>
        <v>17.1.2</v>
      </c>
      <c r="B8449" s="275" t="str">
        <f>C8407</f>
        <v>Matafuegos ABC de 5 kg</v>
      </c>
      <c r="C8449" s="95"/>
      <c r="D8449" s="95" t="s">
        <v>33</v>
      </c>
      <c r="E8449" s="96"/>
      <c r="F8449" s="277" t="s">
        <v>34</v>
      </c>
      <c r="G8449" s="276">
        <f>SUBTOTAL(9,G8412:G8448)</f>
        <v>0</v>
      </c>
    </row>
    <row r="8451" spans="1:123" ht="24" customHeight="1" x14ac:dyDescent="0.2">
      <c r="A8451" s="256" t="s">
        <v>36</v>
      </c>
      <c r="B8451" s="257"/>
      <c r="C8451" s="257"/>
      <c r="D8451" s="257"/>
      <c r="E8451" s="257"/>
      <c r="F8451" s="257"/>
      <c r="G8451" s="258"/>
    </row>
    <row r="8452" spans="1:123" ht="24" customHeight="1" x14ac:dyDescent="0.2">
      <c r="A8452" s="259" t="s">
        <v>601</v>
      </c>
      <c r="B8452" s="84" t="str">
        <f>Comitente</f>
        <v>SUBSECRETARIA DE ARQUITECTURA</v>
      </c>
      <c r="C8452" s="80"/>
      <c r="D8452" s="85"/>
      <c r="E8452" s="85"/>
      <c r="F8452" s="86"/>
      <c r="G8452" s="260"/>
    </row>
    <row r="8453" spans="1:123" ht="24" customHeight="1" x14ac:dyDescent="0.2">
      <c r="A8453" s="259" t="s">
        <v>602</v>
      </c>
      <c r="B8453" s="84">
        <f>Contratista</f>
        <v>0</v>
      </c>
      <c r="C8453" s="81"/>
      <c r="D8453" s="81"/>
      <c r="E8453" s="81"/>
      <c r="F8453" s="87"/>
      <c r="G8453" s="261"/>
    </row>
    <row r="8454" spans="1:123" ht="24" customHeight="1" x14ac:dyDescent="0.2">
      <c r="A8454" s="259" t="s">
        <v>23</v>
      </c>
      <c r="B8454" s="84" t="str">
        <f>Obra</f>
        <v>ESCUELA CASA DEL NINÑO</v>
      </c>
      <c r="C8454" s="81"/>
      <c r="D8454" s="81"/>
      <c r="E8454" s="81"/>
      <c r="F8454" s="87" t="s">
        <v>37</v>
      </c>
      <c r="G8454" s="262">
        <f>Fecha_Base</f>
        <v>0</v>
      </c>
    </row>
    <row r="8455" spans="1:123" ht="24" customHeight="1" x14ac:dyDescent="0.2">
      <c r="A8455" s="263" t="s">
        <v>600</v>
      </c>
      <c r="B8455" s="82" t="str">
        <f>Ubicación</f>
        <v>VALLE FERTIL - SAN JUAN</v>
      </c>
      <c r="C8455" s="82"/>
      <c r="D8455" s="88"/>
      <c r="E8455" s="89"/>
      <c r="G8455" s="264"/>
    </row>
    <row r="8456" spans="1:123" ht="24" customHeight="1" x14ac:dyDescent="0.2">
      <c r="A8456" s="263" t="s">
        <v>38</v>
      </c>
      <c r="B8456" s="91">
        <f>IFERROR(VALUE(LEFT(B8457,FIND(".",B8457)-1)),"")</f>
        <v>17</v>
      </c>
      <c r="C8456" s="83" t="str">
        <f>IFERROR(VLOOKUP(B8456,Tabla_CyP,2,FALSE),"")</f>
        <v xml:space="preserve"> INSTALACIÓN DE SEGURIDAD</v>
      </c>
      <c r="E8456" s="89"/>
      <c r="G8456" s="264"/>
    </row>
    <row r="8457" spans="1:123" ht="24" customHeight="1" x14ac:dyDescent="0.2">
      <c r="A8457" s="263" t="s">
        <v>24</v>
      </c>
      <c r="B8457" s="92" t="str">
        <f>IFERROR(VLOOKUP(COUNTIF($A$1:A8457,"ANALISIS DE PRECIOS"),Tabla_NumeroItem,2,FALSE),"")</f>
        <v>17.1.3</v>
      </c>
      <c r="C8457" s="83" t="str">
        <f>IFERROR(VLOOKUP(B8457,Tabla_CyP,2,FALSE),"")</f>
        <v>Gabinete Antivàndalo para Hidrantes Completo Manguera 45mm largo 25mtrs</v>
      </c>
      <c r="D8457" s="88"/>
      <c r="E8457" s="89"/>
      <c r="F8457" s="87" t="s">
        <v>25</v>
      </c>
      <c r="G8457" s="265" t="str">
        <f>IFERROR(VLOOKUP(B8457,Tabla_CyP,4,FALSE),"")</f>
        <v>u</v>
      </c>
    </row>
    <row r="8458" spans="1:123" ht="24" customHeight="1" x14ac:dyDescent="0.2">
      <c r="A8458" s="263"/>
      <c r="B8458" s="82"/>
      <c r="D8458" s="88"/>
      <c r="E8458" s="89"/>
      <c r="G8458" s="264"/>
    </row>
    <row r="8459" spans="1:123" ht="24" customHeight="1" x14ac:dyDescent="0.2">
      <c r="A8459" s="366" t="s">
        <v>506</v>
      </c>
      <c r="B8459" s="367"/>
      <c r="C8459" s="368" t="s">
        <v>0</v>
      </c>
      <c r="D8459" s="368" t="s">
        <v>26</v>
      </c>
      <c r="E8459" s="370" t="s">
        <v>27</v>
      </c>
      <c r="F8459" s="372" t="s">
        <v>28</v>
      </c>
      <c r="G8459" s="372" t="s">
        <v>29</v>
      </c>
    </row>
    <row r="8460" spans="1:123" s="88" customFormat="1" ht="24" customHeight="1" x14ac:dyDescent="0.2">
      <c r="A8460" s="93" t="s">
        <v>507</v>
      </c>
      <c r="B8460" s="93" t="s">
        <v>508</v>
      </c>
      <c r="C8460" s="369"/>
      <c r="D8460" s="369"/>
      <c r="E8460" s="371"/>
      <c r="F8460" s="373"/>
      <c r="G8460" s="373"/>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6"/>
      <c r="B8461" s="94"/>
      <c r="C8461" s="132" t="s">
        <v>603</v>
      </c>
      <c r="D8461" s="95"/>
      <c r="E8461" s="96"/>
      <c r="F8461" s="97"/>
      <c r="G8461" s="267"/>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8">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8">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8">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8">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8">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8">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8">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8">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8">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8">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8">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8">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8">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8">
        <f t="shared" si="2540"/>
        <v>0</v>
      </c>
    </row>
    <row r="8476" spans="1:7" ht="24" customHeight="1" x14ac:dyDescent="0.2">
      <c r="A8476" s="269"/>
      <c r="D8476" s="88"/>
      <c r="E8476" s="89"/>
      <c r="F8476" s="255" t="s">
        <v>30</v>
      </c>
      <c r="G8476" s="270">
        <f>SUBTOTAL(9,G8462:G8475)</f>
        <v>0</v>
      </c>
    </row>
    <row r="8477" spans="1:7" ht="24" customHeight="1" x14ac:dyDescent="0.2">
      <c r="A8477" s="269"/>
      <c r="C8477" s="98" t="s">
        <v>604</v>
      </c>
      <c r="D8477" s="88"/>
      <c r="E8477" s="89"/>
      <c r="G8477" s="271"/>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8">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8">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8">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8">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8">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8">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8">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8">
        <f t="shared" si="2545"/>
        <v>0</v>
      </c>
    </row>
    <row r="8486" spans="1:7" ht="24" customHeight="1" x14ac:dyDescent="0.2">
      <c r="A8486" s="269"/>
      <c r="D8486" s="88"/>
      <c r="E8486" s="89"/>
      <c r="F8486" s="255" t="s">
        <v>31</v>
      </c>
      <c r="G8486" s="270">
        <f>SUBTOTAL(9,G8478:G8485)</f>
        <v>0</v>
      </c>
    </row>
    <row r="8487" spans="1:7" ht="24" customHeight="1" x14ac:dyDescent="0.2">
      <c r="A8487" s="269"/>
      <c r="C8487" s="98" t="s">
        <v>605</v>
      </c>
      <c r="D8487" s="88"/>
      <c r="E8487" s="89"/>
      <c r="G8487" s="271"/>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8">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8">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8">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8">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8">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8">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8">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8">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8">
        <f t="shared" si="2550"/>
        <v>0</v>
      </c>
    </row>
    <row r="8497" spans="1:123" ht="24" customHeight="1" x14ac:dyDescent="0.2">
      <c r="A8497" s="272"/>
      <c r="B8497" s="88"/>
      <c r="D8497" s="88"/>
      <c r="E8497" s="89"/>
      <c r="F8497" s="255" t="s">
        <v>32</v>
      </c>
      <c r="G8497" s="270">
        <f>SUBTOTAL(9,G8488:G8496)</f>
        <v>0</v>
      </c>
    </row>
    <row r="8498" spans="1:123" ht="24" customHeight="1" x14ac:dyDescent="0.2">
      <c r="A8498" s="273"/>
      <c r="B8498" s="88"/>
      <c r="D8498" s="88"/>
      <c r="E8498" s="89"/>
      <c r="G8498" s="271"/>
    </row>
    <row r="8499" spans="1:123" ht="24" customHeight="1" x14ac:dyDescent="0.2">
      <c r="A8499" s="274" t="str">
        <f>B8457</f>
        <v>17.1.3</v>
      </c>
      <c r="B8499" s="275" t="str">
        <f>C8457</f>
        <v>Gabinete Antivàndalo para Hidrantes Completo Manguera 45mm largo 25mtrs</v>
      </c>
      <c r="C8499" s="95"/>
      <c r="D8499" s="95" t="s">
        <v>33</v>
      </c>
      <c r="E8499" s="96"/>
      <c r="F8499" s="277" t="s">
        <v>34</v>
      </c>
      <c r="G8499" s="276">
        <f>SUBTOTAL(9,G8462:G8498)</f>
        <v>0</v>
      </c>
    </row>
    <row r="8501" spans="1:123" ht="24" customHeight="1" x14ac:dyDescent="0.2">
      <c r="A8501" s="256" t="s">
        <v>36</v>
      </c>
      <c r="B8501" s="257"/>
      <c r="C8501" s="257"/>
      <c r="D8501" s="257"/>
      <c r="E8501" s="257"/>
      <c r="F8501" s="257"/>
      <c r="G8501" s="258"/>
    </row>
    <row r="8502" spans="1:123" ht="24" customHeight="1" x14ac:dyDescent="0.2">
      <c r="A8502" s="259" t="s">
        <v>601</v>
      </c>
      <c r="B8502" s="84" t="str">
        <f>Comitente</f>
        <v>SUBSECRETARIA DE ARQUITECTURA</v>
      </c>
      <c r="C8502" s="80"/>
      <c r="D8502" s="85"/>
      <c r="E8502" s="85"/>
      <c r="F8502" s="86"/>
      <c r="G8502" s="260"/>
    </row>
    <row r="8503" spans="1:123" ht="24" customHeight="1" x14ac:dyDescent="0.2">
      <c r="A8503" s="259" t="s">
        <v>602</v>
      </c>
      <c r="B8503" s="84">
        <f>Contratista</f>
        <v>0</v>
      </c>
      <c r="C8503" s="81"/>
      <c r="D8503" s="81"/>
      <c r="E8503" s="81"/>
      <c r="F8503" s="87"/>
      <c r="G8503" s="261"/>
    </row>
    <row r="8504" spans="1:123" ht="24" customHeight="1" x14ac:dyDescent="0.2">
      <c r="A8504" s="259" t="s">
        <v>23</v>
      </c>
      <c r="B8504" s="84" t="str">
        <f>Obra</f>
        <v>ESCUELA CASA DEL NINÑO</v>
      </c>
      <c r="C8504" s="81"/>
      <c r="D8504" s="81"/>
      <c r="E8504" s="81"/>
      <c r="F8504" s="87" t="s">
        <v>37</v>
      </c>
      <c r="G8504" s="262">
        <f>Fecha_Base</f>
        <v>0</v>
      </c>
    </row>
    <row r="8505" spans="1:123" ht="24" customHeight="1" x14ac:dyDescent="0.2">
      <c r="A8505" s="263" t="s">
        <v>600</v>
      </c>
      <c r="B8505" s="82" t="str">
        <f>Ubicación</f>
        <v>VALLE FERTIL - SAN JUAN</v>
      </c>
      <c r="C8505" s="82"/>
      <c r="D8505" s="88"/>
      <c r="E8505" s="89"/>
      <c r="G8505" s="264"/>
    </row>
    <row r="8506" spans="1:123" ht="24" customHeight="1" x14ac:dyDescent="0.2">
      <c r="A8506" s="263" t="s">
        <v>38</v>
      </c>
      <c r="B8506" s="91">
        <f>IFERROR(VALUE(LEFT(B8507,FIND(".",B8507)-1)),"")</f>
        <v>17</v>
      </c>
      <c r="C8506" s="83" t="str">
        <f>IFERROR(VLOOKUP(B8506,Tabla_CyP,2,FALSE),"")</f>
        <v xml:space="preserve"> INSTALACIÓN DE SEGURIDAD</v>
      </c>
      <c r="E8506" s="89"/>
      <c r="G8506" s="264"/>
    </row>
    <row r="8507" spans="1:123" ht="24" customHeight="1" x14ac:dyDescent="0.2">
      <c r="A8507" s="263" t="s">
        <v>24</v>
      </c>
      <c r="B8507" s="92" t="str">
        <f>IFERROR(VLOOKUP(COUNTIF($A$1:A8507,"ANALISIS DE PRECIOS"),Tabla_NumeroItem,2,FALSE),"")</f>
        <v>17.1.4</v>
      </c>
      <c r="C8507" s="83" t="str">
        <f>IFERROR(VLOOKUP(B8507,Tabla_CyP,2,FALSE),"")</f>
        <v>Caño galvanizado reforzado (enterrado) 3" 1/2"</v>
      </c>
      <c r="D8507" s="88"/>
      <c r="E8507" s="89"/>
      <c r="F8507" s="87" t="s">
        <v>25</v>
      </c>
      <c r="G8507" s="265" t="str">
        <f>IFERROR(VLOOKUP(B8507,Tabla_CyP,4,FALSE),"")</f>
        <v>m</v>
      </c>
    </row>
    <row r="8508" spans="1:123" ht="24" customHeight="1" x14ac:dyDescent="0.2">
      <c r="A8508" s="263"/>
      <c r="B8508" s="82"/>
      <c r="D8508" s="88"/>
      <c r="E8508" s="89"/>
      <c r="G8508" s="264"/>
    </row>
    <row r="8509" spans="1:123" ht="24" customHeight="1" x14ac:dyDescent="0.2">
      <c r="A8509" s="366" t="s">
        <v>506</v>
      </c>
      <c r="B8509" s="367"/>
      <c r="C8509" s="368" t="s">
        <v>0</v>
      </c>
      <c r="D8509" s="368" t="s">
        <v>26</v>
      </c>
      <c r="E8509" s="370" t="s">
        <v>27</v>
      </c>
      <c r="F8509" s="372" t="s">
        <v>28</v>
      </c>
      <c r="G8509" s="372" t="s">
        <v>29</v>
      </c>
    </row>
    <row r="8510" spans="1:123" s="88" customFormat="1" ht="24" customHeight="1" x14ac:dyDescent="0.2">
      <c r="A8510" s="93" t="s">
        <v>507</v>
      </c>
      <c r="B8510" s="93" t="s">
        <v>508</v>
      </c>
      <c r="C8510" s="369"/>
      <c r="D8510" s="369"/>
      <c r="E8510" s="371"/>
      <c r="F8510" s="373"/>
      <c r="G8510" s="373"/>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6"/>
      <c r="B8511" s="94"/>
      <c r="C8511" s="132" t="s">
        <v>603</v>
      </c>
      <c r="D8511" s="95"/>
      <c r="E8511" s="96"/>
      <c r="F8511" s="97"/>
      <c r="G8511" s="267"/>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8">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8">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8">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8">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8">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8">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8">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8">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8">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8">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8">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8">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8">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8">
        <f t="shared" si="2555"/>
        <v>0</v>
      </c>
    </row>
    <row r="8526" spans="1:7" ht="24" customHeight="1" x14ac:dyDescent="0.2">
      <c r="A8526" s="269"/>
      <c r="D8526" s="88"/>
      <c r="E8526" s="89"/>
      <c r="F8526" s="255" t="s">
        <v>30</v>
      </c>
      <c r="G8526" s="270">
        <f>SUBTOTAL(9,G8512:G8525)</f>
        <v>0</v>
      </c>
    </row>
    <row r="8527" spans="1:7" ht="24" customHeight="1" x14ac:dyDescent="0.2">
      <c r="A8527" s="269"/>
      <c r="C8527" s="98" t="s">
        <v>604</v>
      </c>
      <c r="D8527" s="88"/>
      <c r="E8527" s="89"/>
      <c r="G8527" s="271"/>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8">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8">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8">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8">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8">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8">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8">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8">
        <f t="shared" si="2560"/>
        <v>0</v>
      </c>
    </row>
    <row r="8536" spans="1:7" ht="24" customHeight="1" x14ac:dyDescent="0.2">
      <c r="A8536" s="269"/>
      <c r="D8536" s="88"/>
      <c r="E8536" s="89"/>
      <c r="F8536" s="255" t="s">
        <v>31</v>
      </c>
      <c r="G8536" s="270">
        <f>SUBTOTAL(9,G8528:G8535)</f>
        <v>0</v>
      </c>
    </row>
    <row r="8537" spans="1:7" ht="24" customHeight="1" x14ac:dyDescent="0.2">
      <c r="A8537" s="269"/>
      <c r="C8537" s="98" t="s">
        <v>605</v>
      </c>
      <c r="D8537" s="88"/>
      <c r="E8537" s="89"/>
      <c r="G8537" s="271"/>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8">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8">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8">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8">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8">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8">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8">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8">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8">
        <f t="shared" si="2565"/>
        <v>0</v>
      </c>
    </row>
    <row r="8547" spans="1:123" ht="24" customHeight="1" x14ac:dyDescent="0.2">
      <c r="A8547" s="272"/>
      <c r="B8547" s="88"/>
      <c r="D8547" s="88"/>
      <c r="E8547" s="89"/>
      <c r="F8547" s="255" t="s">
        <v>32</v>
      </c>
      <c r="G8547" s="270">
        <f>SUBTOTAL(9,G8538:G8546)</f>
        <v>0</v>
      </c>
    </row>
    <row r="8548" spans="1:123" ht="24" customHeight="1" x14ac:dyDescent="0.2">
      <c r="A8548" s="273"/>
      <c r="B8548" s="88"/>
      <c r="D8548" s="88"/>
      <c r="E8548" s="89"/>
      <c r="G8548" s="271"/>
    </row>
    <row r="8549" spans="1:123" ht="24" customHeight="1" x14ac:dyDescent="0.2">
      <c r="A8549" s="274" t="str">
        <f>B8507</f>
        <v>17.1.4</v>
      </c>
      <c r="B8549" s="275" t="str">
        <f>C8507</f>
        <v>Caño galvanizado reforzado (enterrado) 3" 1/2"</v>
      </c>
      <c r="C8549" s="95"/>
      <c r="D8549" s="95" t="s">
        <v>33</v>
      </c>
      <c r="E8549" s="96"/>
      <c r="F8549" s="277" t="s">
        <v>34</v>
      </c>
      <c r="G8549" s="276">
        <f>SUBTOTAL(9,G8512:G8548)</f>
        <v>0</v>
      </c>
    </row>
    <row r="8551" spans="1:123" ht="24" customHeight="1" x14ac:dyDescent="0.2">
      <c r="A8551" s="256" t="s">
        <v>36</v>
      </c>
      <c r="B8551" s="257"/>
      <c r="C8551" s="257"/>
      <c r="D8551" s="257"/>
      <c r="E8551" s="257"/>
      <c r="F8551" s="257"/>
      <c r="G8551" s="258"/>
    </row>
    <row r="8552" spans="1:123" ht="24" customHeight="1" x14ac:dyDescent="0.2">
      <c r="A8552" s="259" t="s">
        <v>601</v>
      </c>
      <c r="B8552" s="84" t="str">
        <f>Comitente</f>
        <v>SUBSECRETARIA DE ARQUITECTURA</v>
      </c>
      <c r="C8552" s="80"/>
      <c r="D8552" s="85"/>
      <c r="E8552" s="85"/>
      <c r="F8552" s="86"/>
      <c r="G8552" s="260"/>
    </row>
    <row r="8553" spans="1:123" ht="24" customHeight="1" x14ac:dyDescent="0.2">
      <c r="A8553" s="259" t="s">
        <v>602</v>
      </c>
      <c r="B8553" s="84">
        <f>Contratista</f>
        <v>0</v>
      </c>
      <c r="C8553" s="81"/>
      <c r="D8553" s="81"/>
      <c r="E8553" s="81"/>
      <c r="F8553" s="87"/>
      <c r="G8553" s="261"/>
    </row>
    <row r="8554" spans="1:123" ht="24" customHeight="1" x14ac:dyDescent="0.2">
      <c r="A8554" s="259" t="s">
        <v>23</v>
      </c>
      <c r="B8554" s="84" t="str">
        <f>Obra</f>
        <v>ESCUELA CASA DEL NINÑO</v>
      </c>
      <c r="C8554" s="81"/>
      <c r="D8554" s="81"/>
      <c r="E8554" s="81"/>
      <c r="F8554" s="87" t="s">
        <v>37</v>
      </c>
      <c r="G8554" s="262">
        <f>Fecha_Base</f>
        <v>0</v>
      </c>
    </row>
    <row r="8555" spans="1:123" ht="24" customHeight="1" x14ac:dyDescent="0.2">
      <c r="A8555" s="263" t="s">
        <v>600</v>
      </c>
      <c r="B8555" s="82" t="str">
        <f>Ubicación</f>
        <v>VALLE FERTIL - SAN JUAN</v>
      </c>
      <c r="C8555" s="82"/>
      <c r="D8555" s="88"/>
      <c r="E8555" s="89"/>
      <c r="G8555" s="264"/>
    </row>
    <row r="8556" spans="1:123" ht="24" customHeight="1" x14ac:dyDescent="0.2">
      <c r="A8556" s="263" t="s">
        <v>38</v>
      </c>
      <c r="B8556" s="91">
        <f>IFERROR(VALUE(LEFT(B8557,FIND(".",B8557)-1)),"")</f>
        <v>17</v>
      </c>
      <c r="C8556" s="83" t="str">
        <f>IFERROR(VLOOKUP(B8556,Tabla_CyP,2,FALSE),"")</f>
        <v xml:space="preserve"> INSTALACIÓN DE SEGURIDAD</v>
      </c>
      <c r="E8556" s="89"/>
      <c r="G8556" s="264"/>
    </row>
    <row r="8557" spans="1:123" ht="24" customHeight="1" x14ac:dyDescent="0.2">
      <c r="A8557" s="263" t="s">
        <v>24</v>
      </c>
      <c r="B8557" s="92" t="str">
        <f>IFERROR(VLOOKUP(COUNTIF($A$1:A8557,"ANALISIS DE PRECIOS"),Tabla_NumeroItem,2,FALSE),"")</f>
        <v>17.1.5</v>
      </c>
      <c r="C8557" s="83" t="str">
        <f>IFERROR(VLOOKUP(B8557,Tabla_CyP,2,FALSE),"")</f>
        <v>Caño galvanizado reforzado (enterrado) 3"</v>
      </c>
      <c r="D8557" s="88"/>
      <c r="E8557" s="89"/>
      <c r="F8557" s="87" t="s">
        <v>25</v>
      </c>
      <c r="G8557" s="265" t="str">
        <f>IFERROR(VLOOKUP(B8557,Tabla_CyP,4,FALSE),"")</f>
        <v>m</v>
      </c>
    </row>
    <row r="8558" spans="1:123" ht="24" customHeight="1" x14ac:dyDescent="0.2">
      <c r="A8558" s="263"/>
      <c r="B8558" s="82"/>
      <c r="D8558" s="88"/>
      <c r="E8558" s="89"/>
      <c r="G8558" s="264"/>
    </row>
    <row r="8559" spans="1:123" ht="24" customHeight="1" x14ac:dyDescent="0.2">
      <c r="A8559" s="366" t="s">
        <v>506</v>
      </c>
      <c r="B8559" s="367"/>
      <c r="C8559" s="368" t="s">
        <v>0</v>
      </c>
      <c r="D8559" s="368" t="s">
        <v>26</v>
      </c>
      <c r="E8559" s="370" t="s">
        <v>27</v>
      </c>
      <c r="F8559" s="372" t="s">
        <v>28</v>
      </c>
      <c r="G8559" s="372" t="s">
        <v>29</v>
      </c>
    </row>
    <row r="8560" spans="1:123" s="88" customFormat="1" ht="24" customHeight="1" x14ac:dyDescent="0.2">
      <c r="A8560" s="93" t="s">
        <v>507</v>
      </c>
      <c r="B8560" s="93" t="s">
        <v>508</v>
      </c>
      <c r="C8560" s="369"/>
      <c r="D8560" s="369"/>
      <c r="E8560" s="371"/>
      <c r="F8560" s="373"/>
      <c r="G8560" s="373"/>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6"/>
      <c r="B8561" s="94"/>
      <c r="C8561" s="132" t="s">
        <v>603</v>
      </c>
      <c r="D8561" s="95"/>
      <c r="E8561" s="96"/>
      <c r="F8561" s="97"/>
      <c r="G8561" s="267"/>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8">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8">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8">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8">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8">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8">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8">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8">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8">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8">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8">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8">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8">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8">
        <f t="shared" si="2570"/>
        <v>0</v>
      </c>
    </row>
    <row r="8576" spans="1:7" ht="24" customHeight="1" x14ac:dyDescent="0.2">
      <c r="A8576" s="269"/>
      <c r="D8576" s="88"/>
      <c r="E8576" s="89"/>
      <c r="F8576" s="255" t="s">
        <v>30</v>
      </c>
      <c r="G8576" s="270">
        <f>SUBTOTAL(9,G8562:G8575)</f>
        <v>0</v>
      </c>
    </row>
    <row r="8577" spans="1:7" ht="24" customHeight="1" x14ac:dyDescent="0.2">
      <c r="A8577" s="269"/>
      <c r="C8577" s="98" t="s">
        <v>604</v>
      </c>
      <c r="D8577" s="88"/>
      <c r="E8577" s="89"/>
      <c r="G8577" s="271"/>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8">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8">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8">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8">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8">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8">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8">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8">
        <f t="shared" si="2575"/>
        <v>0</v>
      </c>
    </row>
    <row r="8586" spans="1:7" ht="24" customHeight="1" x14ac:dyDescent="0.2">
      <c r="A8586" s="269"/>
      <c r="D8586" s="88"/>
      <c r="E8586" s="89"/>
      <c r="F8586" s="255" t="s">
        <v>31</v>
      </c>
      <c r="G8586" s="270">
        <f>SUBTOTAL(9,G8578:G8585)</f>
        <v>0</v>
      </c>
    </row>
    <row r="8587" spans="1:7" ht="24" customHeight="1" x14ac:dyDescent="0.2">
      <c r="A8587" s="269"/>
      <c r="C8587" s="98" t="s">
        <v>605</v>
      </c>
      <c r="D8587" s="88"/>
      <c r="E8587" s="89"/>
      <c r="G8587" s="271"/>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8">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8">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8">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8">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8">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8">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8">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8">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8">
        <f t="shared" si="2580"/>
        <v>0</v>
      </c>
    </row>
    <row r="8597" spans="1:7" ht="24" customHeight="1" x14ac:dyDescent="0.2">
      <c r="A8597" s="272"/>
      <c r="B8597" s="88"/>
      <c r="D8597" s="88"/>
      <c r="E8597" s="89"/>
      <c r="F8597" s="255" t="s">
        <v>32</v>
      </c>
      <c r="G8597" s="270">
        <f>SUBTOTAL(9,G8588:G8596)</f>
        <v>0</v>
      </c>
    </row>
    <row r="8598" spans="1:7" ht="24" customHeight="1" x14ac:dyDescent="0.2">
      <c r="A8598" s="273"/>
      <c r="B8598" s="88"/>
      <c r="D8598" s="88"/>
      <c r="E8598" s="89"/>
      <c r="G8598" s="271"/>
    </row>
    <row r="8599" spans="1:7" ht="24" customHeight="1" x14ac:dyDescent="0.2">
      <c r="A8599" s="274" t="str">
        <f>B8557</f>
        <v>17.1.5</v>
      </c>
      <c r="B8599" s="275" t="str">
        <f>C8557</f>
        <v>Caño galvanizado reforzado (enterrado) 3"</v>
      </c>
      <c r="C8599" s="95"/>
      <c r="D8599" s="95" t="s">
        <v>33</v>
      </c>
      <c r="E8599" s="96"/>
      <c r="F8599" s="277" t="s">
        <v>34</v>
      </c>
      <c r="G8599" s="276">
        <f>SUBTOTAL(9,G8562:G8598)</f>
        <v>0</v>
      </c>
    </row>
    <row r="8601" spans="1:7" ht="24" customHeight="1" x14ac:dyDescent="0.2">
      <c r="A8601" s="256" t="s">
        <v>36</v>
      </c>
      <c r="B8601" s="257"/>
      <c r="C8601" s="257"/>
      <c r="D8601" s="257"/>
      <c r="E8601" s="257"/>
      <c r="F8601" s="257"/>
      <c r="G8601" s="258"/>
    </row>
    <row r="8602" spans="1:7" ht="24" customHeight="1" x14ac:dyDescent="0.2">
      <c r="A8602" s="259" t="s">
        <v>601</v>
      </c>
      <c r="B8602" s="84" t="str">
        <f>Comitente</f>
        <v>SUBSECRETARIA DE ARQUITECTURA</v>
      </c>
      <c r="C8602" s="80"/>
      <c r="D8602" s="85"/>
      <c r="E8602" s="85"/>
      <c r="F8602" s="86"/>
      <c r="G8602" s="260"/>
    </row>
    <row r="8603" spans="1:7" ht="24" customHeight="1" x14ac:dyDescent="0.2">
      <c r="A8603" s="259" t="s">
        <v>602</v>
      </c>
      <c r="B8603" s="84">
        <f>Contratista</f>
        <v>0</v>
      </c>
      <c r="C8603" s="81"/>
      <c r="D8603" s="81"/>
      <c r="E8603" s="81"/>
      <c r="F8603" s="87"/>
      <c r="G8603" s="261"/>
    </row>
    <row r="8604" spans="1:7" ht="24" customHeight="1" x14ac:dyDescent="0.2">
      <c r="A8604" s="259" t="s">
        <v>23</v>
      </c>
      <c r="B8604" s="84" t="str">
        <f>Obra</f>
        <v>ESCUELA CASA DEL NINÑO</v>
      </c>
      <c r="C8604" s="81"/>
      <c r="D8604" s="81"/>
      <c r="E8604" s="81"/>
      <c r="F8604" s="87" t="s">
        <v>37</v>
      </c>
      <c r="G8604" s="262">
        <f>Fecha_Base</f>
        <v>0</v>
      </c>
    </row>
    <row r="8605" spans="1:7" ht="24" customHeight="1" x14ac:dyDescent="0.2">
      <c r="A8605" s="263" t="s">
        <v>600</v>
      </c>
      <c r="B8605" s="82" t="str">
        <f>Ubicación</f>
        <v>VALLE FERTIL - SAN JUAN</v>
      </c>
      <c r="C8605" s="82"/>
      <c r="D8605" s="88"/>
      <c r="E8605" s="89"/>
      <c r="G8605" s="264"/>
    </row>
    <row r="8606" spans="1:7" ht="24" customHeight="1" x14ac:dyDescent="0.2">
      <c r="A8606" s="263" t="s">
        <v>38</v>
      </c>
      <c r="B8606" s="91">
        <f>IFERROR(VALUE(LEFT(B8607,FIND(".",B8607)-1)),"")</f>
        <v>17</v>
      </c>
      <c r="C8606" s="83" t="str">
        <f>IFERROR(VLOOKUP(B8606,Tabla_CyP,2,FALSE),"")</f>
        <v xml:space="preserve"> INSTALACIÓN DE SEGURIDAD</v>
      </c>
      <c r="E8606" s="89"/>
      <c r="G8606" s="264"/>
    </row>
    <row r="8607" spans="1:7" ht="24" customHeight="1" x14ac:dyDescent="0.2">
      <c r="A8607" s="263" t="s">
        <v>24</v>
      </c>
      <c r="B8607" s="92" t="str">
        <f>IFERROR(VLOOKUP(COUNTIF($A$1:A8607,"ANALISIS DE PRECIOS"),Tabla_NumeroItem,2,FALSE),"")</f>
        <v>17.1.6</v>
      </c>
      <c r="C8607" s="83" t="str">
        <f>IFERROR(VLOOKUP(B8607,Tabla_CyP,2,FALSE),"")</f>
        <v>Cartel de Salida con Iluminación Autónoma Minimo 6 hs</v>
      </c>
      <c r="D8607" s="88"/>
      <c r="E8607" s="89"/>
      <c r="F8607" s="87" t="s">
        <v>25</v>
      </c>
      <c r="G8607" s="265" t="str">
        <f>IFERROR(VLOOKUP(B8607,Tabla_CyP,4,FALSE),"")</f>
        <v>u</v>
      </c>
    </row>
    <row r="8608" spans="1:7" ht="24" customHeight="1" x14ac:dyDescent="0.2">
      <c r="A8608" s="263"/>
      <c r="B8608" s="82"/>
      <c r="D8608" s="88"/>
      <c r="E8608" s="89"/>
      <c r="G8608" s="264"/>
    </row>
    <row r="8609" spans="1:123" ht="24" customHeight="1" x14ac:dyDescent="0.2">
      <c r="A8609" s="366" t="s">
        <v>506</v>
      </c>
      <c r="B8609" s="367"/>
      <c r="C8609" s="368" t="s">
        <v>0</v>
      </c>
      <c r="D8609" s="368" t="s">
        <v>26</v>
      </c>
      <c r="E8609" s="370" t="s">
        <v>27</v>
      </c>
      <c r="F8609" s="372" t="s">
        <v>28</v>
      </c>
      <c r="G8609" s="372" t="s">
        <v>29</v>
      </c>
    </row>
    <row r="8610" spans="1:123" s="88" customFormat="1" ht="24" customHeight="1" x14ac:dyDescent="0.2">
      <c r="A8610" s="93" t="s">
        <v>507</v>
      </c>
      <c r="B8610" s="93" t="s">
        <v>508</v>
      </c>
      <c r="C8610" s="369"/>
      <c r="D8610" s="369"/>
      <c r="E8610" s="371"/>
      <c r="F8610" s="373"/>
      <c r="G8610" s="373"/>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6"/>
      <c r="B8611" s="94"/>
      <c r="C8611" s="132" t="s">
        <v>603</v>
      </c>
      <c r="D8611" s="95"/>
      <c r="E8611" s="96"/>
      <c r="F8611" s="97"/>
      <c r="G8611" s="267"/>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8">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8">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8">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8">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8">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8">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8">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8">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8">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8">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8">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8">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8">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8">
        <f t="shared" si="2585"/>
        <v>0</v>
      </c>
    </row>
    <row r="8626" spans="1:7" ht="24" customHeight="1" x14ac:dyDescent="0.2">
      <c r="A8626" s="269"/>
      <c r="D8626" s="88"/>
      <c r="E8626" s="89"/>
      <c r="F8626" s="255" t="s">
        <v>30</v>
      </c>
      <c r="G8626" s="270">
        <f>SUBTOTAL(9,G8612:G8625)</f>
        <v>0</v>
      </c>
    </row>
    <row r="8627" spans="1:7" ht="24" customHeight="1" x14ac:dyDescent="0.2">
      <c r="A8627" s="269"/>
      <c r="C8627" s="98" t="s">
        <v>604</v>
      </c>
      <c r="D8627" s="88"/>
      <c r="E8627" s="89"/>
      <c r="G8627" s="271"/>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8">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8">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8">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8">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8">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8">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8">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8">
        <f t="shared" si="2590"/>
        <v>0</v>
      </c>
    </row>
    <row r="8636" spans="1:7" ht="24" customHeight="1" x14ac:dyDescent="0.2">
      <c r="A8636" s="269"/>
      <c r="D8636" s="88"/>
      <c r="E8636" s="89"/>
      <c r="F8636" s="255" t="s">
        <v>31</v>
      </c>
      <c r="G8636" s="270">
        <f>SUBTOTAL(9,G8628:G8635)</f>
        <v>0</v>
      </c>
    </row>
    <row r="8637" spans="1:7" ht="24" customHeight="1" x14ac:dyDescent="0.2">
      <c r="A8637" s="269"/>
      <c r="C8637" s="98" t="s">
        <v>605</v>
      </c>
      <c r="D8637" s="88"/>
      <c r="E8637" s="89"/>
      <c r="G8637" s="271"/>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8">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8">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8">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8">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8">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8">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8">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8">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8">
        <f t="shared" si="2595"/>
        <v>0</v>
      </c>
    </row>
    <row r="8647" spans="1:7" ht="24" customHeight="1" x14ac:dyDescent="0.2">
      <c r="A8647" s="272"/>
      <c r="B8647" s="88"/>
      <c r="D8647" s="88"/>
      <c r="E8647" s="89"/>
      <c r="F8647" s="255" t="s">
        <v>32</v>
      </c>
      <c r="G8647" s="270">
        <f>SUBTOTAL(9,G8638:G8646)</f>
        <v>0</v>
      </c>
    </row>
    <row r="8648" spans="1:7" ht="24" customHeight="1" x14ac:dyDescent="0.2">
      <c r="A8648" s="273"/>
      <c r="B8648" s="88"/>
      <c r="D8648" s="88"/>
      <c r="E8648" s="89"/>
      <c r="G8648" s="271"/>
    </row>
    <row r="8649" spans="1:7" ht="24" customHeight="1" x14ac:dyDescent="0.2">
      <c r="A8649" s="274" t="str">
        <f>B8607</f>
        <v>17.1.6</v>
      </c>
      <c r="B8649" s="275" t="str">
        <f>C8607</f>
        <v>Cartel de Salida con Iluminación Autónoma Minimo 6 hs</v>
      </c>
      <c r="C8649" s="95"/>
      <c r="D8649" s="95" t="s">
        <v>33</v>
      </c>
      <c r="E8649" s="96"/>
      <c r="F8649" s="277" t="s">
        <v>34</v>
      </c>
      <c r="G8649" s="276">
        <f>SUBTOTAL(9,G8612:G8648)</f>
        <v>0</v>
      </c>
    </row>
    <row r="8651" spans="1:7" ht="24" customHeight="1" x14ac:dyDescent="0.2">
      <c r="A8651" s="256" t="s">
        <v>36</v>
      </c>
      <c r="B8651" s="257"/>
      <c r="C8651" s="257"/>
      <c r="D8651" s="257"/>
      <c r="E8651" s="257"/>
      <c r="F8651" s="257"/>
      <c r="G8651" s="258"/>
    </row>
    <row r="8652" spans="1:7" ht="24" customHeight="1" x14ac:dyDescent="0.2">
      <c r="A8652" s="259" t="s">
        <v>601</v>
      </c>
      <c r="B8652" s="84" t="str">
        <f>Comitente</f>
        <v>SUBSECRETARIA DE ARQUITECTURA</v>
      </c>
      <c r="C8652" s="80"/>
      <c r="D8652" s="85"/>
      <c r="E8652" s="85"/>
      <c r="F8652" s="86"/>
      <c r="G8652" s="260"/>
    </row>
    <row r="8653" spans="1:7" ht="24" customHeight="1" x14ac:dyDescent="0.2">
      <c r="A8653" s="259" t="s">
        <v>602</v>
      </c>
      <c r="B8653" s="84">
        <f>Contratista</f>
        <v>0</v>
      </c>
      <c r="C8653" s="81"/>
      <c r="D8653" s="81"/>
      <c r="E8653" s="81"/>
      <c r="F8653" s="87"/>
      <c r="G8653" s="261"/>
    </row>
    <row r="8654" spans="1:7" ht="24" customHeight="1" x14ac:dyDescent="0.2">
      <c r="A8654" s="259" t="s">
        <v>23</v>
      </c>
      <c r="B8654" s="84" t="str">
        <f>Obra</f>
        <v>ESCUELA CASA DEL NINÑO</v>
      </c>
      <c r="C8654" s="81"/>
      <c r="D8654" s="81"/>
      <c r="E8654" s="81"/>
      <c r="F8654" s="87" t="s">
        <v>37</v>
      </c>
      <c r="G8654" s="262">
        <f>Fecha_Base</f>
        <v>0</v>
      </c>
    </row>
    <row r="8655" spans="1:7" ht="24" customHeight="1" x14ac:dyDescent="0.2">
      <c r="A8655" s="263" t="s">
        <v>600</v>
      </c>
      <c r="B8655" s="82" t="str">
        <f>Ubicación</f>
        <v>VALLE FERTIL - SAN JUAN</v>
      </c>
      <c r="C8655" s="82"/>
      <c r="D8655" s="88"/>
      <c r="E8655" s="89"/>
      <c r="G8655" s="264"/>
    </row>
    <row r="8656" spans="1:7" ht="24" customHeight="1" x14ac:dyDescent="0.2">
      <c r="A8656" s="263" t="s">
        <v>38</v>
      </c>
      <c r="B8656" s="91">
        <f>IFERROR(VALUE(LEFT(B8657,FIND(".",B8657)-1)),"")</f>
        <v>17</v>
      </c>
      <c r="C8656" s="83" t="str">
        <f>IFERROR(VLOOKUP(B8656,Tabla_CyP,2,FALSE),"")</f>
        <v xml:space="preserve"> INSTALACIÓN DE SEGURIDAD</v>
      </c>
      <c r="E8656" s="89"/>
      <c r="G8656" s="264"/>
    </row>
    <row r="8657" spans="1:123" ht="24" customHeight="1" x14ac:dyDescent="0.2">
      <c r="A8657" s="263" t="s">
        <v>24</v>
      </c>
      <c r="B8657" s="92" t="str">
        <f>IFERROR(VLOOKUP(COUNTIF($A$1:A8657,"ANALISIS DE PRECIOS"),Tabla_NumeroItem,2,FALSE),"")</f>
        <v>17.1.7</v>
      </c>
      <c r="C8657" s="83" t="str">
        <f>IFERROR(VLOOKUP(B8657,Tabla_CyP,2,FALSE),"")</f>
        <v>Cartel de Salida de PVC</v>
      </c>
      <c r="D8657" s="88"/>
      <c r="E8657" s="89"/>
      <c r="F8657" s="87" t="s">
        <v>25</v>
      </c>
      <c r="G8657" s="265" t="str">
        <f>IFERROR(VLOOKUP(B8657,Tabla_CyP,4,FALSE),"")</f>
        <v>u</v>
      </c>
    </row>
    <row r="8658" spans="1:123" ht="24" customHeight="1" x14ac:dyDescent="0.2">
      <c r="A8658" s="263"/>
      <c r="B8658" s="82"/>
      <c r="D8658" s="88"/>
      <c r="E8658" s="89"/>
      <c r="G8658" s="264"/>
    </row>
    <row r="8659" spans="1:123" ht="24" customHeight="1" x14ac:dyDescent="0.2">
      <c r="A8659" s="366" t="s">
        <v>506</v>
      </c>
      <c r="B8659" s="367"/>
      <c r="C8659" s="368" t="s">
        <v>0</v>
      </c>
      <c r="D8659" s="368" t="s">
        <v>26</v>
      </c>
      <c r="E8659" s="370" t="s">
        <v>27</v>
      </c>
      <c r="F8659" s="372" t="s">
        <v>28</v>
      </c>
      <c r="G8659" s="372" t="s">
        <v>29</v>
      </c>
    </row>
    <row r="8660" spans="1:123" s="88" customFormat="1" ht="24" customHeight="1" x14ac:dyDescent="0.2">
      <c r="A8660" s="93" t="s">
        <v>507</v>
      </c>
      <c r="B8660" s="93" t="s">
        <v>508</v>
      </c>
      <c r="C8660" s="369"/>
      <c r="D8660" s="369"/>
      <c r="E8660" s="371"/>
      <c r="F8660" s="373"/>
      <c r="G8660" s="373"/>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6"/>
      <c r="B8661" s="94"/>
      <c r="C8661" s="132" t="s">
        <v>603</v>
      </c>
      <c r="D8661" s="95"/>
      <c r="E8661" s="96"/>
      <c r="F8661" s="97"/>
      <c r="G8661" s="267"/>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8">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8">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8">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8">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8">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8">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8">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8">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8">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8">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8">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8">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8">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8">
        <f t="shared" si="2600"/>
        <v>0</v>
      </c>
    </row>
    <row r="8676" spans="1:7" ht="24" customHeight="1" x14ac:dyDescent="0.2">
      <c r="A8676" s="269"/>
      <c r="D8676" s="88"/>
      <c r="E8676" s="89"/>
      <c r="F8676" s="255" t="s">
        <v>30</v>
      </c>
      <c r="G8676" s="270">
        <f>SUBTOTAL(9,G8662:G8675)</f>
        <v>0</v>
      </c>
    </row>
    <row r="8677" spans="1:7" ht="24" customHeight="1" x14ac:dyDescent="0.2">
      <c r="A8677" s="269"/>
      <c r="C8677" s="98" t="s">
        <v>604</v>
      </c>
      <c r="D8677" s="88"/>
      <c r="E8677" s="89"/>
      <c r="G8677" s="271"/>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8">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8">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8">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8">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8">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8">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8">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8">
        <f t="shared" si="2605"/>
        <v>0</v>
      </c>
    </row>
    <row r="8686" spans="1:7" ht="24" customHeight="1" x14ac:dyDescent="0.2">
      <c r="A8686" s="269"/>
      <c r="D8686" s="88"/>
      <c r="E8686" s="89"/>
      <c r="F8686" s="255" t="s">
        <v>31</v>
      </c>
      <c r="G8686" s="270">
        <f>SUBTOTAL(9,G8678:G8685)</f>
        <v>0</v>
      </c>
    </row>
    <row r="8687" spans="1:7" ht="24" customHeight="1" x14ac:dyDescent="0.2">
      <c r="A8687" s="269"/>
      <c r="C8687" s="98" t="s">
        <v>605</v>
      </c>
      <c r="D8687" s="88"/>
      <c r="E8687" s="89"/>
      <c r="G8687" s="271"/>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8">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8">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8">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8">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8">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8">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8">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8">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8">
        <f t="shared" si="2610"/>
        <v>0</v>
      </c>
    </row>
    <row r="8697" spans="1:7" ht="24" customHeight="1" x14ac:dyDescent="0.2">
      <c r="A8697" s="272"/>
      <c r="B8697" s="88"/>
      <c r="D8697" s="88"/>
      <c r="E8697" s="89"/>
      <c r="F8697" s="255" t="s">
        <v>32</v>
      </c>
      <c r="G8697" s="270">
        <f>SUBTOTAL(9,G8688:G8696)</f>
        <v>0</v>
      </c>
    </row>
    <row r="8698" spans="1:7" ht="24" customHeight="1" x14ac:dyDescent="0.2">
      <c r="A8698" s="273"/>
      <c r="B8698" s="88"/>
      <c r="D8698" s="88"/>
      <c r="E8698" s="89"/>
      <c r="G8698" s="271"/>
    </row>
    <row r="8699" spans="1:7" ht="24" customHeight="1" x14ac:dyDescent="0.2">
      <c r="A8699" s="274" t="str">
        <f>B8657</f>
        <v>17.1.7</v>
      </c>
      <c r="B8699" s="275" t="str">
        <f>C8657</f>
        <v>Cartel de Salida de PVC</v>
      </c>
      <c r="C8699" s="95"/>
      <c r="D8699" s="95" t="s">
        <v>33</v>
      </c>
      <c r="E8699" s="96"/>
      <c r="F8699" s="277" t="s">
        <v>34</v>
      </c>
      <c r="G8699" s="276">
        <f>SUBTOTAL(9,G8662:G8698)</f>
        <v>0</v>
      </c>
    </row>
    <row r="8701" spans="1:7" ht="24" customHeight="1" x14ac:dyDescent="0.2">
      <c r="A8701" s="256" t="s">
        <v>36</v>
      </c>
      <c r="B8701" s="257"/>
      <c r="C8701" s="257"/>
      <c r="D8701" s="257"/>
      <c r="E8701" s="257"/>
      <c r="F8701" s="257"/>
      <c r="G8701" s="258"/>
    </row>
    <row r="8702" spans="1:7" ht="24" customHeight="1" x14ac:dyDescent="0.2">
      <c r="A8702" s="259" t="s">
        <v>601</v>
      </c>
      <c r="B8702" s="84" t="str">
        <f>Comitente</f>
        <v>SUBSECRETARIA DE ARQUITECTURA</v>
      </c>
      <c r="C8702" s="80"/>
      <c r="D8702" s="85"/>
      <c r="E8702" s="85"/>
      <c r="F8702" s="86"/>
      <c r="G8702" s="260"/>
    </row>
    <row r="8703" spans="1:7" ht="24" customHeight="1" x14ac:dyDescent="0.2">
      <c r="A8703" s="259" t="s">
        <v>602</v>
      </c>
      <c r="B8703" s="84">
        <f>Contratista</f>
        <v>0</v>
      </c>
      <c r="C8703" s="81"/>
      <c r="D8703" s="81"/>
      <c r="E8703" s="81"/>
      <c r="F8703" s="87"/>
      <c r="G8703" s="261"/>
    </row>
    <row r="8704" spans="1:7" ht="24" customHeight="1" x14ac:dyDescent="0.2">
      <c r="A8704" s="259" t="s">
        <v>23</v>
      </c>
      <c r="B8704" s="84" t="str">
        <f>Obra</f>
        <v>ESCUELA CASA DEL NINÑO</v>
      </c>
      <c r="C8704" s="81"/>
      <c r="D8704" s="81"/>
      <c r="E8704" s="81"/>
      <c r="F8704" s="87" t="s">
        <v>37</v>
      </c>
      <c r="G8704" s="262">
        <f>Fecha_Base</f>
        <v>0</v>
      </c>
    </row>
    <row r="8705" spans="1:123" ht="24" customHeight="1" x14ac:dyDescent="0.2">
      <c r="A8705" s="263" t="s">
        <v>600</v>
      </c>
      <c r="B8705" s="82" t="str">
        <f>Ubicación</f>
        <v>VALLE FERTIL - SAN JUAN</v>
      </c>
      <c r="C8705" s="82"/>
      <c r="D8705" s="88"/>
      <c r="E8705" s="89"/>
      <c r="G8705" s="264"/>
    </row>
    <row r="8706" spans="1:123" ht="24" customHeight="1" x14ac:dyDescent="0.2">
      <c r="A8706" s="263" t="s">
        <v>38</v>
      </c>
      <c r="B8706" s="91">
        <f>IFERROR(VALUE(LEFT(B8707,FIND(".",B8707)-1)),"")</f>
        <v>17</v>
      </c>
      <c r="C8706" s="83" t="str">
        <f>IFERROR(VLOOKUP(B8706,Tabla_CyP,2,FALSE),"")</f>
        <v xml:space="preserve"> INSTALACIÓN DE SEGURIDAD</v>
      </c>
      <c r="E8706" s="89"/>
      <c r="G8706" s="264"/>
    </row>
    <row r="8707" spans="1:123" ht="24" customHeight="1" x14ac:dyDescent="0.2">
      <c r="A8707" s="263" t="s">
        <v>24</v>
      </c>
      <c r="B8707" s="92" t="str">
        <f>IFERROR(VLOOKUP(COUNTIF($A$1:A8707,"ANALISIS DE PRECIOS"),Tabla_NumeroItem,2,FALSE),"")</f>
        <v>17.1.8</v>
      </c>
      <c r="C8707" s="83" t="str">
        <f>IFERROR(VLOOKUP(B8707,Tabla_CyP,2,FALSE),"")</f>
        <v>Luz estroboscopica</v>
      </c>
      <c r="D8707" s="88"/>
      <c r="E8707" s="89"/>
      <c r="F8707" s="87" t="s">
        <v>25</v>
      </c>
      <c r="G8707" s="265" t="str">
        <f>IFERROR(VLOOKUP(B8707,Tabla_CyP,4,FALSE),"")</f>
        <v>u</v>
      </c>
    </row>
    <row r="8708" spans="1:123" ht="24" customHeight="1" x14ac:dyDescent="0.2">
      <c r="A8708" s="263"/>
      <c r="B8708" s="82"/>
      <c r="D8708" s="88"/>
      <c r="E8708" s="89"/>
      <c r="G8708" s="264"/>
    </row>
    <row r="8709" spans="1:123" ht="24" customHeight="1" x14ac:dyDescent="0.2">
      <c r="A8709" s="366" t="s">
        <v>506</v>
      </c>
      <c r="B8709" s="367"/>
      <c r="C8709" s="368" t="s">
        <v>0</v>
      </c>
      <c r="D8709" s="368" t="s">
        <v>26</v>
      </c>
      <c r="E8709" s="370" t="s">
        <v>27</v>
      </c>
      <c r="F8709" s="372" t="s">
        <v>28</v>
      </c>
      <c r="G8709" s="372" t="s">
        <v>29</v>
      </c>
    </row>
    <row r="8710" spans="1:123" s="88" customFormat="1" ht="24" customHeight="1" x14ac:dyDescent="0.2">
      <c r="A8710" s="93" t="s">
        <v>507</v>
      </c>
      <c r="B8710" s="93" t="s">
        <v>508</v>
      </c>
      <c r="C8710" s="369"/>
      <c r="D8710" s="369"/>
      <c r="E8710" s="371"/>
      <c r="F8710" s="373"/>
      <c r="G8710" s="373"/>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6"/>
      <c r="B8711" s="94"/>
      <c r="C8711" s="132" t="s">
        <v>603</v>
      </c>
      <c r="D8711" s="95"/>
      <c r="E8711" s="96"/>
      <c r="F8711" s="97"/>
      <c r="G8711" s="267"/>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8">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8">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8">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8">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8">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8">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8">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8">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8">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8">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8">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8">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8">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8">
        <f t="shared" si="2615"/>
        <v>0</v>
      </c>
    </row>
    <row r="8726" spans="1:7" ht="24" customHeight="1" x14ac:dyDescent="0.2">
      <c r="A8726" s="269"/>
      <c r="D8726" s="88"/>
      <c r="E8726" s="89"/>
      <c r="F8726" s="255" t="s">
        <v>30</v>
      </c>
      <c r="G8726" s="270">
        <f>SUBTOTAL(9,G8712:G8725)</f>
        <v>0</v>
      </c>
    </row>
    <row r="8727" spans="1:7" ht="24" customHeight="1" x14ac:dyDescent="0.2">
      <c r="A8727" s="269"/>
      <c r="C8727" s="98" t="s">
        <v>604</v>
      </c>
      <c r="D8727" s="88"/>
      <c r="E8727" s="89"/>
      <c r="G8727" s="271"/>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8">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8">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8">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8">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8">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8">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8">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8">
        <f t="shared" si="2620"/>
        <v>0</v>
      </c>
    </row>
    <row r="8736" spans="1:7" ht="24" customHeight="1" x14ac:dyDescent="0.2">
      <c r="A8736" s="269"/>
      <c r="D8736" s="88"/>
      <c r="E8736" s="89"/>
      <c r="F8736" s="255" t="s">
        <v>31</v>
      </c>
      <c r="G8736" s="270">
        <f>SUBTOTAL(9,G8728:G8735)</f>
        <v>0</v>
      </c>
    </row>
    <row r="8737" spans="1:7" ht="24" customHeight="1" x14ac:dyDescent="0.2">
      <c r="A8737" s="269"/>
      <c r="C8737" s="98" t="s">
        <v>605</v>
      </c>
      <c r="D8737" s="88"/>
      <c r="E8737" s="89"/>
      <c r="G8737" s="271"/>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8">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8">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8">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8">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8">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8">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8">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8">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8">
        <f t="shared" si="2625"/>
        <v>0</v>
      </c>
    </row>
    <row r="8747" spans="1:7" ht="24" customHeight="1" x14ac:dyDescent="0.2">
      <c r="A8747" s="272"/>
      <c r="B8747" s="88"/>
      <c r="D8747" s="88"/>
      <c r="E8747" s="89"/>
      <c r="F8747" s="255" t="s">
        <v>32</v>
      </c>
      <c r="G8747" s="270">
        <f>SUBTOTAL(9,G8738:G8746)</f>
        <v>0</v>
      </c>
    </row>
    <row r="8748" spans="1:7" ht="24" customHeight="1" x14ac:dyDescent="0.2">
      <c r="A8748" s="273"/>
      <c r="B8748" s="88"/>
      <c r="D8748" s="88"/>
      <c r="E8748" s="89"/>
      <c r="G8748" s="271"/>
    </row>
    <row r="8749" spans="1:7" ht="24" customHeight="1" x14ac:dyDescent="0.2">
      <c r="A8749" s="274" t="str">
        <f>B8707</f>
        <v>17.1.8</v>
      </c>
      <c r="B8749" s="275" t="str">
        <f>C8707</f>
        <v>Luz estroboscopica</v>
      </c>
      <c r="C8749" s="95"/>
      <c r="D8749" s="95" t="s">
        <v>33</v>
      </c>
      <c r="E8749" s="96"/>
      <c r="F8749" s="277" t="s">
        <v>34</v>
      </c>
      <c r="G8749" s="276">
        <f>SUBTOTAL(9,G8712:G8748)</f>
        <v>0</v>
      </c>
    </row>
    <row r="8751" spans="1:7" ht="24" customHeight="1" x14ac:dyDescent="0.2">
      <c r="A8751" s="256" t="s">
        <v>36</v>
      </c>
      <c r="B8751" s="257"/>
      <c r="C8751" s="257"/>
      <c r="D8751" s="257"/>
      <c r="E8751" s="257"/>
      <c r="F8751" s="257"/>
      <c r="G8751" s="258"/>
    </row>
    <row r="8752" spans="1:7" ht="24" customHeight="1" x14ac:dyDescent="0.2">
      <c r="A8752" s="259" t="s">
        <v>601</v>
      </c>
      <c r="B8752" s="84" t="str">
        <f>Comitente</f>
        <v>SUBSECRETARIA DE ARQUITECTURA</v>
      </c>
      <c r="C8752" s="80"/>
      <c r="D8752" s="85"/>
      <c r="E8752" s="85"/>
      <c r="F8752" s="86"/>
      <c r="G8752" s="260"/>
    </row>
    <row r="8753" spans="1:123" ht="24" customHeight="1" x14ac:dyDescent="0.2">
      <c r="A8753" s="259" t="s">
        <v>602</v>
      </c>
      <c r="B8753" s="84">
        <f>Contratista</f>
        <v>0</v>
      </c>
      <c r="C8753" s="81"/>
      <c r="D8753" s="81"/>
      <c r="E8753" s="81"/>
      <c r="F8753" s="87"/>
      <c r="G8753" s="261"/>
    </row>
    <row r="8754" spans="1:123" ht="24" customHeight="1" x14ac:dyDescent="0.2">
      <c r="A8754" s="259" t="s">
        <v>23</v>
      </c>
      <c r="B8754" s="84" t="str">
        <f>Obra</f>
        <v>ESCUELA CASA DEL NINÑO</v>
      </c>
      <c r="C8754" s="81"/>
      <c r="D8754" s="81"/>
      <c r="E8754" s="81"/>
      <c r="F8754" s="87" t="s">
        <v>37</v>
      </c>
      <c r="G8754" s="262">
        <f>Fecha_Base</f>
        <v>0</v>
      </c>
    </row>
    <row r="8755" spans="1:123" ht="24" customHeight="1" x14ac:dyDescent="0.2">
      <c r="A8755" s="263" t="s">
        <v>600</v>
      </c>
      <c r="B8755" s="82" t="str">
        <f>Ubicación</f>
        <v>VALLE FERTIL - SAN JUAN</v>
      </c>
      <c r="C8755" s="82"/>
      <c r="D8755" s="88"/>
      <c r="E8755" s="89"/>
      <c r="G8755" s="264"/>
    </row>
    <row r="8756" spans="1:123" ht="24" customHeight="1" x14ac:dyDescent="0.2">
      <c r="A8756" s="263" t="s">
        <v>38</v>
      </c>
      <c r="B8756" s="91">
        <f>IFERROR(VALUE(LEFT(B8757,FIND(".",B8757)-1)),"")</f>
        <v>17</v>
      </c>
      <c r="C8756" s="83" t="str">
        <f>IFERROR(VLOOKUP(B8756,Tabla_CyP,2,FALSE),"")</f>
        <v xml:space="preserve"> INSTALACIÓN DE SEGURIDAD</v>
      </c>
      <c r="E8756" s="89"/>
      <c r="G8756" s="264"/>
    </row>
    <row r="8757" spans="1:123" ht="24" customHeight="1" x14ac:dyDescent="0.2">
      <c r="A8757" s="263" t="s">
        <v>24</v>
      </c>
      <c r="B8757" s="92" t="str">
        <f>IFERROR(VLOOKUP(COUNTIF($A$1:A8757,"ANALISIS DE PRECIOS"),Tabla_NumeroItem,2,FALSE),"")</f>
        <v>17.2</v>
      </c>
      <c r="C8757" s="83" t="str">
        <f>IFERROR(VLOOKUP(B8757,Tabla_CyP,2,FALSE),"")</f>
        <v>Alarmas técnicas</v>
      </c>
      <c r="D8757" s="88"/>
      <c r="E8757" s="89"/>
      <c r="F8757" s="87" t="s">
        <v>25</v>
      </c>
      <c r="G8757" s="265" t="str">
        <f>IFERROR(VLOOKUP(B8757,Tabla_CyP,4,FALSE),"")</f>
        <v>gl</v>
      </c>
    </row>
    <row r="8758" spans="1:123" ht="24" customHeight="1" x14ac:dyDescent="0.2">
      <c r="A8758" s="263"/>
      <c r="B8758" s="82"/>
      <c r="D8758" s="88"/>
      <c r="E8758" s="89"/>
      <c r="G8758" s="264"/>
    </row>
    <row r="8759" spans="1:123" ht="24" customHeight="1" x14ac:dyDescent="0.2">
      <c r="A8759" s="366" t="s">
        <v>506</v>
      </c>
      <c r="B8759" s="367"/>
      <c r="C8759" s="368" t="s">
        <v>0</v>
      </c>
      <c r="D8759" s="368" t="s">
        <v>26</v>
      </c>
      <c r="E8759" s="370" t="s">
        <v>27</v>
      </c>
      <c r="F8759" s="372" t="s">
        <v>28</v>
      </c>
      <c r="G8759" s="372" t="s">
        <v>29</v>
      </c>
    </row>
    <row r="8760" spans="1:123" s="88" customFormat="1" ht="24" customHeight="1" x14ac:dyDescent="0.2">
      <c r="A8760" s="93" t="s">
        <v>507</v>
      </c>
      <c r="B8760" s="93" t="s">
        <v>508</v>
      </c>
      <c r="C8760" s="369"/>
      <c r="D8760" s="369"/>
      <c r="E8760" s="371"/>
      <c r="F8760" s="373"/>
      <c r="G8760" s="373"/>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6"/>
      <c r="B8761" s="94"/>
      <c r="C8761" s="132" t="s">
        <v>603</v>
      </c>
      <c r="D8761" s="95"/>
      <c r="E8761" s="96"/>
      <c r="F8761" s="97"/>
      <c r="G8761" s="267"/>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8">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8">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8">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8">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8">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8">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8">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8">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8">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8">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8">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8">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8">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8">
        <f t="shared" si="2630"/>
        <v>0</v>
      </c>
    </row>
    <row r="8776" spans="1:7" ht="24" customHeight="1" x14ac:dyDescent="0.2">
      <c r="A8776" s="269"/>
      <c r="D8776" s="88"/>
      <c r="E8776" s="89"/>
      <c r="F8776" s="255" t="s">
        <v>30</v>
      </c>
      <c r="G8776" s="270">
        <f>SUBTOTAL(9,G8762:G8775)</f>
        <v>0</v>
      </c>
    </row>
    <row r="8777" spans="1:7" ht="24" customHeight="1" x14ac:dyDescent="0.2">
      <c r="A8777" s="269"/>
      <c r="C8777" s="98" t="s">
        <v>604</v>
      </c>
      <c r="D8777" s="88"/>
      <c r="E8777" s="89"/>
      <c r="G8777" s="271"/>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8">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8">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8">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8">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8">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8">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8">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8">
        <f t="shared" si="2635"/>
        <v>0</v>
      </c>
    </row>
    <row r="8786" spans="1:7" ht="24" customHeight="1" x14ac:dyDescent="0.2">
      <c r="A8786" s="269"/>
      <c r="D8786" s="88"/>
      <c r="E8786" s="89"/>
      <c r="F8786" s="255" t="s">
        <v>31</v>
      </c>
      <c r="G8786" s="270">
        <f>SUBTOTAL(9,G8778:G8785)</f>
        <v>0</v>
      </c>
    </row>
    <row r="8787" spans="1:7" ht="24" customHeight="1" x14ac:dyDescent="0.2">
      <c r="A8787" s="269"/>
      <c r="C8787" s="98" t="s">
        <v>605</v>
      </c>
      <c r="D8787" s="88"/>
      <c r="E8787" s="89"/>
      <c r="G8787" s="271"/>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8">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8">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8">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8">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8">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8">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8">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8">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8">
        <f t="shared" si="2640"/>
        <v>0</v>
      </c>
    </row>
    <row r="8797" spans="1:7" ht="24" customHeight="1" x14ac:dyDescent="0.2">
      <c r="A8797" s="272"/>
      <c r="B8797" s="88"/>
      <c r="D8797" s="88"/>
      <c r="E8797" s="89"/>
      <c r="F8797" s="255" t="s">
        <v>32</v>
      </c>
      <c r="G8797" s="270">
        <f>SUBTOTAL(9,G8788:G8796)</f>
        <v>0</v>
      </c>
    </row>
    <row r="8798" spans="1:7" ht="24" customHeight="1" x14ac:dyDescent="0.2">
      <c r="A8798" s="273"/>
      <c r="B8798" s="88"/>
      <c r="D8798" s="88"/>
      <c r="E8798" s="89"/>
      <c r="G8798" s="271"/>
    </row>
    <row r="8799" spans="1:7" ht="24" customHeight="1" x14ac:dyDescent="0.2">
      <c r="A8799" s="274" t="str">
        <f>B8757</f>
        <v>17.2</v>
      </c>
      <c r="B8799" s="275" t="str">
        <f>C8757</f>
        <v>Alarmas técnicas</v>
      </c>
      <c r="C8799" s="95"/>
      <c r="D8799" s="95" t="s">
        <v>33</v>
      </c>
      <c r="E8799" s="96"/>
      <c r="F8799" s="277" t="s">
        <v>34</v>
      </c>
      <c r="G8799" s="276">
        <f>SUBTOTAL(9,G8762:G8798)</f>
        <v>0</v>
      </c>
    </row>
    <row r="8801" spans="1:123" ht="24" customHeight="1" x14ac:dyDescent="0.2">
      <c r="A8801" s="256" t="s">
        <v>36</v>
      </c>
      <c r="B8801" s="257"/>
      <c r="C8801" s="257"/>
      <c r="D8801" s="257"/>
      <c r="E8801" s="257"/>
      <c r="F8801" s="257"/>
      <c r="G8801" s="258"/>
    </row>
    <row r="8802" spans="1:123" ht="24" customHeight="1" x14ac:dyDescent="0.2">
      <c r="A8802" s="259" t="s">
        <v>601</v>
      </c>
      <c r="B8802" s="84" t="str">
        <f>Comitente</f>
        <v>SUBSECRETARIA DE ARQUITECTURA</v>
      </c>
      <c r="C8802" s="80"/>
      <c r="D8802" s="85"/>
      <c r="E8802" s="85"/>
      <c r="F8802" s="86"/>
      <c r="G8802" s="260"/>
    </row>
    <row r="8803" spans="1:123" ht="24" customHeight="1" x14ac:dyDescent="0.2">
      <c r="A8803" s="259" t="s">
        <v>602</v>
      </c>
      <c r="B8803" s="84">
        <f>Contratista</f>
        <v>0</v>
      </c>
      <c r="C8803" s="81"/>
      <c r="D8803" s="81"/>
      <c r="E8803" s="81"/>
      <c r="F8803" s="87"/>
      <c r="G8803" s="261"/>
    </row>
    <row r="8804" spans="1:123" ht="24" customHeight="1" x14ac:dyDescent="0.2">
      <c r="A8804" s="259" t="s">
        <v>23</v>
      </c>
      <c r="B8804" s="84" t="str">
        <f>Obra</f>
        <v>ESCUELA CASA DEL NINÑO</v>
      </c>
      <c r="C8804" s="81"/>
      <c r="D8804" s="81"/>
      <c r="E8804" s="81"/>
      <c r="F8804" s="87" t="s">
        <v>37</v>
      </c>
      <c r="G8804" s="262">
        <f>Fecha_Base</f>
        <v>0</v>
      </c>
    </row>
    <row r="8805" spans="1:123" ht="24" customHeight="1" x14ac:dyDescent="0.2">
      <c r="A8805" s="263" t="s">
        <v>600</v>
      </c>
      <c r="B8805" s="82" t="str">
        <f>Ubicación</f>
        <v>VALLE FERTIL - SAN JUAN</v>
      </c>
      <c r="C8805" s="82"/>
      <c r="D8805" s="88"/>
      <c r="E8805" s="89"/>
      <c r="G8805" s="264"/>
    </row>
    <row r="8806" spans="1:123" ht="24" customHeight="1" x14ac:dyDescent="0.2">
      <c r="A8806" s="263" t="s">
        <v>38</v>
      </c>
      <c r="B8806" s="91">
        <f>IFERROR(VALUE(LEFT(B8807,FIND(".",B8807)-1)),"")</f>
        <v>17</v>
      </c>
      <c r="C8806" s="83" t="str">
        <f>IFERROR(VLOOKUP(B8806,Tabla_CyP,2,FALSE),"")</f>
        <v xml:space="preserve"> INSTALACIÓN DE SEGURIDAD</v>
      </c>
      <c r="E8806" s="89"/>
      <c r="G8806" s="264"/>
    </row>
    <row r="8807" spans="1:123" ht="24" customHeight="1" x14ac:dyDescent="0.2">
      <c r="A8807" s="263" t="s">
        <v>24</v>
      </c>
      <c r="B8807" s="92" t="str">
        <f>IFERROR(VLOOKUP(COUNTIF($A$1:A8807,"ANALISIS DE PRECIOS"),Tabla_NumeroItem,2,FALSE),"")</f>
        <v>17.3</v>
      </c>
      <c r="C8807" s="83" t="str">
        <f>IFERROR(VLOOKUP(B8807,Tabla_CyP,2,FALSE),"")</f>
        <v>Pararrayos</v>
      </c>
      <c r="D8807" s="88"/>
      <c r="E8807" s="89"/>
      <c r="F8807" s="87" t="s">
        <v>25</v>
      </c>
      <c r="G8807" s="265" t="str">
        <f>IFERROR(VLOOKUP(B8807,Tabla_CyP,4,FALSE),"")</f>
        <v>gl</v>
      </c>
    </row>
    <row r="8808" spans="1:123" ht="24" customHeight="1" x14ac:dyDescent="0.2">
      <c r="A8808" s="263"/>
      <c r="B8808" s="82"/>
      <c r="D8808" s="88"/>
      <c r="E8808" s="89"/>
      <c r="G8808" s="264"/>
    </row>
    <row r="8809" spans="1:123" ht="24" customHeight="1" x14ac:dyDescent="0.2">
      <c r="A8809" s="366" t="s">
        <v>506</v>
      </c>
      <c r="B8809" s="367"/>
      <c r="C8809" s="368" t="s">
        <v>0</v>
      </c>
      <c r="D8809" s="368" t="s">
        <v>26</v>
      </c>
      <c r="E8809" s="370" t="s">
        <v>27</v>
      </c>
      <c r="F8809" s="372" t="s">
        <v>28</v>
      </c>
      <c r="G8809" s="372" t="s">
        <v>29</v>
      </c>
    </row>
    <row r="8810" spans="1:123" s="88" customFormat="1" ht="24" customHeight="1" x14ac:dyDescent="0.2">
      <c r="A8810" s="93" t="s">
        <v>507</v>
      </c>
      <c r="B8810" s="93" t="s">
        <v>508</v>
      </c>
      <c r="C8810" s="369"/>
      <c r="D8810" s="369"/>
      <c r="E8810" s="371"/>
      <c r="F8810" s="373"/>
      <c r="G8810" s="373"/>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6"/>
      <c r="B8811" s="94"/>
      <c r="C8811" s="132" t="s">
        <v>603</v>
      </c>
      <c r="D8811" s="95"/>
      <c r="E8811" s="96"/>
      <c r="F8811" s="97"/>
      <c r="G8811" s="267"/>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8">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8">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8">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8">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8">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8">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8">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8">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8">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8">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8">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8">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8">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8">
        <f t="shared" si="2645"/>
        <v>0</v>
      </c>
    </row>
    <row r="8826" spans="1:7" ht="24" customHeight="1" x14ac:dyDescent="0.2">
      <c r="A8826" s="269"/>
      <c r="D8826" s="88"/>
      <c r="E8826" s="89"/>
      <c r="F8826" s="255" t="s">
        <v>30</v>
      </c>
      <c r="G8826" s="270">
        <f>SUBTOTAL(9,G8812:G8825)</f>
        <v>0</v>
      </c>
    </row>
    <row r="8827" spans="1:7" ht="24" customHeight="1" x14ac:dyDescent="0.2">
      <c r="A8827" s="269"/>
      <c r="C8827" s="98" t="s">
        <v>604</v>
      </c>
      <c r="D8827" s="88"/>
      <c r="E8827" s="89"/>
      <c r="G8827" s="271"/>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8">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8">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8">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8">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8">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8">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8">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8">
        <f t="shared" si="2650"/>
        <v>0</v>
      </c>
    </row>
    <row r="8836" spans="1:7" ht="24" customHeight="1" x14ac:dyDescent="0.2">
      <c r="A8836" s="269"/>
      <c r="D8836" s="88"/>
      <c r="E8836" s="89"/>
      <c r="F8836" s="255" t="s">
        <v>31</v>
      </c>
      <c r="G8836" s="270">
        <f>SUBTOTAL(9,G8828:G8835)</f>
        <v>0</v>
      </c>
    </row>
    <row r="8837" spans="1:7" ht="24" customHeight="1" x14ac:dyDescent="0.2">
      <c r="A8837" s="269"/>
      <c r="C8837" s="98" t="s">
        <v>605</v>
      </c>
      <c r="D8837" s="88"/>
      <c r="E8837" s="89"/>
      <c r="G8837" s="271"/>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8">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8">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8">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8">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8">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8">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8">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8">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8">
        <f t="shared" si="2655"/>
        <v>0</v>
      </c>
    </row>
    <row r="8847" spans="1:7" ht="24" customHeight="1" x14ac:dyDescent="0.2">
      <c r="A8847" s="272"/>
      <c r="B8847" s="88"/>
      <c r="D8847" s="88"/>
      <c r="E8847" s="89"/>
      <c r="F8847" s="255" t="s">
        <v>32</v>
      </c>
      <c r="G8847" s="270">
        <f>SUBTOTAL(9,G8838:G8846)</f>
        <v>0</v>
      </c>
    </row>
    <row r="8848" spans="1:7" ht="24" customHeight="1" x14ac:dyDescent="0.2">
      <c r="A8848" s="273"/>
      <c r="B8848" s="88"/>
      <c r="D8848" s="88"/>
      <c r="E8848" s="89"/>
      <c r="G8848" s="271"/>
    </row>
    <row r="8849" spans="1:123" ht="24" customHeight="1" x14ac:dyDescent="0.2">
      <c r="A8849" s="274" t="str">
        <f>B8807</f>
        <v>17.3</v>
      </c>
      <c r="B8849" s="275" t="str">
        <f>C8807</f>
        <v>Pararrayos</v>
      </c>
      <c r="C8849" s="95"/>
      <c r="D8849" s="95" t="s">
        <v>33</v>
      </c>
      <c r="E8849" s="96"/>
      <c r="F8849" s="277" t="s">
        <v>34</v>
      </c>
      <c r="G8849" s="276">
        <f>SUBTOTAL(9,G8812:G8848)</f>
        <v>0</v>
      </c>
    </row>
    <row r="8851" spans="1:123" ht="24" customHeight="1" x14ac:dyDescent="0.2">
      <c r="A8851" s="256" t="s">
        <v>36</v>
      </c>
      <c r="B8851" s="257"/>
      <c r="C8851" s="257"/>
      <c r="D8851" s="257"/>
      <c r="E8851" s="257"/>
      <c r="F8851" s="257"/>
      <c r="G8851" s="258"/>
    </row>
    <row r="8852" spans="1:123" ht="24" customHeight="1" x14ac:dyDescent="0.2">
      <c r="A8852" s="259" t="s">
        <v>601</v>
      </c>
      <c r="B8852" s="84" t="str">
        <f>Comitente</f>
        <v>SUBSECRETARIA DE ARQUITECTURA</v>
      </c>
      <c r="C8852" s="80"/>
      <c r="D8852" s="85"/>
      <c r="E8852" s="85"/>
      <c r="F8852" s="86"/>
      <c r="G8852" s="260"/>
    </row>
    <row r="8853" spans="1:123" ht="24" customHeight="1" x14ac:dyDescent="0.2">
      <c r="A8853" s="259" t="s">
        <v>602</v>
      </c>
      <c r="B8853" s="84">
        <f>Contratista</f>
        <v>0</v>
      </c>
      <c r="C8853" s="81"/>
      <c r="D8853" s="81"/>
      <c r="E8853" s="81"/>
      <c r="F8853" s="87"/>
      <c r="G8853" s="261"/>
    </row>
    <row r="8854" spans="1:123" ht="24" customHeight="1" x14ac:dyDescent="0.2">
      <c r="A8854" s="259" t="s">
        <v>23</v>
      </c>
      <c r="B8854" s="84" t="str">
        <f>Obra</f>
        <v>ESCUELA CASA DEL NINÑO</v>
      </c>
      <c r="C8854" s="81"/>
      <c r="D8854" s="81"/>
      <c r="E8854" s="81"/>
      <c r="F8854" s="87" t="s">
        <v>37</v>
      </c>
      <c r="G8854" s="262">
        <f>Fecha_Base</f>
        <v>0</v>
      </c>
    </row>
    <row r="8855" spans="1:123" ht="24" customHeight="1" x14ac:dyDescent="0.2">
      <c r="A8855" s="263" t="s">
        <v>600</v>
      </c>
      <c r="B8855" s="82" t="str">
        <f>Ubicación</f>
        <v>VALLE FERTIL - SAN JUAN</v>
      </c>
      <c r="C8855" s="82"/>
      <c r="D8855" s="88"/>
      <c r="E8855" s="89"/>
      <c r="G8855" s="264"/>
    </row>
    <row r="8856" spans="1:123" ht="24" customHeight="1" x14ac:dyDescent="0.2">
      <c r="A8856" s="263" t="s">
        <v>38</v>
      </c>
      <c r="B8856" s="91">
        <f>IFERROR(VALUE(LEFT(B8857,FIND(".",B8857)-1)),"")</f>
        <v>18</v>
      </c>
      <c r="C8856" s="83" t="str">
        <f>IFERROR(VLOOKUP(B8856,Tabla_CyP,2,FALSE),"")</f>
        <v/>
      </c>
      <c r="E8856" s="89"/>
      <c r="G8856" s="264"/>
    </row>
    <row r="8857" spans="1:123" ht="24" customHeight="1" x14ac:dyDescent="0.2">
      <c r="A8857" s="263" t="s">
        <v>24</v>
      </c>
      <c r="B8857" s="92" t="str">
        <f>IFERROR(VLOOKUP(COUNTIF($A$1:A8857,"ANALISIS DE PRECIOS"),Tabla_NumeroItem,2,FALSE),"")</f>
        <v>18.1</v>
      </c>
      <c r="C8857" s="83" t="str">
        <f>IFERROR(VLOOKUP(B8857,Tabla_CyP,2,FALSE),"")</f>
        <v>Vidrios</v>
      </c>
      <c r="D8857" s="88"/>
      <c r="E8857" s="89"/>
      <c r="F8857" s="87" t="s">
        <v>25</v>
      </c>
      <c r="G8857" s="265" t="str">
        <f>IFERROR(VLOOKUP(B8857,Tabla_CyP,4,FALSE),"")</f>
        <v>m2</v>
      </c>
    </row>
    <row r="8858" spans="1:123" ht="24" customHeight="1" x14ac:dyDescent="0.2">
      <c r="A8858" s="263"/>
      <c r="B8858" s="82"/>
      <c r="D8858" s="88"/>
      <c r="E8858" s="89"/>
      <c r="G8858" s="264"/>
    </row>
    <row r="8859" spans="1:123" ht="24" customHeight="1" x14ac:dyDescent="0.2">
      <c r="A8859" s="366" t="s">
        <v>506</v>
      </c>
      <c r="B8859" s="367"/>
      <c r="C8859" s="368" t="s">
        <v>0</v>
      </c>
      <c r="D8859" s="368" t="s">
        <v>26</v>
      </c>
      <c r="E8859" s="370" t="s">
        <v>27</v>
      </c>
      <c r="F8859" s="372" t="s">
        <v>28</v>
      </c>
      <c r="G8859" s="372" t="s">
        <v>29</v>
      </c>
    </row>
    <row r="8860" spans="1:123" s="88" customFormat="1" ht="24" customHeight="1" x14ac:dyDescent="0.2">
      <c r="A8860" s="93" t="s">
        <v>507</v>
      </c>
      <c r="B8860" s="93" t="s">
        <v>508</v>
      </c>
      <c r="C8860" s="369"/>
      <c r="D8860" s="369"/>
      <c r="E8860" s="371"/>
      <c r="F8860" s="373"/>
      <c r="G8860" s="373"/>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6"/>
      <c r="B8861" s="94"/>
      <c r="C8861" s="132" t="s">
        <v>603</v>
      </c>
      <c r="D8861" s="95"/>
      <c r="E8861" s="96"/>
      <c r="F8861" s="97"/>
      <c r="G8861" s="267"/>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8">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8">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8">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8">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8">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8">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8">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8">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8">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8">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8">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8">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8">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8">
        <f t="shared" si="2660"/>
        <v>0</v>
      </c>
    </row>
    <row r="8876" spans="1:7" ht="24" customHeight="1" x14ac:dyDescent="0.2">
      <c r="A8876" s="269"/>
      <c r="D8876" s="88"/>
      <c r="E8876" s="89"/>
      <c r="F8876" s="255" t="s">
        <v>30</v>
      </c>
      <c r="G8876" s="270">
        <f>SUBTOTAL(9,G8862:G8875)</f>
        <v>0</v>
      </c>
    </row>
    <row r="8877" spans="1:7" ht="24" customHeight="1" x14ac:dyDescent="0.2">
      <c r="A8877" s="269"/>
      <c r="C8877" s="98" t="s">
        <v>604</v>
      </c>
      <c r="D8877" s="88"/>
      <c r="E8877" s="89"/>
      <c r="G8877" s="271"/>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8">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8">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8">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8">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8">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8">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8">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8">
        <f t="shared" si="2665"/>
        <v>0</v>
      </c>
    </row>
    <row r="8886" spans="1:7" ht="24" customHeight="1" x14ac:dyDescent="0.2">
      <c r="A8886" s="269"/>
      <c r="D8886" s="88"/>
      <c r="E8886" s="89"/>
      <c r="F8886" s="255" t="s">
        <v>31</v>
      </c>
      <c r="G8886" s="270">
        <f>SUBTOTAL(9,G8878:G8885)</f>
        <v>0</v>
      </c>
    </row>
    <row r="8887" spans="1:7" ht="24" customHeight="1" x14ac:dyDescent="0.2">
      <c r="A8887" s="269"/>
      <c r="C8887" s="98" t="s">
        <v>605</v>
      </c>
      <c r="D8887" s="88"/>
      <c r="E8887" s="89"/>
      <c r="G8887" s="271"/>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8">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8">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8">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8">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8">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8">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8">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8">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8">
        <f t="shared" si="2670"/>
        <v>0</v>
      </c>
    </row>
    <row r="8897" spans="1:123" ht="24" customHeight="1" x14ac:dyDescent="0.2">
      <c r="A8897" s="272"/>
      <c r="B8897" s="88"/>
      <c r="D8897" s="88"/>
      <c r="E8897" s="89"/>
      <c r="F8897" s="255" t="s">
        <v>32</v>
      </c>
      <c r="G8897" s="270">
        <f>SUBTOTAL(9,G8888:G8896)</f>
        <v>0</v>
      </c>
    </row>
    <row r="8898" spans="1:123" ht="24" customHeight="1" x14ac:dyDescent="0.2">
      <c r="A8898" s="273"/>
      <c r="B8898" s="88"/>
      <c r="D8898" s="88"/>
      <c r="E8898" s="89"/>
      <c r="G8898" s="271"/>
    </row>
    <row r="8899" spans="1:123" ht="24" customHeight="1" x14ac:dyDescent="0.2">
      <c r="A8899" s="274" t="str">
        <f>B8857</f>
        <v>18.1</v>
      </c>
      <c r="B8899" s="275" t="str">
        <f>C8857</f>
        <v>Vidrios</v>
      </c>
      <c r="C8899" s="95"/>
      <c r="D8899" s="95" t="s">
        <v>33</v>
      </c>
      <c r="E8899" s="96"/>
      <c r="F8899" s="277" t="s">
        <v>34</v>
      </c>
      <c r="G8899" s="276">
        <f>SUBTOTAL(9,G8862:G8898)</f>
        <v>0</v>
      </c>
    </row>
    <row r="8901" spans="1:123" ht="24" customHeight="1" x14ac:dyDescent="0.2">
      <c r="A8901" s="256" t="s">
        <v>36</v>
      </c>
      <c r="B8901" s="257"/>
      <c r="C8901" s="257"/>
      <c r="D8901" s="257"/>
      <c r="E8901" s="257"/>
      <c r="F8901" s="257"/>
      <c r="G8901" s="258"/>
    </row>
    <row r="8902" spans="1:123" ht="24" customHeight="1" x14ac:dyDescent="0.2">
      <c r="A8902" s="259" t="s">
        <v>601</v>
      </c>
      <c r="B8902" s="84" t="str">
        <f>Comitente</f>
        <v>SUBSECRETARIA DE ARQUITECTURA</v>
      </c>
      <c r="C8902" s="80"/>
      <c r="D8902" s="85"/>
      <c r="E8902" s="85"/>
      <c r="F8902" s="86"/>
      <c r="G8902" s="260"/>
    </row>
    <row r="8903" spans="1:123" ht="24" customHeight="1" x14ac:dyDescent="0.2">
      <c r="A8903" s="259" t="s">
        <v>602</v>
      </c>
      <c r="B8903" s="84">
        <f>Contratista</f>
        <v>0</v>
      </c>
      <c r="C8903" s="81"/>
      <c r="D8903" s="81"/>
      <c r="E8903" s="81"/>
      <c r="F8903" s="87"/>
      <c r="G8903" s="261"/>
    </row>
    <row r="8904" spans="1:123" ht="24" customHeight="1" x14ac:dyDescent="0.2">
      <c r="A8904" s="259" t="s">
        <v>23</v>
      </c>
      <c r="B8904" s="84" t="str">
        <f>Obra</f>
        <v>ESCUELA CASA DEL NINÑO</v>
      </c>
      <c r="C8904" s="81"/>
      <c r="D8904" s="81"/>
      <c r="E8904" s="81"/>
      <c r="F8904" s="87" t="s">
        <v>37</v>
      </c>
      <c r="G8904" s="262">
        <f>Fecha_Base</f>
        <v>0</v>
      </c>
    </row>
    <row r="8905" spans="1:123" ht="24" customHeight="1" x14ac:dyDescent="0.2">
      <c r="A8905" s="263" t="s">
        <v>600</v>
      </c>
      <c r="B8905" s="82" t="str">
        <f>Ubicación</f>
        <v>VALLE FERTIL - SAN JUAN</v>
      </c>
      <c r="C8905" s="82"/>
      <c r="D8905" s="88"/>
      <c r="E8905" s="89"/>
      <c r="G8905" s="264"/>
    </row>
    <row r="8906" spans="1:123" ht="24" customHeight="1" x14ac:dyDescent="0.2">
      <c r="A8906" s="263" t="s">
        <v>38</v>
      </c>
      <c r="B8906" s="91">
        <f>IFERROR(VALUE(LEFT(B8907,FIND(".",B8907)-1)),"")</f>
        <v>18</v>
      </c>
      <c r="C8906" s="83" t="str">
        <f>IFERROR(VLOOKUP(B8906,Tabla_CyP,2,FALSE),"")</f>
        <v/>
      </c>
      <c r="E8906" s="89"/>
      <c r="G8906" s="264"/>
    </row>
    <row r="8907" spans="1:123" ht="24" customHeight="1" x14ac:dyDescent="0.2">
      <c r="A8907" s="263" t="s">
        <v>24</v>
      </c>
      <c r="B8907" s="92" t="str">
        <f>IFERROR(VLOOKUP(COUNTIF($A$1:A8907,"ANALISIS DE PRECIOS"),Tabla_NumeroItem,2,FALSE),"")</f>
        <v>18.2</v>
      </c>
      <c r="C8907" s="83" t="str">
        <f>IFERROR(VLOOKUP(B8907,Tabla_CyP,2,FALSE),"")</f>
        <v>Policarbonatos</v>
      </c>
      <c r="D8907" s="88"/>
      <c r="E8907" s="89"/>
      <c r="F8907" s="87" t="s">
        <v>25</v>
      </c>
      <c r="G8907" s="265" t="str">
        <f>IFERROR(VLOOKUP(B8907,Tabla_CyP,4,FALSE),"")</f>
        <v>m2</v>
      </c>
    </row>
    <row r="8908" spans="1:123" ht="24" customHeight="1" x14ac:dyDescent="0.2">
      <c r="A8908" s="263"/>
      <c r="B8908" s="82"/>
      <c r="D8908" s="88"/>
      <c r="E8908" s="89"/>
      <c r="G8908" s="264"/>
    </row>
    <row r="8909" spans="1:123" ht="24" customHeight="1" x14ac:dyDescent="0.2">
      <c r="A8909" s="366" t="s">
        <v>506</v>
      </c>
      <c r="B8909" s="367"/>
      <c r="C8909" s="368" t="s">
        <v>0</v>
      </c>
      <c r="D8909" s="368" t="s">
        <v>26</v>
      </c>
      <c r="E8909" s="370" t="s">
        <v>27</v>
      </c>
      <c r="F8909" s="372" t="s">
        <v>28</v>
      </c>
      <c r="G8909" s="372" t="s">
        <v>29</v>
      </c>
    </row>
    <row r="8910" spans="1:123" s="88" customFormat="1" ht="24" customHeight="1" x14ac:dyDescent="0.2">
      <c r="A8910" s="93" t="s">
        <v>507</v>
      </c>
      <c r="B8910" s="93" t="s">
        <v>508</v>
      </c>
      <c r="C8910" s="369"/>
      <c r="D8910" s="369"/>
      <c r="E8910" s="371"/>
      <c r="F8910" s="373"/>
      <c r="G8910" s="373"/>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6"/>
      <c r="B8911" s="94"/>
      <c r="C8911" s="132" t="s">
        <v>603</v>
      </c>
      <c r="D8911" s="95"/>
      <c r="E8911" s="96"/>
      <c r="F8911" s="97"/>
      <c r="G8911" s="267"/>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8">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8">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8">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8">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8">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8">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8">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8">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8">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8">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8">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8">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8">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8">
        <f t="shared" si="2675"/>
        <v>0</v>
      </c>
    </row>
    <row r="8926" spans="1:7" ht="24" customHeight="1" x14ac:dyDescent="0.2">
      <c r="A8926" s="269"/>
      <c r="D8926" s="88"/>
      <c r="E8926" s="89"/>
      <c r="F8926" s="255" t="s">
        <v>30</v>
      </c>
      <c r="G8926" s="270">
        <f>SUBTOTAL(9,G8912:G8925)</f>
        <v>0</v>
      </c>
    </row>
    <row r="8927" spans="1:7" ht="24" customHeight="1" x14ac:dyDescent="0.2">
      <c r="A8927" s="269"/>
      <c r="C8927" s="98" t="s">
        <v>604</v>
      </c>
      <c r="D8927" s="88"/>
      <c r="E8927" s="89"/>
      <c r="G8927" s="271"/>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8">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8">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8">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8">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8">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8">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8">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8">
        <f t="shared" si="2680"/>
        <v>0</v>
      </c>
    </row>
    <row r="8936" spans="1:7" ht="24" customHeight="1" x14ac:dyDescent="0.2">
      <c r="A8936" s="269"/>
      <c r="D8936" s="88"/>
      <c r="E8936" s="89"/>
      <c r="F8936" s="255" t="s">
        <v>31</v>
      </c>
      <c r="G8936" s="270">
        <f>SUBTOTAL(9,G8928:G8935)</f>
        <v>0</v>
      </c>
    </row>
    <row r="8937" spans="1:7" ht="24" customHeight="1" x14ac:dyDescent="0.2">
      <c r="A8937" s="269"/>
      <c r="C8937" s="98" t="s">
        <v>605</v>
      </c>
      <c r="D8937" s="88"/>
      <c r="E8937" s="89"/>
      <c r="G8937" s="271"/>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8">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8">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8">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8">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8">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8">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8">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8">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8">
        <f t="shared" si="2685"/>
        <v>0</v>
      </c>
    </row>
    <row r="8947" spans="1:123" ht="24" customHeight="1" x14ac:dyDescent="0.2">
      <c r="A8947" s="272"/>
      <c r="B8947" s="88"/>
      <c r="D8947" s="88"/>
      <c r="E8947" s="89"/>
      <c r="F8947" s="255" t="s">
        <v>32</v>
      </c>
      <c r="G8947" s="270">
        <f>SUBTOTAL(9,G8938:G8946)</f>
        <v>0</v>
      </c>
    </row>
    <row r="8948" spans="1:123" ht="24" customHeight="1" x14ac:dyDescent="0.2">
      <c r="A8948" s="273"/>
      <c r="B8948" s="88"/>
      <c r="D8948" s="88"/>
      <c r="E8948" s="89"/>
      <c r="G8948" s="271"/>
    </row>
    <row r="8949" spans="1:123" ht="24" customHeight="1" x14ac:dyDescent="0.2">
      <c r="A8949" s="274" t="str">
        <f>B8907</f>
        <v>18.2</v>
      </c>
      <c r="B8949" s="275" t="str">
        <f>C8907</f>
        <v>Policarbonatos</v>
      </c>
      <c r="C8949" s="95"/>
      <c r="D8949" s="95" t="s">
        <v>33</v>
      </c>
      <c r="E8949" s="96"/>
      <c r="F8949" s="277" t="s">
        <v>34</v>
      </c>
      <c r="G8949" s="276">
        <f>SUBTOTAL(9,G8912:G8948)</f>
        <v>0</v>
      </c>
    </row>
    <row r="8951" spans="1:123" ht="24" customHeight="1" x14ac:dyDescent="0.2">
      <c r="A8951" s="256" t="s">
        <v>36</v>
      </c>
      <c r="B8951" s="257"/>
      <c r="C8951" s="257"/>
      <c r="D8951" s="257"/>
      <c r="E8951" s="257"/>
      <c r="F8951" s="257"/>
      <c r="G8951" s="258"/>
    </row>
    <row r="8952" spans="1:123" ht="24" customHeight="1" x14ac:dyDescent="0.2">
      <c r="A8952" s="259" t="s">
        <v>601</v>
      </c>
      <c r="B8952" s="84" t="str">
        <f>Comitente</f>
        <v>SUBSECRETARIA DE ARQUITECTURA</v>
      </c>
      <c r="C8952" s="80"/>
      <c r="D8952" s="85"/>
      <c r="E8952" s="85"/>
      <c r="F8952" s="86"/>
      <c r="G8952" s="260"/>
    </row>
    <row r="8953" spans="1:123" ht="24" customHeight="1" x14ac:dyDescent="0.2">
      <c r="A8953" s="259" t="s">
        <v>602</v>
      </c>
      <c r="B8953" s="84">
        <f>Contratista</f>
        <v>0</v>
      </c>
      <c r="C8953" s="81"/>
      <c r="D8953" s="81"/>
      <c r="E8953" s="81"/>
      <c r="F8953" s="87"/>
      <c r="G8953" s="261"/>
    </row>
    <row r="8954" spans="1:123" ht="24" customHeight="1" x14ac:dyDescent="0.2">
      <c r="A8954" s="259" t="s">
        <v>23</v>
      </c>
      <c r="B8954" s="84" t="str">
        <f>Obra</f>
        <v>ESCUELA CASA DEL NINÑO</v>
      </c>
      <c r="C8954" s="81"/>
      <c r="D8954" s="81"/>
      <c r="E8954" s="81"/>
      <c r="F8954" s="87" t="s">
        <v>37</v>
      </c>
      <c r="G8954" s="262">
        <f>Fecha_Base</f>
        <v>0</v>
      </c>
    </row>
    <row r="8955" spans="1:123" ht="24" customHeight="1" x14ac:dyDescent="0.2">
      <c r="A8955" s="263" t="s">
        <v>600</v>
      </c>
      <c r="B8955" s="82" t="str">
        <f>Ubicación</f>
        <v>VALLE FERTIL - SAN JUAN</v>
      </c>
      <c r="C8955" s="82"/>
      <c r="D8955" s="88"/>
      <c r="E8955" s="89"/>
      <c r="G8955" s="264"/>
    </row>
    <row r="8956" spans="1:123" ht="24" customHeight="1" x14ac:dyDescent="0.2">
      <c r="A8956" s="263" t="s">
        <v>38</v>
      </c>
      <c r="B8956" s="91">
        <f>IFERROR(VALUE(LEFT(B8957,FIND(".",B8957)-1)),"")</f>
        <v>18</v>
      </c>
      <c r="C8956" s="83" t="str">
        <f>IFERROR(VLOOKUP(B8956,Tabla_CyP,2,FALSE),"")</f>
        <v/>
      </c>
      <c r="E8956" s="89"/>
      <c r="G8956" s="264"/>
    </row>
    <row r="8957" spans="1:123" ht="24" customHeight="1" x14ac:dyDescent="0.2">
      <c r="A8957" s="263" t="s">
        <v>24</v>
      </c>
      <c r="B8957" s="92" t="str">
        <f>IFERROR(VLOOKUP(COUNTIF($A$1:A8957,"ANALISIS DE PRECIOS"),Tabla_NumeroItem,2,FALSE),"")</f>
        <v>18.3</v>
      </c>
      <c r="C8957" s="83" t="str">
        <f>IFERROR(VLOOKUP(B8957,Tabla_CyP,2,FALSE),"")</f>
        <v>Espejos</v>
      </c>
      <c r="D8957" s="88"/>
      <c r="E8957" s="89"/>
      <c r="F8957" s="87" t="s">
        <v>25</v>
      </c>
      <c r="G8957" s="265" t="str">
        <f>IFERROR(VLOOKUP(B8957,Tabla_CyP,4,FALSE),"")</f>
        <v>m2</v>
      </c>
    </row>
    <row r="8958" spans="1:123" ht="24" customHeight="1" x14ac:dyDescent="0.2">
      <c r="A8958" s="263"/>
      <c r="B8958" s="82"/>
      <c r="D8958" s="88"/>
      <c r="E8958" s="89"/>
      <c r="G8958" s="264"/>
    </row>
    <row r="8959" spans="1:123" ht="24" customHeight="1" x14ac:dyDescent="0.2">
      <c r="A8959" s="366" t="s">
        <v>506</v>
      </c>
      <c r="B8959" s="367"/>
      <c r="C8959" s="368" t="s">
        <v>0</v>
      </c>
      <c r="D8959" s="368" t="s">
        <v>26</v>
      </c>
      <c r="E8959" s="370" t="s">
        <v>27</v>
      </c>
      <c r="F8959" s="372" t="s">
        <v>28</v>
      </c>
      <c r="G8959" s="372" t="s">
        <v>29</v>
      </c>
    </row>
    <row r="8960" spans="1:123" s="88" customFormat="1" ht="24" customHeight="1" x14ac:dyDescent="0.2">
      <c r="A8960" s="93" t="s">
        <v>507</v>
      </c>
      <c r="B8960" s="93" t="s">
        <v>508</v>
      </c>
      <c r="C8960" s="369"/>
      <c r="D8960" s="369"/>
      <c r="E8960" s="371"/>
      <c r="F8960" s="373"/>
      <c r="G8960" s="373"/>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6"/>
      <c r="B8961" s="94"/>
      <c r="C8961" s="132" t="s">
        <v>603</v>
      </c>
      <c r="D8961" s="95"/>
      <c r="E8961" s="96"/>
      <c r="F8961" s="97"/>
      <c r="G8961" s="267"/>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8">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8">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8">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8">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8">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8">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8">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8">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8">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8">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8">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8">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8">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8">
        <f t="shared" si="2690"/>
        <v>0</v>
      </c>
    </row>
    <row r="8976" spans="1:7" ht="24" customHeight="1" x14ac:dyDescent="0.2">
      <c r="A8976" s="269"/>
      <c r="D8976" s="88"/>
      <c r="E8976" s="89"/>
      <c r="F8976" s="255" t="s">
        <v>30</v>
      </c>
      <c r="G8976" s="270">
        <f>SUBTOTAL(9,G8962:G8975)</f>
        <v>0</v>
      </c>
    </row>
    <row r="8977" spans="1:7" ht="24" customHeight="1" x14ac:dyDescent="0.2">
      <c r="A8977" s="269"/>
      <c r="C8977" s="98" t="s">
        <v>604</v>
      </c>
      <c r="D8977" s="88"/>
      <c r="E8977" s="89"/>
      <c r="G8977" s="271"/>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8">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8">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8">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8">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8">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8">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8">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8">
        <f t="shared" si="2695"/>
        <v>0</v>
      </c>
    </row>
    <row r="8986" spans="1:7" ht="24" customHeight="1" x14ac:dyDescent="0.2">
      <c r="A8986" s="269"/>
      <c r="D8986" s="88"/>
      <c r="E8986" s="89"/>
      <c r="F8986" s="255" t="s">
        <v>31</v>
      </c>
      <c r="G8986" s="270">
        <f>SUBTOTAL(9,G8978:G8985)</f>
        <v>0</v>
      </c>
    </row>
    <row r="8987" spans="1:7" ht="24" customHeight="1" x14ac:dyDescent="0.2">
      <c r="A8987" s="269"/>
      <c r="C8987" s="98" t="s">
        <v>605</v>
      </c>
      <c r="D8987" s="88"/>
      <c r="E8987" s="89"/>
      <c r="G8987" s="271"/>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8">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8">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8">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8">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8">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8">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8">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8">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8">
        <f t="shared" si="2700"/>
        <v>0</v>
      </c>
    </row>
    <row r="8997" spans="1:7" ht="24" customHeight="1" x14ac:dyDescent="0.2">
      <c r="A8997" s="272"/>
      <c r="B8997" s="88"/>
      <c r="D8997" s="88"/>
      <c r="E8997" s="89"/>
      <c r="F8997" s="255" t="s">
        <v>32</v>
      </c>
      <c r="G8997" s="270">
        <f>SUBTOTAL(9,G8988:G8996)</f>
        <v>0</v>
      </c>
    </row>
    <row r="8998" spans="1:7" ht="24" customHeight="1" x14ac:dyDescent="0.2">
      <c r="A8998" s="273"/>
      <c r="B8998" s="88"/>
      <c r="D8998" s="88"/>
      <c r="E8998" s="89"/>
      <c r="G8998" s="271"/>
    </row>
    <row r="8999" spans="1:7" ht="24" customHeight="1" x14ac:dyDescent="0.2">
      <c r="A8999" s="274" t="str">
        <f>B8957</f>
        <v>18.3</v>
      </c>
      <c r="B8999" s="275" t="str">
        <f>C8957</f>
        <v>Espejos</v>
      </c>
      <c r="C8999" s="95"/>
      <c r="D8999" s="95" t="s">
        <v>33</v>
      </c>
      <c r="E8999" s="96"/>
      <c r="F8999" s="277" t="s">
        <v>34</v>
      </c>
      <c r="G8999" s="276">
        <f>SUBTOTAL(9,G8962:G8998)</f>
        <v>0</v>
      </c>
    </row>
    <row r="9001" spans="1:7" ht="24" customHeight="1" x14ac:dyDescent="0.2">
      <c r="A9001" s="256" t="s">
        <v>36</v>
      </c>
      <c r="B9001" s="257"/>
      <c r="C9001" s="257"/>
      <c r="D9001" s="257"/>
      <c r="E9001" s="257"/>
      <c r="F9001" s="257"/>
      <c r="G9001" s="258"/>
    </row>
    <row r="9002" spans="1:7" ht="24" customHeight="1" x14ac:dyDescent="0.2">
      <c r="A9002" s="259" t="s">
        <v>601</v>
      </c>
      <c r="B9002" s="84" t="str">
        <f>Comitente</f>
        <v>SUBSECRETARIA DE ARQUITECTURA</v>
      </c>
      <c r="C9002" s="80"/>
      <c r="D9002" s="85"/>
      <c r="E9002" s="85"/>
      <c r="F9002" s="86"/>
      <c r="G9002" s="260"/>
    </row>
    <row r="9003" spans="1:7" ht="24" customHeight="1" x14ac:dyDescent="0.2">
      <c r="A9003" s="259" t="s">
        <v>602</v>
      </c>
      <c r="B9003" s="84">
        <f>Contratista</f>
        <v>0</v>
      </c>
      <c r="C9003" s="81"/>
      <c r="D9003" s="81"/>
      <c r="E9003" s="81"/>
      <c r="F9003" s="87"/>
      <c r="G9003" s="261"/>
    </row>
    <row r="9004" spans="1:7" ht="24" customHeight="1" x14ac:dyDescent="0.2">
      <c r="A9004" s="259" t="s">
        <v>23</v>
      </c>
      <c r="B9004" s="84" t="str">
        <f>Obra</f>
        <v>ESCUELA CASA DEL NINÑO</v>
      </c>
      <c r="C9004" s="81"/>
      <c r="D9004" s="81"/>
      <c r="E9004" s="81"/>
      <c r="F9004" s="87" t="s">
        <v>37</v>
      </c>
      <c r="G9004" s="262">
        <f>Fecha_Base</f>
        <v>0</v>
      </c>
    </row>
    <row r="9005" spans="1:7" ht="24" customHeight="1" x14ac:dyDescent="0.2">
      <c r="A9005" s="263" t="s">
        <v>600</v>
      </c>
      <c r="B9005" s="82" t="str">
        <f>Ubicación</f>
        <v>VALLE FERTIL - SAN JUAN</v>
      </c>
      <c r="C9005" s="82"/>
      <c r="D9005" s="88"/>
      <c r="E9005" s="89"/>
      <c r="G9005" s="264"/>
    </row>
    <row r="9006" spans="1:7" ht="24" customHeight="1" x14ac:dyDescent="0.2">
      <c r="A9006" s="263" t="s">
        <v>38</v>
      </c>
      <c r="B9006" s="91">
        <f>IFERROR(VALUE(LEFT(B9007,FIND(".",B9007)-1)),"")</f>
        <v>19</v>
      </c>
      <c r="C9006" s="83" t="str">
        <f>IFERROR(VLOOKUP(B9006,Tabla_CyP,2,FALSE),"")</f>
        <v/>
      </c>
      <c r="E9006" s="89"/>
      <c r="G9006" s="264"/>
    </row>
    <row r="9007" spans="1:7" ht="24" customHeight="1" x14ac:dyDescent="0.2">
      <c r="A9007" s="263" t="s">
        <v>24</v>
      </c>
      <c r="B9007" s="92" t="str">
        <f>IFERROR(VLOOKUP(COUNTIF($A$1:A9007,"ANALISIS DE PRECIOS"),Tabla_NumeroItem,2,FALSE),"")</f>
        <v>19.1</v>
      </c>
      <c r="C9007" s="83" t="str">
        <f>IFERROR(VLOOKUP(B9007,Tabla_CyP,2,FALSE),"")</f>
        <v>Pintura al látex en muros interiores</v>
      </c>
      <c r="D9007" s="88"/>
      <c r="E9007" s="89"/>
      <c r="F9007" s="87" t="s">
        <v>25</v>
      </c>
      <c r="G9007" s="265" t="str">
        <f>IFERROR(VLOOKUP(B9007,Tabla_CyP,4,FALSE),"")</f>
        <v>m2</v>
      </c>
    </row>
    <row r="9008" spans="1:7" ht="24" customHeight="1" x14ac:dyDescent="0.2">
      <c r="A9008" s="263"/>
      <c r="B9008" s="82"/>
      <c r="D9008" s="88"/>
      <c r="E9008" s="89"/>
      <c r="G9008" s="264"/>
    </row>
    <row r="9009" spans="1:123" ht="24" customHeight="1" x14ac:dyDescent="0.2">
      <c r="A9009" s="366" t="s">
        <v>506</v>
      </c>
      <c r="B9009" s="367"/>
      <c r="C9009" s="368" t="s">
        <v>0</v>
      </c>
      <c r="D9009" s="368" t="s">
        <v>26</v>
      </c>
      <c r="E9009" s="370" t="s">
        <v>27</v>
      </c>
      <c r="F9009" s="372" t="s">
        <v>28</v>
      </c>
      <c r="G9009" s="372" t="s">
        <v>29</v>
      </c>
    </row>
    <row r="9010" spans="1:123" s="88" customFormat="1" ht="24" customHeight="1" x14ac:dyDescent="0.2">
      <c r="A9010" s="93" t="s">
        <v>507</v>
      </c>
      <c r="B9010" s="93" t="s">
        <v>508</v>
      </c>
      <c r="C9010" s="369"/>
      <c r="D9010" s="369"/>
      <c r="E9010" s="371"/>
      <c r="F9010" s="373"/>
      <c r="G9010" s="373"/>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6"/>
      <c r="B9011" s="94"/>
      <c r="C9011" s="132" t="s">
        <v>603</v>
      </c>
      <c r="D9011" s="95"/>
      <c r="E9011" s="96"/>
      <c r="F9011" s="97"/>
      <c r="G9011" s="267"/>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8">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8">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8">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8">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8">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8">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8">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8">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8">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8">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8">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8">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8">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8">
        <f t="shared" si="2705"/>
        <v>0</v>
      </c>
    </row>
    <row r="9026" spans="1:7" ht="24" customHeight="1" x14ac:dyDescent="0.2">
      <c r="A9026" s="269"/>
      <c r="D9026" s="88"/>
      <c r="E9026" s="89"/>
      <c r="F9026" s="255" t="s">
        <v>30</v>
      </c>
      <c r="G9026" s="270">
        <f>SUBTOTAL(9,G9012:G9025)</f>
        <v>0</v>
      </c>
    </row>
    <row r="9027" spans="1:7" ht="24" customHeight="1" x14ac:dyDescent="0.2">
      <c r="A9027" s="269"/>
      <c r="C9027" s="98" t="s">
        <v>604</v>
      </c>
      <c r="D9027" s="88"/>
      <c r="E9027" s="89"/>
      <c r="G9027" s="271"/>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8">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8">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8">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8">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8">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8">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8">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8">
        <f t="shared" si="2710"/>
        <v>0</v>
      </c>
    </row>
    <row r="9036" spans="1:7" ht="24" customHeight="1" x14ac:dyDescent="0.2">
      <c r="A9036" s="269"/>
      <c r="D9036" s="88"/>
      <c r="E9036" s="89"/>
      <c r="F9036" s="255" t="s">
        <v>31</v>
      </c>
      <c r="G9036" s="270">
        <f>SUBTOTAL(9,G9028:G9035)</f>
        <v>0</v>
      </c>
    </row>
    <row r="9037" spans="1:7" ht="24" customHeight="1" x14ac:dyDescent="0.2">
      <c r="A9037" s="269"/>
      <c r="C9037" s="98" t="s">
        <v>605</v>
      </c>
      <c r="D9037" s="88"/>
      <c r="E9037" s="89"/>
      <c r="G9037" s="271"/>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8">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8">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8">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8">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8">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8">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8">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8">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8">
        <f t="shared" si="2715"/>
        <v>0</v>
      </c>
    </row>
    <row r="9047" spans="1:7" ht="24" customHeight="1" x14ac:dyDescent="0.2">
      <c r="A9047" s="272"/>
      <c r="B9047" s="88"/>
      <c r="D9047" s="88"/>
      <c r="E9047" s="89"/>
      <c r="F9047" s="255" t="s">
        <v>32</v>
      </c>
      <c r="G9047" s="270">
        <f>SUBTOTAL(9,G9038:G9046)</f>
        <v>0</v>
      </c>
    </row>
    <row r="9048" spans="1:7" ht="24" customHeight="1" x14ac:dyDescent="0.2">
      <c r="A9048" s="273"/>
      <c r="B9048" s="88"/>
      <c r="D9048" s="88"/>
      <c r="E9048" s="89"/>
      <c r="G9048" s="271"/>
    </row>
    <row r="9049" spans="1:7" ht="24" customHeight="1" x14ac:dyDescent="0.2">
      <c r="A9049" s="274" t="str">
        <f>B9007</f>
        <v>19.1</v>
      </c>
      <c r="B9049" s="275" t="str">
        <f>C9007</f>
        <v>Pintura al látex en muros interiores</v>
      </c>
      <c r="C9049" s="95"/>
      <c r="D9049" s="95" t="s">
        <v>33</v>
      </c>
      <c r="E9049" s="96"/>
      <c r="F9049" s="277" t="s">
        <v>34</v>
      </c>
      <c r="G9049" s="276">
        <f>SUBTOTAL(9,G9012:G9048)</f>
        <v>0</v>
      </c>
    </row>
    <row r="9051" spans="1:7" ht="24" customHeight="1" x14ac:dyDescent="0.2">
      <c r="A9051" s="256" t="s">
        <v>36</v>
      </c>
      <c r="B9051" s="257"/>
      <c r="C9051" s="257"/>
      <c r="D9051" s="257"/>
      <c r="E9051" s="257"/>
      <c r="F9051" s="257"/>
      <c r="G9051" s="258"/>
    </row>
    <row r="9052" spans="1:7" ht="24" customHeight="1" x14ac:dyDescent="0.2">
      <c r="A9052" s="259" t="s">
        <v>601</v>
      </c>
      <c r="B9052" s="84" t="str">
        <f>Comitente</f>
        <v>SUBSECRETARIA DE ARQUITECTURA</v>
      </c>
      <c r="C9052" s="80"/>
      <c r="D9052" s="85"/>
      <c r="E9052" s="85"/>
      <c r="F9052" s="86"/>
      <c r="G9052" s="260"/>
    </row>
    <row r="9053" spans="1:7" ht="24" customHeight="1" x14ac:dyDescent="0.2">
      <c r="A9053" s="259" t="s">
        <v>602</v>
      </c>
      <c r="B9053" s="84">
        <f>Contratista</f>
        <v>0</v>
      </c>
      <c r="C9053" s="81"/>
      <c r="D9053" s="81"/>
      <c r="E9053" s="81"/>
      <c r="F9053" s="87"/>
      <c r="G9053" s="261"/>
    </row>
    <row r="9054" spans="1:7" ht="24" customHeight="1" x14ac:dyDescent="0.2">
      <c r="A9054" s="259" t="s">
        <v>23</v>
      </c>
      <c r="B9054" s="84" t="str">
        <f>Obra</f>
        <v>ESCUELA CASA DEL NINÑO</v>
      </c>
      <c r="C9054" s="81"/>
      <c r="D9054" s="81"/>
      <c r="E9054" s="81"/>
      <c r="F9054" s="87" t="s">
        <v>37</v>
      </c>
      <c r="G9054" s="262">
        <f>Fecha_Base</f>
        <v>0</v>
      </c>
    </row>
    <row r="9055" spans="1:7" ht="24" customHeight="1" x14ac:dyDescent="0.2">
      <c r="A9055" s="263" t="s">
        <v>600</v>
      </c>
      <c r="B9055" s="82" t="str">
        <f>Ubicación</f>
        <v>VALLE FERTIL - SAN JUAN</v>
      </c>
      <c r="C9055" s="82"/>
      <c r="D9055" s="88"/>
      <c r="E9055" s="89"/>
      <c r="G9055" s="264"/>
    </row>
    <row r="9056" spans="1:7" ht="24" customHeight="1" x14ac:dyDescent="0.2">
      <c r="A9056" s="263" t="s">
        <v>38</v>
      </c>
      <c r="B9056" s="91">
        <f>IFERROR(VALUE(LEFT(B9057,FIND(".",B9057)-1)),"")</f>
        <v>19</v>
      </c>
      <c r="C9056" s="83" t="str">
        <f>IFERROR(VLOOKUP(B9056,Tabla_CyP,2,FALSE),"")</f>
        <v/>
      </c>
      <c r="E9056" s="89"/>
      <c r="G9056" s="264"/>
    </row>
    <row r="9057" spans="1:123" ht="24" customHeight="1" x14ac:dyDescent="0.2">
      <c r="A9057" s="263" t="s">
        <v>24</v>
      </c>
      <c r="B9057" s="92" t="str">
        <f>IFERROR(VLOOKUP(COUNTIF($A$1:A9057,"ANALISIS DE PRECIOS"),Tabla_NumeroItem,2,FALSE),"")</f>
        <v>19.2</v>
      </c>
      <c r="C9057" s="83" t="str">
        <f>IFERROR(VLOOKUP(B9057,Tabla_CyP,2,FALSE),"")</f>
        <v xml:space="preserve">Pinturas al látex en muros  exteriores </v>
      </c>
      <c r="D9057" s="88"/>
      <c r="E9057" s="89"/>
      <c r="F9057" s="87" t="s">
        <v>25</v>
      </c>
      <c r="G9057" s="265" t="str">
        <f>IFERROR(VLOOKUP(B9057,Tabla_CyP,4,FALSE),"")</f>
        <v>m2</v>
      </c>
    </row>
    <row r="9058" spans="1:123" ht="24" customHeight="1" x14ac:dyDescent="0.2">
      <c r="A9058" s="263"/>
      <c r="B9058" s="82"/>
      <c r="D9058" s="88"/>
      <c r="E9058" s="89"/>
      <c r="G9058" s="264"/>
    </row>
    <row r="9059" spans="1:123" ht="24" customHeight="1" x14ac:dyDescent="0.2">
      <c r="A9059" s="366" t="s">
        <v>506</v>
      </c>
      <c r="B9059" s="367"/>
      <c r="C9059" s="368" t="s">
        <v>0</v>
      </c>
      <c r="D9059" s="368" t="s">
        <v>26</v>
      </c>
      <c r="E9059" s="370" t="s">
        <v>27</v>
      </c>
      <c r="F9059" s="372" t="s">
        <v>28</v>
      </c>
      <c r="G9059" s="372" t="s">
        <v>29</v>
      </c>
    </row>
    <row r="9060" spans="1:123" s="88" customFormat="1" ht="24" customHeight="1" x14ac:dyDescent="0.2">
      <c r="A9060" s="93" t="s">
        <v>507</v>
      </c>
      <c r="B9060" s="93" t="s">
        <v>508</v>
      </c>
      <c r="C9060" s="369"/>
      <c r="D9060" s="369"/>
      <c r="E9060" s="371"/>
      <c r="F9060" s="373"/>
      <c r="G9060" s="373"/>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6"/>
      <c r="B9061" s="94"/>
      <c r="C9061" s="132" t="s">
        <v>603</v>
      </c>
      <c r="D9061" s="95"/>
      <c r="E9061" s="96"/>
      <c r="F9061" s="97"/>
      <c r="G9061" s="267"/>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8">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8">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8">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8">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8">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8">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8">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8">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8">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8">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8">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8">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8">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8">
        <f t="shared" si="2720"/>
        <v>0</v>
      </c>
    </row>
    <row r="9076" spans="1:7" ht="24" customHeight="1" x14ac:dyDescent="0.2">
      <c r="A9076" s="269"/>
      <c r="D9076" s="88"/>
      <c r="E9076" s="89"/>
      <c r="F9076" s="255" t="s">
        <v>30</v>
      </c>
      <c r="G9076" s="270">
        <f>SUBTOTAL(9,G9062:G9075)</f>
        <v>0</v>
      </c>
    </row>
    <row r="9077" spans="1:7" ht="24" customHeight="1" x14ac:dyDescent="0.2">
      <c r="A9077" s="269"/>
      <c r="C9077" s="98" t="s">
        <v>604</v>
      </c>
      <c r="D9077" s="88"/>
      <c r="E9077" s="89"/>
      <c r="G9077" s="271"/>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8">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8">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8">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8">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8">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8">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8">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8">
        <f t="shared" si="2725"/>
        <v>0</v>
      </c>
    </row>
    <row r="9086" spans="1:7" ht="24" customHeight="1" x14ac:dyDescent="0.2">
      <c r="A9086" s="269"/>
      <c r="D9086" s="88"/>
      <c r="E9086" s="89"/>
      <c r="F9086" s="255" t="s">
        <v>31</v>
      </c>
      <c r="G9086" s="270">
        <f>SUBTOTAL(9,G9078:G9085)</f>
        <v>0</v>
      </c>
    </row>
    <row r="9087" spans="1:7" ht="24" customHeight="1" x14ac:dyDescent="0.2">
      <c r="A9087" s="269"/>
      <c r="C9087" s="98" t="s">
        <v>605</v>
      </c>
      <c r="D9087" s="88"/>
      <c r="E9087" s="89"/>
      <c r="G9087" s="271"/>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8">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8">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8">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8">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8">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8">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8">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8">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8">
        <f t="shared" si="2730"/>
        <v>0</v>
      </c>
    </row>
    <row r="9097" spans="1:7" ht="24" customHeight="1" x14ac:dyDescent="0.2">
      <c r="A9097" s="272"/>
      <c r="B9097" s="88"/>
      <c r="D9097" s="88"/>
      <c r="E9097" s="89"/>
      <c r="F9097" s="255" t="s">
        <v>32</v>
      </c>
      <c r="G9097" s="270">
        <f>SUBTOTAL(9,G9088:G9096)</f>
        <v>0</v>
      </c>
    </row>
    <row r="9098" spans="1:7" ht="24" customHeight="1" x14ac:dyDescent="0.2">
      <c r="A9098" s="273"/>
      <c r="B9098" s="88"/>
      <c r="D9098" s="88"/>
      <c r="E9098" s="89"/>
      <c r="G9098" s="271"/>
    </row>
    <row r="9099" spans="1:7" ht="24" customHeight="1" x14ac:dyDescent="0.2">
      <c r="A9099" s="274" t="str">
        <f>B9057</f>
        <v>19.2</v>
      </c>
      <c r="B9099" s="275" t="str">
        <f>C9057</f>
        <v xml:space="preserve">Pinturas al látex en muros  exteriores </v>
      </c>
      <c r="C9099" s="95"/>
      <c r="D9099" s="95" t="s">
        <v>33</v>
      </c>
      <c r="E9099" s="96"/>
      <c r="F9099" s="277" t="s">
        <v>34</v>
      </c>
      <c r="G9099" s="276">
        <f>SUBTOTAL(9,G9062:G9098)</f>
        <v>0</v>
      </c>
    </row>
    <row r="9101" spans="1:7" ht="24" customHeight="1" x14ac:dyDescent="0.2">
      <c r="A9101" s="256" t="s">
        <v>36</v>
      </c>
      <c r="B9101" s="257"/>
      <c r="C9101" s="257"/>
      <c r="D9101" s="257"/>
      <c r="E9101" s="257"/>
      <c r="F9101" s="257"/>
      <c r="G9101" s="258"/>
    </row>
    <row r="9102" spans="1:7" ht="24" customHeight="1" x14ac:dyDescent="0.2">
      <c r="A9102" s="259" t="s">
        <v>601</v>
      </c>
      <c r="B9102" s="84" t="str">
        <f>Comitente</f>
        <v>SUBSECRETARIA DE ARQUITECTURA</v>
      </c>
      <c r="C9102" s="80"/>
      <c r="D9102" s="85"/>
      <c r="E9102" s="85"/>
      <c r="F9102" s="86"/>
      <c r="G9102" s="260"/>
    </row>
    <row r="9103" spans="1:7" ht="24" customHeight="1" x14ac:dyDescent="0.2">
      <c r="A9103" s="259" t="s">
        <v>602</v>
      </c>
      <c r="B9103" s="84">
        <f>Contratista</f>
        <v>0</v>
      </c>
      <c r="C9103" s="81"/>
      <c r="D9103" s="81"/>
      <c r="E9103" s="81"/>
      <c r="F9103" s="87"/>
      <c r="G9103" s="261"/>
    </row>
    <row r="9104" spans="1:7" ht="24" customHeight="1" x14ac:dyDescent="0.2">
      <c r="A9104" s="259" t="s">
        <v>23</v>
      </c>
      <c r="B9104" s="84" t="str">
        <f>Obra</f>
        <v>ESCUELA CASA DEL NINÑO</v>
      </c>
      <c r="C9104" s="81"/>
      <c r="D9104" s="81"/>
      <c r="E9104" s="81"/>
      <c r="F9104" s="87" t="s">
        <v>37</v>
      </c>
      <c r="G9104" s="262">
        <f>Fecha_Base</f>
        <v>0</v>
      </c>
    </row>
    <row r="9105" spans="1:123" ht="24" customHeight="1" x14ac:dyDescent="0.2">
      <c r="A9105" s="263" t="s">
        <v>600</v>
      </c>
      <c r="B9105" s="82" t="str">
        <f>Ubicación</f>
        <v>VALLE FERTIL - SAN JUAN</v>
      </c>
      <c r="C9105" s="82"/>
      <c r="D9105" s="88"/>
      <c r="E9105" s="89"/>
      <c r="G9105" s="264"/>
    </row>
    <row r="9106" spans="1:123" ht="24" customHeight="1" x14ac:dyDescent="0.2">
      <c r="A9106" s="263" t="s">
        <v>38</v>
      </c>
      <c r="B9106" s="91">
        <f>IFERROR(VALUE(LEFT(B9107,FIND(".",B9107)-1)),"")</f>
        <v>19</v>
      </c>
      <c r="C9106" s="83" t="str">
        <f>IFERROR(VLOOKUP(B9106,Tabla_CyP,2,FALSE),"")</f>
        <v/>
      </c>
      <c r="E9106" s="89"/>
      <c r="G9106" s="264"/>
    </row>
    <row r="9107" spans="1:123" ht="24" customHeight="1" x14ac:dyDescent="0.2">
      <c r="A9107" s="263" t="s">
        <v>24</v>
      </c>
      <c r="B9107" s="92" t="str">
        <f>IFERROR(VLOOKUP(COUNTIF($A$1:A9107,"ANALISIS DE PRECIOS"),Tabla_NumeroItem,2,FALSE),"")</f>
        <v>19.3</v>
      </c>
      <c r="C9107" s="83" t="str">
        <f>IFERROR(VLOOKUP(B9107,Tabla_CyP,2,FALSE),"")</f>
        <v>Pintura al látex en cielorrasos</v>
      </c>
      <c r="D9107" s="88"/>
      <c r="E9107" s="89"/>
      <c r="F9107" s="87" t="s">
        <v>25</v>
      </c>
      <c r="G9107" s="265" t="str">
        <f>IFERROR(VLOOKUP(B9107,Tabla_CyP,4,FALSE),"")</f>
        <v>m2</v>
      </c>
    </row>
    <row r="9108" spans="1:123" ht="24" customHeight="1" x14ac:dyDescent="0.2">
      <c r="A9108" s="263"/>
      <c r="B9108" s="82"/>
      <c r="D9108" s="88"/>
      <c r="E9108" s="89"/>
      <c r="G9108" s="264"/>
    </row>
    <row r="9109" spans="1:123" ht="24" customHeight="1" x14ac:dyDescent="0.2">
      <c r="A9109" s="366" t="s">
        <v>506</v>
      </c>
      <c r="B9109" s="367"/>
      <c r="C9109" s="368" t="s">
        <v>0</v>
      </c>
      <c r="D9109" s="368" t="s">
        <v>26</v>
      </c>
      <c r="E9109" s="370" t="s">
        <v>27</v>
      </c>
      <c r="F9109" s="372" t="s">
        <v>28</v>
      </c>
      <c r="G9109" s="372" t="s">
        <v>29</v>
      </c>
    </row>
    <row r="9110" spans="1:123" s="88" customFormat="1" ht="24" customHeight="1" x14ac:dyDescent="0.2">
      <c r="A9110" s="93" t="s">
        <v>507</v>
      </c>
      <c r="B9110" s="93" t="s">
        <v>508</v>
      </c>
      <c r="C9110" s="369"/>
      <c r="D9110" s="369"/>
      <c r="E9110" s="371"/>
      <c r="F9110" s="373"/>
      <c r="G9110" s="373"/>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6"/>
      <c r="B9111" s="94"/>
      <c r="C9111" s="132" t="s">
        <v>603</v>
      </c>
      <c r="D9111" s="95"/>
      <c r="E9111" s="96"/>
      <c r="F9111" s="97"/>
      <c r="G9111" s="267"/>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8">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8">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8">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8">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8">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8">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8">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8">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8">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8">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8">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8">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8">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8">
        <f t="shared" si="2735"/>
        <v>0</v>
      </c>
    </row>
    <row r="9126" spans="1:7" ht="24" customHeight="1" x14ac:dyDescent="0.2">
      <c r="A9126" s="269"/>
      <c r="D9126" s="88"/>
      <c r="E9126" s="89"/>
      <c r="F9126" s="255" t="s">
        <v>30</v>
      </c>
      <c r="G9126" s="270">
        <f>SUBTOTAL(9,G9112:G9125)</f>
        <v>0</v>
      </c>
    </row>
    <row r="9127" spans="1:7" ht="24" customHeight="1" x14ac:dyDescent="0.2">
      <c r="A9127" s="269"/>
      <c r="C9127" s="98" t="s">
        <v>604</v>
      </c>
      <c r="D9127" s="88"/>
      <c r="E9127" s="89"/>
      <c r="G9127" s="271"/>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8">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8">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8">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8">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8">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8">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8">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8">
        <f t="shared" si="2740"/>
        <v>0</v>
      </c>
    </row>
    <row r="9136" spans="1:7" ht="24" customHeight="1" x14ac:dyDescent="0.2">
      <c r="A9136" s="269"/>
      <c r="D9136" s="88"/>
      <c r="E9136" s="89"/>
      <c r="F9136" s="255" t="s">
        <v>31</v>
      </c>
      <c r="G9136" s="270">
        <f>SUBTOTAL(9,G9128:G9135)</f>
        <v>0</v>
      </c>
    </row>
    <row r="9137" spans="1:7" ht="24" customHeight="1" x14ac:dyDescent="0.2">
      <c r="A9137" s="269"/>
      <c r="C9137" s="98" t="s">
        <v>605</v>
      </c>
      <c r="D9137" s="88"/>
      <c r="E9137" s="89"/>
      <c r="G9137" s="271"/>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8">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8">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8">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8">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8">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8">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8">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8">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8">
        <f t="shared" si="2745"/>
        <v>0</v>
      </c>
    </row>
    <row r="9147" spans="1:7" ht="24" customHeight="1" x14ac:dyDescent="0.2">
      <c r="A9147" s="272"/>
      <c r="B9147" s="88"/>
      <c r="D9147" s="88"/>
      <c r="E9147" s="89"/>
      <c r="F9147" s="255" t="s">
        <v>32</v>
      </c>
      <c r="G9147" s="270">
        <f>SUBTOTAL(9,G9138:G9146)</f>
        <v>0</v>
      </c>
    </row>
    <row r="9148" spans="1:7" ht="24" customHeight="1" x14ac:dyDescent="0.2">
      <c r="A9148" s="273"/>
      <c r="B9148" s="88"/>
      <c r="D9148" s="88"/>
      <c r="E9148" s="89"/>
      <c r="G9148" s="271"/>
    </row>
    <row r="9149" spans="1:7" ht="24" customHeight="1" x14ac:dyDescent="0.2">
      <c r="A9149" s="274" t="str">
        <f>B9107</f>
        <v>19.3</v>
      </c>
      <c r="B9149" s="275" t="str">
        <f>C9107</f>
        <v>Pintura al látex en cielorrasos</v>
      </c>
      <c r="C9149" s="95"/>
      <c r="D9149" s="95" t="s">
        <v>33</v>
      </c>
      <c r="E9149" s="96"/>
      <c r="F9149" s="277" t="s">
        <v>34</v>
      </c>
      <c r="G9149" s="276">
        <f>SUBTOTAL(9,G9112:G9148)</f>
        <v>0</v>
      </c>
    </row>
    <row r="9151" spans="1:7" ht="24" customHeight="1" x14ac:dyDescent="0.2">
      <c r="A9151" s="256" t="s">
        <v>36</v>
      </c>
      <c r="B9151" s="257"/>
      <c r="C9151" s="257"/>
      <c r="D9151" s="257"/>
      <c r="E9151" s="257"/>
      <c r="F9151" s="257"/>
      <c r="G9151" s="258"/>
    </row>
    <row r="9152" spans="1:7" ht="24" customHeight="1" x14ac:dyDescent="0.2">
      <c r="A9152" s="259" t="s">
        <v>601</v>
      </c>
      <c r="B9152" s="84" t="str">
        <f>Comitente</f>
        <v>SUBSECRETARIA DE ARQUITECTURA</v>
      </c>
      <c r="C9152" s="80"/>
      <c r="D9152" s="85"/>
      <c r="E9152" s="85"/>
      <c r="F9152" s="86"/>
      <c r="G9152" s="260"/>
    </row>
    <row r="9153" spans="1:123" ht="24" customHeight="1" x14ac:dyDescent="0.2">
      <c r="A9153" s="259" t="s">
        <v>602</v>
      </c>
      <c r="B9153" s="84">
        <f>Contratista</f>
        <v>0</v>
      </c>
      <c r="C9153" s="81"/>
      <c r="D9153" s="81"/>
      <c r="E9153" s="81"/>
      <c r="F9153" s="87"/>
      <c r="G9153" s="261"/>
    </row>
    <row r="9154" spans="1:123" ht="24" customHeight="1" x14ac:dyDescent="0.2">
      <c r="A9154" s="259" t="s">
        <v>23</v>
      </c>
      <c r="B9154" s="84" t="str">
        <f>Obra</f>
        <v>ESCUELA CASA DEL NINÑO</v>
      </c>
      <c r="C9154" s="81"/>
      <c r="D9154" s="81"/>
      <c r="E9154" s="81"/>
      <c r="F9154" s="87" t="s">
        <v>37</v>
      </c>
      <c r="G9154" s="262">
        <f>Fecha_Base</f>
        <v>0</v>
      </c>
    </row>
    <row r="9155" spans="1:123" ht="24" customHeight="1" x14ac:dyDescent="0.2">
      <c r="A9155" s="263" t="s">
        <v>600</v>
      </c>
      <c r="B9155" s="82" t="str">
        <f>Ubicación</f>
        <v>VALLE FERTIL - SAN JUAN</v>
      </c>
      <c r="C9155" s="82"/>
      <c r="D9155" s="88"/>
      <c r="E9155" s="89"/>
      <c r="G9155" s="264"/>
    </row>
    <row r="9156" spans="1:123" ht="24" customHeight="1" x14ac:dyDescent="0.2">
      <c r="A9156" s="263" t="s">
        <v>38</v>
      </c>
      <c r="B9156" s="91">
        <f>IFERROR(VALUE(LEFT(B9157,FIND(".",B9157)-1)),"")</f>
        <v>19</v>
      </c>
      <c r="C9156" s="83" t="str">
        <f>IFERROR(VLOOKUP(B9156,Tabla_CyP,2,FALSE),"")</f>
        <v/>
      </c>
      <c r="E9156" s="89"/>
      <c r="G9156" s="264"/>
    </row>
    <row r="9157" spans="1:123" ht="24" customHeight="1" x14ac:dyDescent="0.2">
      <c r="A9157" s="263" t="s">
        <v>24</v>
      </c>
      <c r="B9157" s="92" t="str">
        <f>IFERROR(VLOOKUP(COUNTIF($A$1:A9157,"ANALISIS DE PRECIOS"),Tabla_NumeroItem,2,FALSE),"")</f>
        <v>19.4</v>
      </c>
      <c r="C9157" s="83" t="str">
        <f>IFERROR(VLOOKUP(B9157,Tabla_CyP,2,FALSE),"")</f>
        <v>Pintura esmalte sintético en carpintería</v>
      </c>
      <c r="D9157" s="88"/>
      <c r="E9157" s="89"/>
      <c r="F9157" s="87" t="s">
        <v>25</v>
      </c>
      <c r="G9157" s="265" t="str">
        <f>IFERROR(VLOOKUP(B9157,Tabla_CyP,4,FALSE),"")</f>
        <v>m2</v>
      </c>
    </row>
    <row r="9158" spans="1:123" ht="24" customHeight="1" x14ac:dyDescent="0.2">
      <c r="A9158" s="263"/>
      <c r="B9158" s="82"/>
      <c r="D9158" s="88"/>
      <c r="E9158" s="89"/>
      <c r="G9158" s="264"/>
    </row>
    <row r="9159" spans="1:123" ht="24" customHeight="1" x14ac:dyDescent="0.2">
      <c r="A9159" s="366" t="s">
        <v>506</v>
      </c>
      <c r="B9159" s="367"/>
      <c r="C9159" s="368" t="s">
        <v>0</v>
      </c>
      <c r="D9159" s="368" t="s">
        <v>26</v>
      </c>
      <c r="E9159" s="370" t="s">
        <v>27</v>
      </c>
      <c r="F9159" s="372" t="s">
        <v>28</v>
      </c>
      <c r="G9159" s="372" t="s">
        <v>29</v>
      </c>
    </row>
    <row r="9160" spans="1:123" s="88" customFormat="1" ht="24" customHeight="1" x14ac:dyDescent="0.2">
      <c r="A9160" s="93" t="s">
        <v>507</v>
      </c>
      <c r="B9160" s="93" t="s">
        <v>508</v>
      </c>
      <c r="C9160" s="369"/>
      <c r="D9160" s="369"/>
      <c r="E9160" s="371"/>
      <c r="F9160" s="373"/>
      <c r="G9160" s="373"/>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6"/>
      <c r="B9161" s="94"/>
      <c r="C9161" s="132" t="s">
        <v>603</v>
      </c>
      <c r="D9161" s="95"/>
      <c r="E9161" s="96"/>
      <c r="F9161" s="97"/>
      <c r="G9161" s="267"/>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8">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8">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8">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8">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8">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8">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8">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8">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8">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8">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8">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8">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8">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8">
        <f t="shared" si="2750"/>
        <v>0</v>
      </c>
    </row>
    <row r="9176" spans="1:7" ht="24" customHeight="1" x14ac:dyDescent="0.2">
      <c r="A9176" s="269"/>
      <c r="D9176" s="88"/>
      <c r="E9176" s="89"/>
      <c r="F9176" s="255" t="s">
        <v>30</v>
      </c>
      <c r="G9176" s="270">
        <f>SUBTOTAL(9,G9162:G9175)</f>
        <v>0</v>
      </c>
    </row>
    <row r="9177" spans="1:7" ht="24" customHeight="1" x14ac:dyDescent="0.2">
      <c r="A9177" s="269"/>
      <c r="C9177" s="98" t="s">
        <v>604</v>
      </c>
      <c r="D9177" s="88"/>
      <c r="E9177" s="89"/>
      <c r="G9177" s="271"/>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8">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8">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8">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8">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8">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8">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8">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8">
        <f t="shared" si="2755"/>
        <v>0</v>
      </c>
    </row>
    <row r="9186" spans="1:7" ht="24" customHeight="1" x14ac:dyDescent="0.2">
      <c r="A9186" s="269"/>
      <c r="D9186" s="88"/>
      <c r="E9186" s="89"/>
      <c r="F9186" s="255" t="s">
        <v>31</v>
      </c>
      <c r="G9186" s="270">
        <f>SUBTOTAL(9,G9178:G9185)</f>
        <v>0</v>
      </c>
    </row>
    <row r="9187" spans="1:7" ht="24" customHeight="1" x14ac:dyDescent="0.2">
      <c r="A9187" s="269"/>
      <c r="C9187" s="98" t="s">
        <v>605</v>
      </c>
      <c r="D9187" s="88"/>
      <c r="E9187" s="89"/>
      <c r="G9187" s="271"/>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8">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8">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8">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8">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8">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8">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8">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8">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8">
        <f t="shared" si="2760"/>
        <v>0</v>
      </c>
    </row>
    <row r="9197" spans="1:7" ht="24" customHeight="1" x14ac:dyDescent="0.2">
      <c r="A9197" s="272"/>
      <c r="B9197" s="88"/>
      <c r="D9197" s="88"/>
      <c r="E9197" s="89"/>
      <c r="F9197" s="255" t="s">
        <v>32</v>
      </c>
      <c r="G9197" s="270">
        <f>SUBTOTAL(9,G9188:G9196)</f>
        <v>0</v>
      </c>
    </row>
    <row r="9198" spans="1:7" ht="24" customHeight="1" x14ac:dyDescent="0.2">
      <c r="A9198" s="273"/>
      <c r="B9198" s="88"/>
      <c r="D9198" s="88"/>
      <c r="E9198" s="89"/>
      <c r="G9198" s="271"/>
    </row>
    <row r="9199" spans="1:7" ht="24" customHeight="1" x14ac:dyDescent="0.2">
      <c r="A9199" s="274" t="str">
        <f>B9157</f>
        <v>19.4</v>
      </c>
      <c r="B9199" s="275" t="str">
        <f>C9157</f>
        <v>Pintura esmalte sintético en carpintería</v>
      </c>
      <c r="C9199" s="95"/>
      <c r="D9199" s="95" t="s">
        <v>33</v>
      </c>
      <c r="E9199" s="96"/>
      <c r="F9199" s="277" t="s">
        <v>34</v>
      </c>
      <c r="G9199" s="276">
        <f>SUBTOTAL(9,G9162:G9198)</f>
        <v>0</v>
      </c>
    </row>
    <row r="9201" spans="1:123" ht="24" customHeight="1" x14ac:dyDescent="0.2">
      <c r="A9201" s="256" t="s">
        <v>36</v>
      </c>
      <c r="B9201" s="257"/>
      <c r="C9201" s="257"/>
      <c r="D9201" s="257"/>
      <c r="E9201" s="257"/>
      <c r="F9201" s="257"/>
      <c r="G9201" s="258"/>
    </row>
    <row r="9202" spans="1:123" ht="24" customHeight="1" x14ac:dyDescent="0.2">
      <c r="A9202" s="259" t="s">
        <v>601</v>
      </c>
      <c r="B9202" s="84" t="str">
        <f>Comitente</f>
        <v>SUBSECRETARIA DE ARQUITECTURA</v>
      </c>
      <c r="C9202" s="80"/>
      <c r="D9202" s="85"/>
      <c r="E9202" s="85"/>
      <c r="F9202" s="86"/>
      <c r="G9202" s="260"/>
    </row>
    <row r="9203" spans="1:123" ht="24" customHeight="1" x14ac:dyDescent="0.2">
      <c r="A9203" s="259" t="s">
        <v>602</v>
      </c>
      <c r="B9203" s="84">
        <f>Contratista</f>
        <v>0</v>
      </c>
      <c r="C9203" s="81"/>
      <c r="D9203" s="81"/>
      <c r="E9203" s="81"/>
      <c r="F9203" s="87"/>
      <c r="G9203" s="261"/>
    </row>
    <row r="9204" spans="1:123" ht="24" customHeight="1" x14ac:dyDescent="0.2">
      <c r="A9204" s="259" t="s">
        <v>23</v>
      </c>
      <c r="B9204" s="84" t="str">
        <f>Obra</f>
        <v>ESCUELA CASA DEL NINÑO</v>
      </c>
      <c r="C9204" s="81"/>
      <c r="D9204" s="81"/>
      <c r="E9204" s="81"/>
      <c r="F9204" s="87" t="s">
        <v>37</v>
      </c>
      <c r="G9204" s="262">
        <f>Fecha_Base</f>
        <v>0</v>
      </c>
    </row>
    <row r="9205" spans="1:123" ht="24" customHeight="1" x14ac:dyDescent="0.2">
      <c r="A9205" s="263" t="s">
        <v>600</v>
      </c>
      <c r="B9205" s="82" t="str">
        <f>Ubicación</f>
        <v>VALLE FERTIL - SAN JUAN</v>
      </c>
      <c r="C9205" s="82"/>
      <c r="D9205" s="88"/>
      <c r="E9205" s="89"/>
      <c r="G9205" s="264"/>
    </row>
    <row r="9206" spans="1:123" ht="24" customHeight="1" x14ac:dyDescent="0.2">
      <c r="A9206" s="263" t="s">
        <v>38</v>
      </c>
      <c r="B9206" s="91">
        <f>IFERROR(VALUE(LEFT(B9207,FIND(".",B9207)-1)),"")</f>
        <v>19</v>
      </c>
      <c r="C9206" s="83" t="str">
        <f>IFERROR(VLOOKUP(B9206,Tabla_CyP,2,FALSE),"")</f>
        <v/>
      </c>
      <c r="E9206" s="89"/>
      <c r="G9206" s="264"/>
    </row>
    <row r="9207" spans="1:123" ht="24" customHeight="1" x14ac:dyDescent="0.2">
      <c r="A9207" s="263" t="s">
        <v>24</v>
      </c>
      <c r="B9207" s="92" t="str">
        <f>IFERROR(VLOOKUP(COUNTIF($A$1:A9207,"ANALISIS DE PRECIOS"),Tabla_NumeroItem,2,FALSE),"")</f>
        <v>19.5</v>
      </c>
      <c r="C9207" s="83" t="str">
        <f>IFERROR(VLOOKUP(B9207,Tabla_CyP,2,FALSE),"")</f>
        <v>Pinturas varias</v>
      </c>
      <c r="D9207" s="88"/>
      <c r="E9207" s="89"/>
      <c r="F9207" s="87" t="s">
        <v>25</v>
      </c>
      <c r="G9207" s="265" t="str">
        <f>IFERROR(VLOOKUP(B9207,Tabla_CyP,4,FALSE),"")</f>
        <v>m2</v>
      </c>
    </row>
    <row r="9208" spans="1:123" ht="24" customHeight="1" x14ac:dyDescent="0.2">
      <c r="A9208" s="263"/>
      <c r="B9208" s="82"/>
      <c r="D9208" s="88"/>
      <c r="E9208" s="89"/>
      <c r="G9208" s="264"/>
    </row>
    <row r="9209" spans="1:123" ht="24" customHeight="1" x14ac:dyDescent="0.2">
      <c r="A9209" s="366" t="s">
        <v>506</v>
      </c>
      <c r="B9209" s="367"/>
      <c r="C9209" s="368" t="s">
        <v>0</v>
      </c>
      <c r="D9209" s="368" t="s">
        <v>26</v>
      </c>
      <c r="E9209" s="370" t="s">
        <v>27</v>
      </c>
      <c r="F9209" s="372" t="s">
        <v>28</v>
      </c>
      <c r="G9209" s="372" t="s">
        <v>29</v>
      </c>
    </row>
    <row r="9210" spans="1:123" s="88" customFormat="1" ht="24" customHeight="1" x14ac:dyDescent="0.2">
      <c r="A9210" s="93" t="s">
        <v>507</v>
      </c>
      <c r="B9210" s="93" t="s">
        <v>508</v>
      </c>
      <c r="C9210" s="369"/>
      <c r="D9210" s="369"/>
      <c r="E9210" s="371"/>
      <c r="F9210" s="373"/>
      <c r="G9210" s="373"/>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6"/>
      <c r="B9211" s="94"/>
      <c r="C9211" s="132" t="s">
        <v>603</v>
      </c>
      <c r="D9211" s="95"/>
      <c r="E9211" s="96"/>
      <c r="F9211" s="97"/>
      <c r="G9211" s="267"/>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8">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8">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8">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8">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8">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8">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8">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8">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8">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8">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8">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8">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8">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8">
        <f t="shared" si="2765"/>
        <v>0</v>
      </c>
    </row>
    <row r="9226" spans="1:7" ht="24" customHeight="1" x14ac:dyDescent="0.2">
      <c r="A9226" s="269"/>
      <c r="D9226" s="88"/>
      <c r="E9226" s="89"/>
      <c r="F9226" s="255" t="s">
        <v>30</v>
      </c>
      <c r="G9226" s="270">
        <f>SUBTOTAL(9,G9212:G9225)</f>
        <v>0</v>
      </c>
    </row>
    <row r="9227" spans="1:7" ht="24" customHeight="1" x14ac:dyDescent="0.2">
      <c r="A9227" s="269"/>
      <c r="C9227" s="98" t="s">
        <v>604</v>
      </c>
      <c r="D9227" s="88"/>
      <c r="E9227" s="89"/>
      <c r="G9227" s="271"/>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8">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8">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8">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8">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8">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8">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8">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8">
        <f t="shared" si="2770"/>
        <v>0</v>
      </c>
    </row>
    <row r="9236" spans="1:7" ht="24" customHeight="1" x14ac:dyDescent="0.2">
      <c r="A9236" s="269"/>
      <c r="D9236" s="88"/>
      <c r="E9236" s="89"/>
      <c r="F9236" s="255" t="s">
        <v>31</v>
      </c>
      <c r="G9236" s="270">
        <f>SUBTOTAL(9,G9228:G9235)</f>
        <v>0</v>
      </c>
    </row>
    <row r="9237" spans="1:7" ht="24" customHeight="1" x14ac:dyDescent="0.2">
      <c r="A9237" s="269"/>
      <c r="C9237" s="98" t="s">
        <v>605</v>
      </c>
      <c r="D9237" s="88"/>
      <c r="E9237" s="89"/>
      <c r="G9237" s="271"/>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8">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8">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8">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8">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8">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8">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8">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8">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8">
        <f t="shared" si="2775"/>
        <v>0</v>
      </c>
    </row>
    <row r="9247" spans="1:7" ht="24" customHeight="1" x14ac:dyDescent="0.2">
      <c r="A9247" s="272"/>
      <c r="B9247" s="88"/>
      <c r="D9247" s="88"/>
      <c r="E9247" s="89"/>
      <c r="F9247" s="255" t="s">
        <v>32</v>
      </c>
      <c r="G9247" s="270">
        <f>SUBTOTAL(9,G9238:G9246)</f>
        <v>0</v>
      </c>
    </row>
    <row r="9248" spans="1:7" ht="24" customHeight="1" x14ac:dyDescent="0.2">
      <c r="A9248" s="273"/>
      <c r="B9248" s="88"/>
      <c r="D9248" s="88"/>
      <c r="E9248" s="89"/>
      <c r="G9248" s="271"/>
    </row>
    <row r="9249" spans="1:123" ht="24" customHeight="1" x14ac:dyDescent="0.2">
      <c r="A9249" s="274" t="str">
        <f>B9207</f>
        <v>19.5</v>
      </c>
      <c r="B9249" s="275" t="str">
        <f>C9207</f>
        <v>Pinturas varias</v>
      </c>
      <c r="C9249" s="95"/>
      <c r="D9249" s="95" t="s">
        <v>33</v>
      </c>
      <c r="E9249" s="96"/>
      <c r="F9249" s="277" t="s">
        <v>34</v>
      </c>
      <c r="G9249" s="276">
        <f>SUBTOTAL(9,G9212:G9248)</f>
        <v>0</v>
      </c>
    </row>
    <row r="9251" spans="1:123" ht="24" customHeight="1" x14ac:dyDescent="0.2">
      <c r="A9251" s="256" t="s">
        <v>36</v>
      </c>
      <c r="B9251" s="257"/>
      <c r="C9251" s="257"/>
      <c r="D9251" s="257"/>
      <c r="E9251" s="257"/>
      <c r="F9251" s="257"/>
      <c r="G9251" s="258"/>
    </row>
    <row r="9252" spans="1:123" ht="24" customHeight="1" x14ac:dyDescent="0.2">
      <c r="A9252" s="259" t="s">
        <v>601</v>
      </c>
      <c r="B9252" s="84" t="str">
        <f>Comitente</f>
        <v>SUBSECRETARIA DE ARQUITECTURA</v>
      </c>
      <c r="C9252" s="80"/>
      <c r="D9252" s="85"/>
      <c r="E9252" s="85"/>
      <c r="F9252" s="86"/>
      <c r="G9252" s="260"/>
    </row>
    <row r="9253" spans="1:123" ht="24" customHeight="1" x14ac:dyDescent="0.2">
      <c r="A9253" s="259" t="s">
        <v>602</v>
      </c>
      <c r="B9253" s="84">
        <f>Contratista</f>
        <v>0</v>
      </c>
      <c r="C9253" s="81"/>
      <c r="D9253" s="81"/>
      <c r="E9253" s="81"/>
      <c r="F9253" s="87"/>
      <c r="G9253" s="261"/>
    </row>
    <row r="9254" spans="1:123" ht="24" customHeight="1" x14ac:dyDescent="0.2">
      <c r="A9254" s="259" t="s">
        <v>23</v>
      </c>
      <c r="B9254" s="84" t="str">
        <f>Obra</f>
        <v>ESCUELA CASA DEL NINÑO</v>
      </c>
      <c r="C9254" s="81"/>
      <c r="D9254" s="81"/>
      <c r="E9254" s="81"/>
      <c r="F9254" s="87" t="s">
        <v>37</v>
      </c>
      <c r="G9254" s="262">
        <f>Fecha_Base</f>
        <v>0</v>
      </c>
    </row>
    <row r="9255" spans="1:123" ht="24" customHeight="1" x14ac:dyDescent="0.2">
      <c r="A9255" s="263" t="s">
        <v>600</v>
      </c>
      <c r="B9255" s="82" t="str">
        <f>Ubicación</f>
        <v>VALLE FERTIL - SAN JUAN</v>
      </c>
      <c r="C9255" s="82"/>
      <c r="D9255" s="88"/>
      <c r="E9255" s="89"/>
      <c r="G9255" s="264"/>
    </row>
    <row r="9256" spans="1:123" ht="24" customHeight="1" x14ac:dyDescent="0.2">
      <c r="A9256" s="263" t="s">
        <v>38</v>
      </c>
      <c r="B9256" s="91">
        <f>IFERROR(VALUE(LEFT(B9257,FIND(".",B9257)-1)),"")</f>
        <v>20</v>
      </c>
      <c r="C9256" s="83" t="str">
        <f>IFERROR(VLOOKUP(B9256,Tabla_CyP,2,FALSE),"")</f>
        <v/>
      </c>
      <c r="E9256" s="89"/>
      <c r="G9256" s="264"/>
    </row>
    <row r="9257" spans="1:123" ht="24" customHeight="1" x14ac:dyDescent="0.2">
      <c r="A9257" s="263" t="s">
        <v>24</v>
      </c>
      <c r="B9257" s="92" t="str">
        <f>IFERROR(VLOOKUP(COUNTIF($A$1:A9257,"ANALISIS DE PRECIOS"),Tabla_NumeroItem,2,FALSE),"")</f>
        <v>20.1</v>
      </c>
      <c r="C9257" s="83" t="str">
        <f>IFERROR(VLOOKUP(B9257,Tabla_CyP,2,FALSE),"")</f>
        <v>Señalización</v>
      </c>
      <c r="D9257" s="88"/>
      <c r="E9257" s="89"/>
      <c r="F9257" s="87" t="s">
        <v>25</v>
      </c>
      <c r="G9257" s="265" t="str">
        <f>IFERROR(VLOOKUP(B9257,Tabla_CyP,4,FALSE),"")</f>
        <v>gl</v>
      </c>
    </row>
    <row r="9258" spans="1:123" ht="24" customHeight="1" x14ac:dyDescent="0.2">
      <c r="A9258" s="263"/>
      <c r="B9258" s="82"/>
      <c r="D9258" s="88"/>
      <c r="E9258" s="89"/>
      <c r="G9258" s="264"/>
    </row>
    <row r="9259" spans="1:123" ht="24" customHeight="1" x14ac:dyDescent="0.2">
      <c r="A9259" s="366" t="s">
        <v>506</v>
      </c>
      <c r="B9259" s="367"/>
      <c r="C9259" s="368" t="s">
        <v>0</v>
      </c>
      <c r="D9259" s="368" t="s">
        <v>26</v>
      </c>
      <c r="E9259" s="370" t="s">
        <v>27</v>
      </c>
      <c r="F9259" s="372" t="s">
        <v>28</v>
      </c>
      <c r="G9259" s="372" t="s">
        <v>29</v>
      </c>
    </row>
    <row r="9260" spans="1:123" s="88" customFormat="1" ht="24" customHeight="1" x14ac:dyDescent="0.2">
      <c r="A9260" s="93" t="s">
        <v>507</v>
      </c>
      <c r="B9260" s="93" t="s">
        <v>508</v>
      </c>
      <c r="C9260" s="369"/>
      <c r="D9260" s="369"/>
      <c r="E9260" s="371"/>
      <c r="F9260" s="373"/>
      <c r="G9260" s="373"/>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6"/>
      <c r="B9261" s="94"/>
      <c r="C9261" s="132" t="s">
        <v>603</v>
      </c>
      <c r="D9261" s="95"/>
      <c r="E9261" s="96"/>
      <c r="F9261" s="97"/>
      <c r="G9261" s="267"/>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8">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8">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8">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8">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8">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8">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8">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8">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8">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8">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8">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8">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8">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8">
        <f t="shared" si="2780"/>
        <v>0</v>
      </c>
    </row>
    <row r="9276" spans="1:7" ht="24" customHeight="1" x14ac:dyDescent="0.2">
      <c r="A9276" s="269"/>
      <c r="D9276" s="88"/>
      <c r="E9276" s="89"/>
      <c r="F9276" s="255" t="s">
        <v>30</v>
      </c>
      <c r="G9276" s="270">
        <f>SUBTOTAL(9,G9262:G9275)</f>
        <v>0</v>
      </c>
    </row>
    <row r="9277" spans="1:7" ht="24" customHeight="1" x14ac:dyDescent="0.2">
      <c r="A9277" s="269"/>
      <c r="C9277" s="98" t="s">
        <v>604</v>
      </c>
      <c r="D9277" s="88"/>
      <c r="E9277" s="89"/>
      <c r="G9277" s="271"/>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8">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8">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8">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8">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8">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8">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8">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8">
        <f t="shared" si="2785"/>
        <v>0</v>
      </c>
    </row>
    <row r="9286" spans="1:7" ht="24" customHeight="1" x14ac:dyDescent="0.2">
      <c r="A9286" s="269"/>
      <c r="D9286" s="88"/>
      <c r="E9286" s="89"/>
      <c r="F9286" s="255" t="s">
        <v>31</v>
      </c>
      <c r="G9286" s="270">
        <f>SUBTOTAL(9,G9278:G9285)</f>
        <v>0</v>
      </c>
    </row>
    <row r="9287" spans="1:7" ht="24" customHeight="1" x14ac:dyDescent="0.2">
      <c r="A9287" s="269"/>
      <c r="C9287" s="98" t="s">
        <v>605</v>
      </c>
      <c r="D9287" s="88"/>
      <c r="E9287" s="89"/>
      <c r="G9287" s="271"/>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8">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8">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8">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8">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8">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8">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8">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8">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8">
        <f t="shared" si="2790"/>
        <v>0</v>
      </c>
    </row>
    <row r="9297" spans="1:123" ht="24" customHeight="1" x14ac:dyDescent="0.2">
      <c r="A9297" s="272"/>
      <c r="B9297" s="88"/>
      <c r="D9297" s="88"/>
      <c r="E9297" s="89"/>
      <c r="F9297" s="255" t="s">
        <v>32</v>
      </c>
      <c r="G9297" s="270">
        <f>SUBTOTAL(9,G9288:G9296)</f>
        <v>0</v>
      </c>
    </row>
    <row r="9298" spans="1:123" ht="24" customHeight="1" x14ac:dyDescent="0.2">
      <c r="A9298" s="273"/>
      <c r="B9298" s="88"/>
      <c r="D9298" s="88"/>
      <c r="E9298" s="89"/>
      <c r="G9298" s="271"/>
    </row>
    <row r="9299" spans="1:123" ht="24" customHeight="1" x14ac:dyDescent="0.2">
      <c r="A9299" s="274" t="str">
        <f>B9257</f>
        <v>20.1</v>
      </c>
      <c r="B9299" s="275" t="str">
        <f>C9257</f>
        <v>Señalización</v>
      </c>
      <c r="C9299" s="95"/>
      <c r="D9299" s="95" t="s">
        <v>33</v>
      </c>
      <c r="E9299" s="96"/>
      <c r="F9299" s="277" t="s">
        <v>34</v>
      </c>
      <c r="G9299" s="276">
        <f>SUBTOTAL(9,G9262:G9298)</f>
        <v>0</v>
      </c>
    </row>
    <row r="9301" spans="1:123" ht="24" customHeight="1" x14ac:dyDescent="0.2">
      <c r="A9301" s="256" t="s">
        <v>36</v>
      </c>
      <c r="B9301" s="257"/>
      <c r="C9301" s="257"/>
      <c r="D9301" s="257"/>
      <c r="E9301" s="257"/>
      <c r="F9301" s="257"/>
      <c r="G9301" s="258"/>
    </row>
    <row r="9302" spans="1:123" ht="24" customHeight="1" x14ac:dyDescent="0.2">
      <c r="A9302" s="259" t="s">
        <v>601</v>
      </c>
      <c r="B9302" s="84" t="str">
        <f>Comitente</f>
        <v>SUBSECRETARIA DE ARQUITECTURA</v>
      </c>
      <c r="C9302" s="80"/>
      <c r="D9302" s="85"/>
      <c r="E9302" s="85"/>
      <c r="F9302" s="86"/>
      <c r="G9302" s="260"/>
    </row>
    <row r="9303" spans="1:123" ht="24" customHeight="1" x14ac:dyDescent="0.2">
      <c r="A9303" s="259" t="s">
        <v>602</v>
      </c>
      <c r="B9303" s="84">
        <f>Contratista</f>
        <v>0</v>
      </c>
      <c r="C9303" s="81"/>
      <c r="D9303" s="81"/>
      <c r="E9303" s="81"/>
      <c r="F9303" s="87"/>
      <c r="G9303" s="261"/>
    </row>
    <row r="9304" spans="1:123" ht="24" customHeight="1" x14ac:dyDescent="0.2">
      <c r="A9304" s="259" t="s">
        <v>23</v>
      </c>
      <c r="B9304" s="84" t="str">
        <f>Obra</f>
        <v>ESCUELA CASA DEL NINÑO</v>
      </c>
      <c r="C9304" s="81"/>
      <c r="D9304" s="81"/>
      <c r="E9304" s="81"/>
      <c r="F9304" s="87" t="s">
        <v>37</v>
      </c>
      <c r="G9304" s="262">
        <f>Fecha_Base</f>
        <v>0</v>
      </c>
    </row>
    <row r="9305" spans="1:123" ht="24" customHeight="1" x14ac:dyDescent="0.2">
      <c r="A9305" s="263" t="s">
        <v>600</v>
      </c>
      <c r="B9305" s="82" t="str">
        <f>Ubicación</f>
        <v>VALLE FERTIL - SAN JUAN</v>
      </c>
      <c r="C9305" s="82"/>
      <c r="D9305" s="88"/>
      <c r="E9305" s="89"/>
      <c r="G9305" s="264"/>
    </row>
    <row r="9306" spans="1:123" ht="24" customHeight="1" x14ac:dyDescent="0.2">
      <c r="A9306" s="263" t="s">
        <v>38</v>
      </c>
      <c r="B9306" s="91">
        <f>IFERROR(VALUE(LEFT(B9307,FIND(".",B9307)-1)),"")</f>
        <v>21</v>
      </c>
      <c r="C9306" s="83" t="str">
        <f>IFERROR(VLOOKUP(B9306,Tabla_CyP,2,FALSE),"")</f>
        <v/>
      </c>
      <c r="E9306" s="89"/>
      <c r="G9306" s="264"/>
    </row>
    <row r="9307" spans="1:123" ht="24" customHeight="1" x14ac:dyDescent="0.2">
      <c r="A9307" s="263" t="s">
        <v>24</v>
      </c>
      <c r="B9307" s="92" t="str">
        <f>IFERROR(VLOOKUP(COUNTIF($A$1:A9307,"ANALISIS DE PRECIOS"),Tabla_NumeroItem,2,FALSE),"")</f>
        <v>21.1</v>
      </c>
      <c r="C9307" s="83" t="str">
        <f>IFERROR(VLOOKUP(B9307,Tabla_CyP,2,FALSE),"")</f>
        <v>Cercos</v>
      </c>
      <c r="D9307" s="88"/>
      <c r="E9307" s="89"/>
      <c r="F9307" s="87" t="s">
        <v>25</v>
      </c>
      <c r="G9307" s="265" t="str">
        <f>IFERROR(VLOOKUP(B9307,Tabla_CyP,4,FALSE),"")</f>
        <v>m</v>
      </c>
    </row>
    <row r="9308" spans="1:123" ht="24" customHeight="1" x14ac:dyDescent="0.2">
      <c r="A9308" s="263"/>
      <c r="B9308" s="82"/>
      <c r="D9308" s="88"/>
      <c r="E9308" s="89"/>
      <c r="G9308" s="264"/>
    </row>
    <row r="9309" spans="1:123" ht="24" customHeight="1" x14ac:dyDescent="0.2">
      <c r="A9309" s="366" t="s">
        <v>506</v>
      </c>
      <c r="B9309" s="367"/>
      <c r="C9309" s="368" t="s">
        <v>0</v>
      </c>
      <c r="D9309" s="368" t="s">
        <v>26</v>
      </c>
      <c r="E9309" s="370" t="s">
        <v>27</v>
      </c>
      <c r="F9309" s="372" t="s">
        <v>28</v>
      </c>
      <c r="G9309" s="372" t="s">
        <v>29</v>
      </c>
    </row>
    <row r="9310" spans="1:123" s="88" customFormat="1" ht="24" customHeight="1" x14ac:dyDescent="0.2">
      <c r="A9310" s="93" t="s">
        <v>507</v>
      </c>
      <c r="B9310" s="93" t="s">
        <v>508</v>
      </c>
      <c r="C9310" s="369"/>
      <c r="D9310" s="369"/>
      <c r="E9310" s="371"/>
      <c r="F9310" s="373"/>
      <c r="G9310" s="373"/>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6"/>
      <c r="B9311" s="94"/>
      <c r="C9311" s="132" t="s">
        <v>603</v>
      </c>
      <c r="D9311" s="95"/>
      <c r="E9311" s="96"/>
      <c r="F9311" s="97"/>
      <c r="G9311" s="267"/>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8">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8">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8">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8">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8">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8">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8">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8">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8">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8">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8">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8">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8">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8">
        <f t="shared" si="2795"/>
        <v>0</v>
      </c>
    </row>
    <row r="9326" spans="1:7" ht="24" customHeight="1" x14ac:dyDescent="0.2">
      <c r="A9326" s="269"/>
      <c r="D9326" s="88"/>
      <c r="E9326" s="89"/>
      <c r="F9326" s="255" t="s">
        <v>30</v>
      </c>
      <c r="G9326" s="270">
        <f>SUBTOTAL(9,G9312:G9325)</f>
        <v>0</v>
      </c>
    </row>
    <row r="9327" spans="1:7" ht="24" customHeight="1" x14ac:dyDescent="0.2">
      <c r="A9327" s="269"/>
      <c r="C9327" s="98" t="s">
        <v>604</v>
      </c>
      <c r="D9327" s="88"/>
      <c r="E9327" s="89"/>
      <c r="G9327" s="271"/>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8">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8">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8">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8">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8">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8">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8">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8">
        <f t="shared" si="2800"/>
        <v>0</v>
      </c>
    </row>
    <row r="9336" spans="1:7" ht="24" customHeight="1" x14ac:dyDescent="0.2">
      <c r="A9336" s="269"/>
      <c r="D9336" s="88"/>
      <c r="E9336" s="89"/>
      <c r="F9336" s="255" t="s">
        <v>31</v>
      </c>
      <c r="G9336" s="270">
        <f>SUBTOTAL(9,G9328:G9335)</f>
        <v>0</v>
      </c>
    </row>
    <row r="9337" spans="1:7" ht="24" customHeight="1" x14ac:dyDescent="0.2">
      <c r="A9337" s="269"/>
      <c r="C9337" s="98" t="s">
        <v>605</v>
      </c>
      <c r="D9337" s="88"/>
      <c r="E9337" s="89"/>
      <c r="G9337" s="271"/>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8">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8">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8">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8">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8">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8">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8">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8">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8">
        <f t="shared" si="2805"/>
        <v>0</v>
      </c>
    </row>
    <row r="9347" spans="1:123" ht="24" customHeight="1" x14ac:dyDescent="0.2">
      <c r="A9347" s="272"/>
      <c r="B9347" s="88"/>
      <c r="D9347" s="88"/>
      <c r="E9347" s="89"/>
      <c r="F9347" s="255" t="s">
        <v>32</v>
      </c>
      <c r="G9347" s="270">
        <f>SUBTOTAL(9,G9338:G9346)</f>
        <v>0</v>
      </c>
    </row>
    <row r="9348" spans="1:123" ht="24" customHeight="1" x14ac:dyDescent="0.2">
      <c r="A9348" s="273"/>
      <c r="B9348" s="88"/>
      <c r="D9348" s="88"/>
      <c r="E9348" s="89"/>
      <c r="G9348" s="271"/>
    </row>
    <row r="9349" spans="1:123" ht="24" customHeight="1" x14ac:dyDescent="0.2">
      <c r="A9349" s="274" t="str">
        <f>B9307</f>
        <v>21.1</v>
      </c>
      <c r="B9349" s="275" t="str">
        <f>C9307</f>
        <v>Cercos</v>
      </c>
      <c r="C9349" s="95"/>
      <c r="D9349" s="95" t="s">
        <v>33</v>
      </c>
      <c r="E9349" s="96"/>
      <c r="F9349" s="277" t="s">
        <v>34</v>
      </c>
      <c r="G9349" s="276">
        <f>SUBTOTAL(9,G9312:G9348)</f>
        <v>0</v>
      </c>
    </row>
    <row r="9351" spans="1:123" ht="24" customHeight="1" x14ac:dyDescent="0.2">
      <c r="A9351" s="256" t="s">
        <v>36</v>
      </c>
      <c r="B9351" s="257"/>
      <c r="C9351" s="257"/>
      <c r="D9351" s="257"/>
      <c r="E9351" s="257"/>
      <c r="F9351" s="257"/>
      <c r="G9351" s="258"/>
    </row>
    <row r="9352" spans="1:123" ht="24" customHeight="1" x14ac:dyDescent="0.2">
      <c r="A9352" s="259" t="s">
        <v>601</v>
      </c>
      <c r="B9352" s="84" t="str">
        <f>Comitente</f>
        <v>SUBSECRETARIA DE ARQUITECTURA</v>
      </c>
      <c r="C9352" s="80"/>
      <c r="D9352" s="85"/>
      <c r="E9352" s="85"/>
      <c r="F9352" s="86"/>
      <c r="G9352" s="260"/>
    </row>
    <row r="9353" spans="1:123" ht="24" customHeight="1" x14ac:dyDescent="0.2">
      <c r="A9353" s="259" t="s">
        <v>602</v>
      </c>
      <c r="B9353" s="84">
        <f>Contratista</f>
        <v>0</v>
      </c>
      <c r="C9353" s="81"/>
      <c r="D9353" s="81"/>
      <c r="E9353" s="81"/>
      <c r="F9353" s="87"/>
      <c r="G9353" s="261"/>
    </row>
    <row r="9354" spans="1:123" ht="24" customHeight="1" x14ac:dyDescent="0.2">
      <c r="A9354" s="259" t="s">
        <v>23</v>
      </c>
      <c r="B9354" s="84" t="str">
        <f>Obra</f>
        <v>ESCUELA CASA DEL NINÑO</v>
      </c>
      <c r="C9354" s="81"/>
      <c r="D9354" s="81"/>
      <c r="E9354" s="81"/>
      <c r="F9354" s="87" t="s">
        <v>37</v>
      </c>
      <c r="G9354" s="262">
        <f>Fecha_Base</f>
        <v>0</v>
      </c>
    </row>
    <row r="9355" spans="1:123" ht="24" customHeight="1" x14ac:dyDescent="0.2">
      <c r="A9355" s="263" t="s">
        <v>600</v>
      </c>
      <c r="B9355" s="82" t="str">
        <f>Ubicación</f>
        <v>VALLE FERTIL - SAN JUAN</v>
      </c>
      <c r="C9355" s="82"/>
      <c r="D9355" s="88"/>
      <c r="E9355" s="89"/>
      <c r="G9355" s="264"/>
    </row>
    <row r="9356" spans="1:123" ht="24" customHeight="1" x14ac:dyDescent="0.2">
      <c r="A9356" s="263" t="s">
        <v>38</v>
      </c>
      <c r="B9356" s="91">
        <f>IFERROR(VALUE(LEFT(B9357,FIND(".",B9357)-1)),"")</f>
        <v>21</v>
      </c>
      <c r="C9356" s="83" t="str">
        <f>IFERROR(VLOOKUP(B9356,Tabla_CyP,2,FALSE),"")</f>
        <v/>
      </c>
      <c r="E9356" s="89"/>
      <c r="G9356" s="264"/>
    </row>
    <row r="9357" spans="1:123" ht="24" customHeight="1" x14ac:dyDescent="0.2">
      <c r="A9357" s="263" t="s">
        <v>24</v>
      </c>
      <c r="B9357" s="92" t="str">
        <f>IFERROR(VLOOKUP(COUNTIF($A$1:A9357,"ANALISIS DE PRECIOS"),Tabla_NumeroItem,2,FALSE),"")</f>
        <v>21.3</v>
      </c>
      <c r="C9357" s="83" t="str">
        <f>IFERROR(VLOOKUP(B9357,Tabla_CyP,2,FALSE),"")</f>
        <v>Parquizacion y riego</v>
      </c>
      <c r="D9357" s="88"/>
      <c r="E9357" s="89"/>
      <c r="F9357" s="87" t="s">
        <v>25</v>
      </c>
      <c r="G9357" s="265" t="str">
        <f>IFERROR(VLOOKUP(B9357,Tabla_CyP,4,FALSE),"")</f>
        <v>gl</v>
      </c>
    </row>
    <row r="9358" spans="1:123" ht="24" customHeight="1" x14ac:dyDescent="0.2">
      <c r="A9358" s="263"/>
      <c r="B9358" s="82"/>
      <c r="D9358" s="88"/>
      <c r="E9358" s="89"/>
      <c r="G9358" s="264"/>
    </row>
    <row r="9359" spans="1:123" ht="24" customHeight="1" x14ac:dyDescent="0.2">
      <c r="A9359" s="366" t="s">
        <v>506</v>
      </c>
      <c r="B9359" s="367"/>
      <c r="C9359" s="368" t="s">
        <v>0</v>
      </c>
      <c r="D9359" s="368" t="s">
        <v>26</v>
      </c>
      <c r="E9359" s="370" t="s">
        <v>27</v>
      </c>
      <c r="F9359" s="372" t="s">
        <v>28</v>
      </c>
      <c r="G9359" s="372" t="s">
        <v>29</v>
      </c>
    </row>
    <row r="9360" spans="1:123" s="88" customFormat="1" ht="24" customHeight="1" x14ac:dyDescent="0.2">
      <c r="A9360" s="93" t="s">
        <v>507</v>
      </c>
      <c r="B9360" s="93" t="s">
        <v>508</v>
      </c>
      <c r="C9360" s="369"/>
      <c r="D9360" s="369"/>
      <c r="E9360" s="371"/>
      <c r="F9360" s="373"/>
      <c r="G9360" s="373"/>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6"/>
      <c r="B9361" s="94"/>
      <c r="C9361" s="132" t="s">
        <v>603</v>
      </c>
      <c r="D9361" s="95"/>
      <c r="E9361" s="96"/>
      <c r="F9361" s="97"/>
      <c r="G9361" s="267"/>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8">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8">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8">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8">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8">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8">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8">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8">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8">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8">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8">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8">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8">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8">
        <f t="shared" si="2810"/>
        <v>0</v>
      </c>
    </row>
    <row r="9376" spans="1:7" ht="24" customHeight="1" x14ac:dyDescent="0.2">
      <c r="A9376" s="269"/>
      <c r="D9376" s="88"/>
      <c r="E9376" s="89"/>
      <c r="F9376" s="255" t="s">
        <v>30</v>
      </c>
      <c r="G9376" s="270">
        <f>SUBTOTAL(9,G9362:G9375)</f>
        <v>0</v>
      </c>
    </row>
    <row r="9377" spans="1:7" ht="24" customHeight="1" x14ac:dyDescent="0.2">
      <c r="A9377" s="269"/>
      <c r="C9377" s="98" t="s">
        <v>604</v>
      </c>
      <c r="D9377" s="88"/>
      <c r="E9377" s="89"/>
      <c r="G9377" s="271"/>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8">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8">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8">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8">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8">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8">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8">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8">
        <f t="shared" si="2815"/>
        <v>0</v>
      </c>
    </row>
    <row r="9386" spans="1:7" ht="24" customHeight="1" x14ac:dyDescent="0.2">
      <c r="A9386" s="269"/>
      <c r="D9386" s="88"/>
      <c r="E9386" s="89"/>
      <c r="F9386" s="255" t="s">
        <v>31</v>
      </c>
      <c r="G9386" s="270">
        <f>SUBTOTAL(9,G9378:G9385)</f>
        <v>0</v>
      </c>
    </row>
    <row r="9387" spans="1:7" ht="24" customHeight="1" x14ac:dyDescent="0.2">
      <c r="A9387" s="269"/>
      <c r="C9387" s="98" t="s">
        <v>605</v>
      </c>
      <c r="D9387" s="88"/>
      <c r="E9387" s="89"/>
      <c r="G9387" s="271"/>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8">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8">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8">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8">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8">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8">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8">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8">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8">
        <f t="shared" si="2820"/>
        <v>0</v>
      </c>
    </row>
    <row r="9397" spans="1:7" ht="24" customHeight="1" x14ac:dyDescent="0.2">
      <c r="A9397" s="272"/>
      <c r="B9397" s="88"/>
      <c r="D9397" s="88"/>
      <c r="E9397" s="89"/>
      <c r="F9397" s="255" t="s">
        <v>32</v>
      </c>
      <c r="G9397" s="270">
        <f>SUBTOTAL(9,G9388:G9396)</f>
        <v>0</v>
      </c>
    </row>
    <row r="9398" spans="1:7" ht="24" customHeight="1" x14ac:dyDescent="0.2">
      <c r="A9398" s="273"/>
      <c r="B9398" s="88"/>
      <c r="D9398" s="88"/>
      <c r="E9398" s="89"/>
      <c r="G9398" s="271"/>
    </row>
    <row r="9399" spans="1:7" ht="24" customHeight="1" x14ac:dyDescent="0.2">
      <c r="A9399" s="274" t="str">
        <f>B9357</f>
        <v>21.3</v>
      </c>
      <c r="B9399" s="275" t="str">
        <f>C9357</f>
        <v>Parquizacion y riego</v>
      </c>
      <c r="C9399" s="95"/>
      <c r="D9399" s="95" t="s">
        <v>33</v>
      </c>
      <c r="E9399" s="96"/>
      <c r="F9399" s="277" t="s">
        <v>34</v>
      </c>
      <c r="G9399" s="276">
        <f>SUBTOTAL(9,G9362:G9398)</f>
        <v>0</v>
      </c>
    </row>
    <row r="9401" spans="1:7" ht="24" customHeight="1" x14ac:dyDescent="0.2">
      <c r="A9401" s="256" t="s">
        <v>36</v>
      </c>
      <c r="B9401" s="257"/>
      <c r="C9401" s="257"/>
      <c r="D9401" s="257"/>
      <c r="E9401" s="257"/>
      <c r="F9401" s="257"/>
      <c r="G9401" s="258"/>
    </row>
    <row r="9402" spans="1:7" ht="24" customHeight="1" x14ac:dyDescent="0.2">
      <c r="A9402" s="259" t="s">
        <v>601</v>
      </c>
      <c r="B9402" s="84" t="str">
        <f>Comitente</f>
        <v>SUBSECRETARIA DE ARQUITECTURA</v>
      </c>
      <c r="C9402" s="80"/>
      <c r="D9402" s="85"/>
      <c r="E9402" s="85"/>
      <c r="F9402" s="86"/>
      <c r="G9402" s="260"/>
    </row>
    <row r="9403" spans="1:7" ht="24" customHeight="1" x14ac:dyDescent="0.2">
      <c r="A9403" s="259" t="s">
        <v>602</v>
      </c>
      <c r="B9403" s="84">
        <f>Contratista</f>
        <v>0</v>
      </c>
      <c r="C9403" s="81"/>
      <c r="D9403" s="81"/>
      <c r="E9403" s="81"/>
      <c r="F9403" s="87"/>
      <c r="G9403" s="261"/>
    </row>
    <row r="9404" spans="1:7" ht="24" customHeight="1" x14ac:dyDescent="0.2">
      <c r="A9404" s="259" t="s">
        <v>23</v>
      </c>
      <c r="B9404" s="84" t="str">
        <f>Obra</f>
        <v>ESCUELA CASA DEL NINÑO</v>
      </c>
      <c r="C9404" s="81"/>
      <c r="D9404" s="81"/>
      <c r="E9404" s="81"/>
      <c r="F9404" s="87" t="s">
        <v>37</v>
      </c>
      <c r="G9404" s="262">
        <f>Fecha_Base</f>
        <v>0</v>
      </c>
    </row>
    <row r="9405" spans="1:7" ht="24" customHeight="1" x14ac:dyDescent="0.2">
      <c r="A9405" s="263" t="s">
        <v>600</v>
      </c>
      <c r="B9405" s="82" t="str">
        <f>Ubicación</f>
        <v>VALLE FERTIL - SAN JUAN</v>
      </c>
      <c r="C9405" s="82"/>
      <c r="D9405" s="88"/>
      <c r="E9405" s="89"/>
      <c r="G9405" s="264"/>
    </row>
    <row r="9406" spans="1:7" ht="24" customHeight="1" x14ac:dyDescent="0.2">
      <c r="A9406" s="263" t="s">
        <v>38</v>
      </c>
      <c r="B9406" s="91">
        <f>IFERROR(VALUE(LEFT(B9407,FIND(".",B9407)-1)),"")</f>
        <v>21</v>
      </c>
      <c r="C9406" s="83" t="str">
        <f>IFERROR(VLOOKUP(B9406,Tabla_CyP,2,FALSE),"")</f>
        <v/>
      </c>
      <c r="E9406" s="89"/>
      <c r="G9406" s="264"/>
    </row>
    <row r="9407" spans="1:7" ht="24" customHeight="1" x14ac:dyDescent="0.2">
      <c r="A9407" s="263" t="s">
        <v>24</v>
      </c>
      <c r="B9407" s="92" t="str">
        <f>IFERROR(VLOOKUP(COUNTIF($A$1:A9407,"ANALISIS DE PRECIOS"),Tabla_NumeroItem,2,FALSE),"")</f>
        <v>21.4</v>
      </c>
      <c r="C9407" s="83" t="str">
        <f>IFERROR(VLOOKUP(B9407,Tabla_CyP,2,FALSE),"")</f>
        <v>Puentes, rampas, escalones, barandas y otros</v>
      </c>
      <c r="D9407" s="88"/>
      <c r="E9407" s="89"/>
      <c r="F9407" s="87" t="s">
        <v>25</v>
      </c>
      <c r="G9407" s="265" t="str">
        <f>IFERROR(VLOOKUP(B9407,Tabla_CyP,4,FALSE),"")</f>
        <v>gl</v>
      </c>
    </row>
    <row r="9408" spans="1:7" ht="24" customHeight="1" x14ac:dyDescent="0.2">
      <c r="A9408" s="263"/>
      <c r="B9408" s="82"/>
      <c r="D9408" s="88"/>
      <c r="E9408" s="89"/>
      <c r="G9408" s="264"/>
    </row>
    <row r="9409" spans="1:123" ht="24" customHeight="1" x14ac:dyDescent="0.2">
      <c r="A9409" s="366" t="s">
        <v>506</v>
      </c>
      <c r="B9409" s="367"/>
      <c r="C9409" s="368" t="s">
        <v>0</v>
      </c>
      <c r="D9409" s="368" t="s">
        <v>26</v>
      </c>
      <c r="E9409" s="370" t="s">
        <v>27</v>
      </c>
      <c r="F9409" s="372" t="s">
        <v>28</v>
      </c>
      <c r="G9409" s="372" t="s">
        <v>29</v>
      </c>
    </row>
    <row r="9410" spans="1:123" s="88" customFormat="1" ht="24" customHeight="1" x14ac:dyDescent="0.2">
      <c r="A9410" s="93" t="s">
        <v>507</v>
      </c>
      <c r="B9410" s="93" t="s">
        <v>508</v>
      </c>
      <c r="C9410" s="369"/>
      <c r="D9410" s="369"/>
      <c r="E9410" s="371"/>
      <c r="F9410" s="373"/>
      <c r="G9410" s="373"/>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6"/>
      <c r="B9411" s="94"/>
      <c r="C9411" s="132" t="s">
        <v>603</v>
      </c>
      <c r="D9411" s="95"/>
      <c r="E9411" s="96"/>
      <c r="F9411" s="97"/>
      <c r="G9411" s="267"/>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8">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8">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8">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8">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8">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8">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8">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8">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8">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8">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8">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8">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8">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8">
        <f t="shared" si="2825"/>
        <v>0</v>
      </c>
    </row>
    <row r="9426" spans="1:7" ht="24" customHeight="1" x14ac:dyDescent="0.2">
      <c r="A9426" s="269"/>
      <c r="D9426" s="88"/>
      <c r="E9426" s="89"/>
      <c r="F9426" s="255" t="s">
        <v>30</v>
      </c>
      <c r="G9426" s="270">
        <f>SUBTOTAL(9,G9412:G9425)</f>
        <v>0</v>
      </c>
    </row>
    <row r="9427" spans="1:7" ht="24" customHeight="1" x14ac:dyDescent="0.2">
      <c r="A9427" s="269"/>
      <c r="C9427" s="98" t="s">
        <v>604</v>
      </c>
      <c r="D9427" s="88"/>
      <c r="E9427" s="89"/>
      <c r="G9427" s="271"/>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8">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8">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8">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8">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8">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8">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8">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8">
        <f t="shared" si="2830"/>
        <v>0</v>
      </c>
    </row>
    <row r="9436" spans="1:7" ht="24" customHeight="1" x14ac:dyDescent="0.2">
      <c r="A9436" s="269"/>
      <c r="D9436" s="88"/>
      <c r="E9436" s="89"/>
      <c r="F9436" s="255" t="s">
        <v>31</v>
      </c>
      <c r="G9436" s="270">
        <f>SUBTOTAL(9,G9428:G9435)</f>
        <v>0</v>
      </c>
    </row>
    <row r="9437" spans="1:7" ht="24" customHeight="1" x14ac:dyDescent="0.2">
      <c r="A9437" s="269"/>
      <c r="C9437" s="98" t="s">
        <v>605</v>
      </c>
      <c r="D9437" s="88"/>
      <c r="E9437" s="89"/>
      <c r="G9437" s="271"/>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8">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8">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8">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8">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8">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8">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8">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8">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8">
        <f t="shared" si="2835"/>
        <v>0</v>
      </c>
    </row>
    <row r="9447" spans="1:7" ht="24" customHeight="1" x14ac:dyDescent="0.2">
      <c r="A9447" s="272"/>
      <c r="B9447" s="88"/>
      <c r="D9447" s="88"/>
      <c r="E9447" s="89"/>
      <c r="F9447" s="255" t="s">
        <v>32</v>
      </c>
      <c r="G9447" s="270">
        <f>SUBTOTAL(9,G9438:G9446)</f>
        <v>0</v>
      </c>
    </row>
    <row r="9448" spans="1:7" ht="24" customHeight="1" x14ac:dyDescent="0.2">
      <c r="A9448" s="273"/>
      <c r="B9448" s="88"/>
      <c r="D9448" s="88"/>
      <c r="E9448" s="89"/>
      <c r="G9448" s="271"/>
    </row>
    <row r="9449" spans="1:7" ht="24" customHeight="1" x14ac:dyDescent="0.2">
      <c r="A9449" s="274" t="str">
        <f>B9407</f>
        <v>21.4</v>
      </c>
      <c r="B9449" s="275" t="str">
        <f>C9407</f>
        <v>Puentes, rampas, escalones, barandas y otros</v>
      </c>
      <c r="C9449" s="95"/>
      <c r="D9449" s="95" t="s">
        <v>33</v>
      </c>
      <c r="E9449" s="96"/>
      <c r="F9449" s="277" t="s">
        <v>34</v>
      </c>
      <c r="G9449" s="276">
        <f>SUBTOTAL(9,G9412:G9448)</f>
        <v>0</v>
      </c>
    </row>
    <row r="9451" spans="1:7" ht="24" customHeight="1" x14ac:dyDescent="0.2">
      <c r="A9451" s="256" t="s">
        <v>36</v>
      </c>
      <c r="B9451" s="257"/>
      <c r="C9451" s="257"/>
      <c r="D9451" s="257"/>
      <c r="E9451" s="257"/>
      <c r="F9451" s="257"/>
      <c r="G9451" s="258"/>
    </row>
    <row r="9452" spans="1:7" ht="24" customHeight="1" x14ac:dyDescent="0.2">
      <c r="A9452" s="259" t="s">
        <v>601</v>
      </c>
      <c r="B9452" s="84" t="str">
        <f>Comitente</f>
        <v>SUBSECRETARIA DE ARQUITECTURA</v>
      </c>
      <c r="C9452" s="80"/>
      <c r="D9452" s="85"/>
      <c r="E9452" s="85"/>
      <c r="F9452" s="86"/>
      <c r="G9452" s="260"/>
    </row>
    <row r="9453" spans="1:7" ht="24" customHeight="1" x14ac:dyDescent="0.2">
      <c r="A9453" s="259" t="s">
        <v>602</v>
      </c>
      <c r="B9453" s="84">
        <f>Contratista</f>
        <v>0</v>
      </c>
      <c r="C9453" s="81"/>
      <c r="D9453" s="81"/>
      <c r="E9453" s="81"/>
      <c r="F9453" s="87"/>
      <c r="G9453" s="261"/>
    </row>
    <row r="9454" spans="1:7" ht="24" customHeight="1" x14ac:dyDescent="0.2">
      <c r="A9454" s="259" t="s">
        <v>23</v>
      </c>
      <c r="B9454" s="84" t="str">
        <f>Obra</f>
        <v>ESCUELA CASA DEL NINÑO</v>
      </c>
      <c r="C9454" s="81"/>
      <c r="D9454" s="81"/>
      <c r="E9454" s="81"/>
      <c r="F9454" s="87" t="s">
        <v>37</v>
      </c>
      <c r="G9454" s="262">
        <f>Fecha_Base</f>
        <v>0</v>
      </c>
    </row>
    <row r="9455" spans="1:7" ht="24" customHeight="1" x14ac:dyDescent="0.2">
      <c r="A9455" s="263" t="s">
        <v>600</v>
      </c>
      <c r="B9455" s="82" t="str">
        <f>Ubicación</f>
        <v>VALLE FERTIL - SAN JUAN</v>
      </c>
      <c r="C9455" s="82"/>
      <c r="D9455" s="88"/>
      <c r="E9455" s="89"/>
      <c r="G9455" s="264"/>
    </row>
    <row r="9456" spans="1:7" ht="24" customHeight="1" x14ac:dyDescent="0.2">
      <c r="A9456" s="263" t="s">
        <v>38</v>
      </c>
      <c r="B9456" s="91">
        <f>IFERROR(VALUE(LEFT(B9457,FIND(".",B9457)-1)),"")</f>
        <v>23</v>
      </c>
      <c r="C9456" s="83" t="str">
        <f>IFERROR(VLOOKUP(B9456,Tabla_CyP,2,FALSE),"")</f>
        <v xml:space="preserve"> LIMPIEZA DE OBRA</v>
      </c>
      <c r="E9456" s="89"/>
      <c r="G9456" s="264"/>
    </row>
    <row r="9457" spans="1:123" ht="24" customHeight="1" x14ac:dyDescent="0.2">
      <c r="A9457" s="263" t="s">
        <v>24</v>
      </c>
      <c r="B9457" s="92" t="str">
        <f>IFERROR(VLOOKUP(COUNTIF($A$1:A9457,"ANALISIS DE PRECIOS"),Tabla_NumeroItem,2,FALSE),"")</f>
        <v>23.1</v>
      </c>
      <c r="C9457" s="83" t="str">
        <f>IFERROR(VLOOKUP(B9457,Tabla_CyP,2,FALSE),"")</f>
        <v>Limpieza de obra periódica</v>
      </c>
      <c r="D9457" s="88"/>
      <c r="E9457" s="89"/>
      <c r="F9457" s="87" t="s">
        <v>25</v>
      </c>
      <c r="G9457" s="265" t="str">
        <f>IFERROR(VLOOKUP(B9457,Tabla_CyP,4,FALSE),"")</f>
        <v>gl</v>
      </c>
    </row>
    <row r="9458" spans="1:123" ht="24" customHeight="1" x14ac:dyDescent="0.2">
      <c r="A9458" s="263"/>
      <c r="B9458" s="82"/>
      <c r="D9458" s="88"/>
      <c r="E9458" s="89"/>
      <c r="G9458" s="264"/>
    </row>
    <row r="9459" spans="1:123" ht="24" customHeight="1" x14ac:dyDescent="0.2">
      <c r="A9459" s="366" t="s">
        <v>506</v>
      </c>
      <c r="B9459" s="367"/>
      <c r="C9459" s="368" t="s">
        <v>0</v>
      </c>
      <c r="D9459" s="368" t="s">
        <v>26</v>
      </c>
      <c r="E9459" s="370" t="s">
        <v>27</v>
      </c>
      <c r="F9459" s="372" t="s">
        <v>28</v>
      </c>
      <c r="G9459" s="372" t="s">
        <v>29</v>
      </c>
    </row>
    <row r="9460" spans="1:123" s="88" customFormat="1" ht="24" customHeight="1" x14ac:dyDescent="0.2">
      <c r="A9460" s="93" t="s">
        <v>507</v>
      </c>
      <c r="B9460" s="93" t="s">
        <v>508</v>
      </c>
      <c r="C9460" s="369"/>
      <c r="D9460" s="369"/>
      <c r="E9460" s="371"/>
      <c r="F9460" s="373"/>
      <c r="G9460" s="373"/>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6"/>
      <c r="B9461" s="94"/>
      <c r="C9461" s="132" t="s">
        <v>603</v>
      </c>
      <c r="D9461" s="95"/>
      <c r="E9461" s="96"/>
      <c r="F9461" s="97"/>
      <c r="G9461" s="267"/>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8">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8">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8">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8">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8">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8">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8">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8">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8">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8">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8">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8">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8">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8">
        <f t="shared" si="2840"/>
        <v>0</v>
      </c>
    </row>
    <row r="9476" spans="1:7" ht="24" customHeight="1" x14ac:dyDescent="0.2">
      <c r="A9476" s="269"/>
      <c r="D9476" s="88"/>
      <c r="E9476" s="89"/>
      <c r="F9476" s="255" t="s">
        <v>30</v>
      </c>
      <c r="G9476" s="270">
        <f>SUBTOTAL(9,G9462:G9475)</f>
        <v>0</v>
      </c>
    </row>
    <row r="9477" spans="1:7" ht="24" customHeight="1" x14ac:dyDescent="0.2">
      <c r="A9477" s="269"/>
      <c r="C9477" s="98" t="s">
        <v>604</v>
      </c>
      <c r="D9477" s="88"/>
      <c r="E9477" s="89"/>
      <c r="G9477" s="271"/>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8">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8">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8">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8">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8">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8">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8">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8">
        <f t="shared" si="2845"/>
        <v>0</v>
      </c>
    </row>
    <row r="9486" spans="1:7" ht="24" customHeight="1" x14ac:dyDescent="0.2">
      <c r="A9486" s="269"/>
      <c r="D9486" s="88"/>
      <c r="E9486" s="89"/>
      <c r="F9486" s="255" t="s">
        <v>31</v>
      </c>
      <c r="G9486" s="270">
        <f>SUBTOTAL(9,G9478:G9485)</f>
        <v>0</v>
      </c>
    </row>
    <row r="9487" spans="1:7" ht="24" customHeight="1" x14ac:dyDescent="0.2">
      <c r="A9487" s="269"/>
      <c r="C9487" s="98" t="s">
        <v>605</v>
      </c>
      <c r="D9487" s="88"/>
      <c r="E9487" s="89"/>
      <c r="G9487" s="271"/>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8">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8">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8">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8">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8">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8">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8">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8">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8">
        <f t="shared" si="2850"/>
        <v>0</v>
      </c>
    </row>
    <row r="9497" spans="1:7" ht="24" customHeight="1" x14ac:dyDescent="0.2">
      <c r="A9497" s="272"/>
      <c r="B9497" s="88"/>
      <c r="D9497" s="88"/>
      <c r="E9497" s="89"/>
      <c r="F9497" s="255" t="s">
        <v>32</v>
      </c>
      <c r="G9497" s="270">
        <f>SUBTOTAL(9,G9488:G9496)</f>
        <v>0</v>
      </c>
    </row>
    <row r="9498" spans="1:7" ht="24" customHeight="1" x14ac:dyDescent="0.2">
      <c r="A9498" s="273"/>
      <c r="B9498" s="88"/>
      <c r="D9498" s="88"/>
      <c r="E9498" s="89"/>
      <c r="G9498" s="271"/>
    </row>
    <row r="9499" spans="1:7" ht="24" customHeight="1" x14ac:dyDescent="0.2">
      <c r="A9499" s="274" t="str">
        <f>B9457</f>
        <v>23.1</v>
      </c>
      <c r="B9499" s="275" t="str">
        <f>C9457</f>
        <v>Limpieza de obra periódica</v>
      </c>
      <c r="C9499" s="95"/>
      <c r="D9499" s="95" t="s">
        <v>33</v>
      </c>
      <c r="E9499" s="96"/>
      <c r="F9499" s="277" t="s">
        <v>34</v>
      </c>
      <c r="G9499" s="276">
        <f>SUBTOTAL(9,G9462:G9498)</f>
        <v>0</v>
      </c>
    </row>
    <row r="9501" spans="1:7" ht="24" customHeight="1" x14ac:dyDescent="0.2">
      <c r="A9501" s="256" t="s">
        <v>36</v>
      </c>
      <c r="B9501" s="257"/>
      <c r="C9501" s="257"/>
      <c r="D9501" s="257"/>
      <c r="E9501" s="257"/>
      <c r="F9501" s="257"/>
      <c r="G9501" s="258"/>
    </row>
    <row r="9502" spans="1:7" ht="24" customHeight="1" x14ac:dyDescent="0.2">
      <c r="A9502" s="259" t="s">
        <v>601</v>
      </c>
      <c r="B9502" s="84" t="str">
        <f>Comitente</f>
        <v>SUBSECRETARIA DE ARQUITECTURA</v>
      </c>
      <c r="C9502" s="80"/>
      <c r="D9502" s="85"/>
      <c r="E9502" s="85"/>
      <c r="F9502" s="86"/>
      <c r="G9502" s="260"/>
    </row>
    <row r="9503" spans="1:7" ht="24" customHeight="1" x14ac:dyDescent="0.2">
      <c r="A9503" s="259" t="s">
        <v>602</v>
      </c>
      <c r="B9503" s="84">
        <f>Contratista</f>
        <v>0</v>
      </c>
      <c r="C9503" s="81"/>
      <c r="D9503" s="81"/>
      <c r="E9503" s="81"/>
      <c r="F9503" s="87"/>
      <c r="G9503" s="261"/>
    </row>
    <row r="9504" spans="1:7" ht="24" customHeight="1" x14ac:dyDescent="0.2">
      <c r="A9504" s="259" t="s">
        <v>23</v>
      </c>
      <c r="B9504" s="84" t="str">
        <f>Obra</f>
        <v>ESCUELA CASA DEL NINÑO</v>
      </c>
      <c r="C9504" s="81"/>
      <c r="D9504" s="81"/>
      <c r="E9504" s="81"/>
      <c r="F9504" s="87" t="s">
        <v>37</v>
      </c>
      <c r="G9504" s="262">
        <f>Fecha_Base</f>
        <v>0</v>
      </c>
    </row>
    <row r="9505" spans="1:123" ht="24" customHeight="1" x14ac:dyDescent="0.2">
      <c r="A9505" s="263" t="s">
        <v>600</v>
      </c>
      <c r="B9505" s="82" t="str">
        <f>Ubicación</f>
        <v>VALLE FERTIL - SAN JUAN</v>
      </c>
      <c r="C9505" s="82"/>
      <c r="D9505" s="88"/>
      <c r="E9505" s="89"/>
      <c r="G9505" s="264"/>
    </row>
    <row r="9506" spans="1:123" ht="24" customHeight="1" x14ac:dyDescent="0.2">
      <c r="A9506" s="263" t="s">
        <v>38</v>
      </c>
      <c r="B9506" s="91">
        <f>IFERROR(VALUE(LEFT(B9507,FIND(".",B9507)-1)),"")</f>
        <v>23</v>
      </c>
      <c r="C9506" s="83" t="str">
        <f>IFERROR(VLOOKUP(B9506,Tabla_CyP,2,FALSE),"")</f>
        <v xml:space="preserve"> LIMPIEZA DE OBRA</v>
      </c>
      <c r="E9506" s="89"/>
      <c r="G9506" s="264"/>
    </row>
    <row r="9507" spans="1:123" ht="24" customHeight="1" x14ac:dyDescent="0.2">
      <c r="A9507" s="263" t="s">
        <v>24</v>
      </c>
      <c r="B9507" s="92" t="str">
        <f>IFERROR(VLOOKUP(COUNTIF($A$1:A9507,"ANALISIS DE PRECIOS"),Tabla_NumeroItem,2,FALSE),"")</f>
        <v>23.2</v>
      </c>
      <c r="C9507" s="83" t="str">
        <f>IFERROR(VLOOKUP(B9507,Tabla_CyP,2,FALSE),"")</f>
        <v>Limpieza final de la obra y del obrador</v>
      </c>
      <c r="D9507" s="88"/>
      <c r="E9507" s="89"/>
      <c r="F9507" s="87" t="s">
        <v>25</v>
      </c>
      <c r="G9507" s="265" t="str">
        <f>IFERROR(VLOOKUP(B9507,Tabla_CyP,4,FALSE),"")</f>
        <v>gl</v>
      </c>
    </row>
    <row r="9508" spans="1:123" ht="24" customHeight="1" x14ac:dyDescent="0.2">
      <c r="A9508" s="263"/>
      <c r="B9508" s="82"/>
      <c r="D9508" s="88"/>
      <c r="E9508" s="89"/>
      <c r="G9508" s="264"/>
    </row>
    <row r="9509" spans="1:123" ht="24" customHeight="1" x14ac:dyDescent="0.2">
      <c r="A9509" s="366" t="s">
        <v>506</v>
      </c>
      <c r="B9509" s="367"/>
      <c r="C9509" s="368" t="s">
        <v>0</v>
      </c>
      <c r="D9509" s="368" t="s">
        <v>26</v>
      </c>
      <c r="E9509" s="370" t="s">
        <v>27</v>
      </c>
      <c r="F9509" s="372" t="s">
        <v>28</v>
      </c>
      <c r="G9509" s="372" t="s">
        <v>29</v>
      </c>
    </row>
    <row r="9510" spans="1:123" s="88" customFormat="1" ht="24" customHeight="1" x14ac:dyDescent="0.2">
      <c r="A9510" s="93" t="s">
        <v>507</v>
      </c>
      <c r="B9510" s="93" t="s">
        <v>508</v>
      </c>
      <c r="C9510" s="369"/>
      <c r="D9510" s="369"/>
      <c r="E9510" s="371"/>
      <c r="F9510" s="373"/>
      <c r="G9510" s="373"/>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6"/>
      <c r="B9511" s="94"/>
      <c r="C9511" s="132" t="s">
        <v>603</v>
      </c>
      <c r="D9511" s="95"/>
      <c r="E9511" s="96"/>
      <c r="F9511" s="97"/>
      <c r="G9511" s="267"/>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8">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8">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8">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8">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8">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8">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8">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8">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8">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8">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8">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8">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8">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8">
        <f t="shared" si="2855"/>
        <v>0</v>
      </c>
    </row>
    <row r="9526" spans="1:7" ht="24" customHeight="1" x14ac:dyDescent="0.2">
      <c r="A9526" s="269"/>
      <c r="D9526" s="88"/>
      <c r="E9526" s="89"/>
      <c r="F9526" s="255" t="s">
        <v>30</v>
      </c>
      <c r="G9526" s="270">
        <f>SUBTOTAL(9,G9512:G9525)</f>
        <v>0</v>
      </c>
    </row>
    <row r="9527" spans="1:7" ht="24" customHeight="1" x14ac:dyDescent="0.2">
      <c r="A9527" s="269"/>
      <c r="C9527" s="98" t="s">
        <v>604</v>
      </c>
      <c r="D9527" s="88"/>
      <c r="E9527" s="89"/>
      <c r="G9527" s="271"/>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8">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8">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8">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8">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8">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8">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8">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8">
        <f t="shared" si="2860"/>
        <v>0</v>
      </c>
    </row>
    <row r="9536" spans="1:7" ht="24" customHeight="1" x14ac:dyDescent="0.2">
      <c r="A9536" s="269"/>
      <c r="D9536" s="88"/>
      <c r="E9536" s="89"/>
      <c r="F9536" s="255" t="s">
        <v>31</v>
      </c>
      <c r="G9536" s="270">
        <f>SUBTOTAL(9,G9528:G9535)</f>
        <v>0</v>
      </c>
    </row>
    <row r="9537" spans="1:7" ht="24" customHeight="1" x14ac:dyDescent="0.2">
      <c r="A9537" s="269"/>
      <c r="C9537" s="98" t="s">
        <v>605</v>
      </c>
      <c r="D9537" s="88"/>
      <c r="E9537" s="89"/>
      <c r="G9537" s="271"/>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8">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8">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8">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8">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8">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8">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8">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8">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8">
        <f t="shared" si="2865"/>
        <v>0</v>
      </c>
    </row>
    <row r="9547" spans="1:7" ht="24" customHeight="1" x14ac:dyDescent="0.2">
      <c r="A9547" s="272"/>
      <c r="B9547" s="88"/>
      <c r="D9547" s="88"/>
      <c r="E9547" s="89"/>
      <c r="F9547" s="255" t="s">
        <v>32</v>
      </c>
      <c r="G9547" s="270">
        <f>SUBTOTAL(9,G9538:G9546)</f>
        <v>0</v>
      </c>
    </row>
    <row r="9548" spans="1:7" ht="24" customHeight="1" x14ac:dyDescent="0.2">
      <c r="A9548" s="273"/>
      <c r="B9548" s="88"/>
      <c r="D9548" s="88"/>
      <c r="E9548" s="89"/>
      <c r="G9548" s="271"/>
    </row>
    <row r="9549" spans="1:7" ht="24" customHeight="1" x14ac:dyDescent="0.2">
      <c r="A9549" s="274" t="str">
        <f>B9507</f>
        <v>23.2</v>
      </c>
      <c r="B9549" s="275" t="str">
        <f>C9507</f>
        <v>Limpieza final de la obra y del obrador</v>
      </c>
      <c r="C9549" s="95"/>
      <c r="D9549" s="95" t="s">
        <v>33</v>
      </c>
      <c r="E9549" s="96"/>
      <c r="F9549" s="277" t="s">
        <v>34</v>
      </c>
      <c r="G9549" s="276">
        <f>SUBTOTAL(9,G9512:G9548)</f>
        <v>0</v>
      </c>
    </row>
    <row r="9551" spans="1:7" ht="24" customHeight="1" x14ac:dyDescent="0.2">
      <c r="A9551" s="256" t="s">
        <v>36</v>
      </c>
      <c r="B9551" s="257"/>
      <c r="C9551" s="257"/>
      <c r="D9551" s="257"/>
      <c r="E9551" s="257"/>
      <c r="F9551" s="257"/>
      <c r="G9551" s="258"/>
    </row>
    <row r="9552" spans="1:7" ht="24" customHeight="1" x14ac:dyDescent="0.2">
      <c r="A9552" s="259" t="s">
        <v>601</v>
      </c>
      <c r="B9552" s="84" t="str">
        <f>Comitente</f>
        <v>SUBSECRETARIA DE ARQUITECTURA</v>
      </c>
      <c r="C9552" s="80"/>
      <c r="D9552" s="85"/>
      <c r="E9552" s="85"/>
      <c r="F9552" s="86"/>
      <c r="G9552" s="260"/>
    </row>
    <row r="9553" spans="1:123" ht="24" customHeight="1" x14ac:dyDescent="0.2">
      <c r="A9553" s="259" t="s">
        <v>602</v>
      </c>
      <c r="B9553" s="84">
        <f>Contratista</f>
        <v>0</v>
      </c>
      <c r="C9553" s="81"/>
      <c r="D9553" s="81"/>
      <c r="E9553" s="81"/>
      <c r="F9553" s="87"/>
      <c r="G9553" s="261"/>
    </row>
    <row r="9554" spans="1:123" ht="24" customHeight="1" x14ac:dyDescent="0.2">
      <c r="A9554" s="259" t="s">
        <v>23</v>
      </c>
      <c r="B9554" s="84" t="str">
        <f>Obra</f>
        <v>ESCUELA CASA DEL NINÑO</v>
      </c>
      <c r="C9554" s="81"/>
      <c r="D9554" s="81"/>
      <c r="E9554" s="81"/>
      <c r="F9554" s="87" t="s">
        <v>37</v>
      </c>
      <c r="G9554" s="262">
        <f>Fecha_Base</f>
        <v>0</v>
      </c>
    </row>
    <row r="9555" spans="1:123" ht="24" customHeight="1" x14ac:dyDescent="0.2">
      <c r="A9555" s="263" t="s">
        <v>600</v>
      </c>
      <c r="B9555" s="82" t="str">
        <f>Ubicación</f>
        <v>VALLE FERTIL - SAN JUAN</v>
      </c>
      <c r="C9555" s="82"/>
      <c r="D9555" s="88"/>
      <c r="E9555" s="89"/>
      <c r="G9555" s="264"/>
    </row>
    <row r="9556" spans="1:123" ht="24" customHeight="1" x14ac:dyDescent="0.2">
      <c r="A9556" s="263" t="s">
        <v>38</v>
      </c>
      <c r="B9556" s="91">
        <f>IFERROR(VALUE(LEFT(B9557,FIND(".",B9557)-1)),"")</f>
        <v>24</v>
      </c>
      <c r="C9556" s="83" t="str">
        <f>IFERROR(VLOOKUP(B9556,Tabla_CyP,2,FALSE),"")</f>
        <v xml:space="preserve"> VARIOS</v>
      </c>
      <c r="E9556" s="89"/>
      <c r="G9556" s="264"/>
    </row>
    <row r="9557" spans="1:123" ht="24" customHeight="1" x14ac:dyDescent="0.2">
      <c r="A9557" s="263" t="s">
        <v>24</v>
      </c>
      <c r="B9557" s="92" t="str">
        <f>IFERROR(VLOOKUP(COUNTIF($A$1:A9557,"ANALISIS DE PRECIOS"),Tabla_NumeroItem,2,FALSE),"")</f>
        <v>24.1</v>
      </c>
      <c r="C9557" s="83" t="str">
        <f>IFERROR(VLOOKUP(B9557,Tabla_CyP,2,FALSE),"")</f>
        <v>Fichas complementarias y otros</v>
      </c>
      <c r="D9557" s="88"/>
      <c r="E9557" s="89"/>
      <c r="F9557" s="87" t="s">
        <v>25</v>
      </c>
      <c r="G9557" s="265" t="str">
        <f>IFERROR(VLOOKUP(B9557,Tabla_CyP,4,FALSE),"")</f>
        <v>gl</v>
      </c>
    </row>
    <row r="9558" spans="1:123" ht="24" customHeight="1" x14ac:dyDescent="0.2">
      <c r="A9558" s="263"/>
      <c r="B9558" s="82"/>
      <c r="D9558" s="88"/>
      <c r="E9558" s="89"/>
      <c r="G9558" s="264"/>
    </row>
    <row r="9559" spans="1:123" ht="24" customHeight="1" x14ac:dyDescent="0.2">
      <c r="A9559" s="366" t="s">
        <v>506</v>
      </c>
      <c r="B9559" s="367"/>
      <c r="C9559" s="368" t="s">
        <v>0</v>
      </c>
      <c r="D9559" s="368" t="s">
        <v>26</v>
      </c>
      <c r="E9559" s="370" t="s">
        <v>27</v>
      </c>
      <c r="F9559" s="372" t="s">
        <v>28</v>
      </c>
      <c r="G9559" s="372" t="s">
        <v>29</v>
      </c>
    </row>
    <row r="9560" spans="1:123" s="88" customFormat="1" ht="24" customHeight="1" x14ac:dyDescent="0.2">
      <c r="A9560" s="93" t="s">
        <v>507</v>
      </c>
      <c r="B9560" s="93" t="s">
        <v>508</v>
      </c>
      <c r="C9560" s="369"/>
      <c r="D9560" s="369"/>
      <c r="E9560" s="371"/>
      <c r="F9560" s="373"/>
      <c r="G9560" s="373"/>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6"/>
      <c r="B9561" s="94"/>
      <c r="C9561" s="132" t="s">
        <v>603</v>
      </c>
      <c r="D9561" s="95"/>
      <c r="E9561" s="96"/>
      <c r="F9561" s="97"/>
      <c r="G9561" s="267"/>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8">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8">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8">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8">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8">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8">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8">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8">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8">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8">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8">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8">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8">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8">
        <f t="shared" si="2870"/>
        <v>0</v>
      </c>
    </row>
    <row r="9576" spans="1:7" ht="24" customHeight="1" x14ac:dyDescent="0.2">
      <c r="A9576" s="269"/>
      <c r="D9576" s="88"/>
      <c r="E9576" s="89"/>
      <c r="F9576" s="255" t="s">
        <v>30</v>
      </c>
      <c r="G9576" s="270">
        <f>SUBTOTAL(9,G9562:G9575)</f>
        <v>0</v>
      </c>
    </row>
    <row r="9577" spans="1:7" ht="24" customHeight="1" x14ac:dyDescent="0.2">
      <c r="A9577" s="269"/>
      <c r="C9577" s="98" t="s">
        <v>604</v>
      </c>
      <c r="D9577" s="88"/>
      <c r="E9577" s="89"/>
      <c r="G9577" s="271"/>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8">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8">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8">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8">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8">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8">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8">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8">
        <f t="shared" si="2875"/>
        <v>0</v>
      </c>
    </row>
    <row r="9586" spans="1:7" ht="24" customHeight="1" x14ac:dyDescent="0.2">
      <c r="A9586" s="269"/>
      <c r="D9586" s="88"/>
      <c r="E9586" s="89"/>
      <c r="F9586" s="255" t="s">
        <v>31</v>
      </c>
      <c r="G9586" s="270">
        <f>SUBTOTAL(9,G9578:G9585)</f>
        <v>0</v>
      </c>
    </row>
    <row r="9587" spans="1:7" ht="24" customHeight="1" x14ac:dyDescent="0.2">
      <c r="A9587" s="269"/>
      <c r="C9587" s="98" t="s">
        <v>605</v>
      </c>
      <c r="D9587" s="88"/>
      <c r="E9587" s="89"/>
      <c r="G9587" s="271"/>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8">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8">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8">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8">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8">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8">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8">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8">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8">
        <f t="shared" si="2880"/>
        <v>0</v>
      </c>
    </row>
    <row r="9597" spans="1:7" ht="24" customHeight="1" x14ac:dyDescent="0.2">
      <c r="A9597" s="272"/>
      <c r="B9597" s="88"/>
      <c r="D9597" s="88"/>
      <c r="E9597" s="89"/>
      <c r="F9597" s="255" t="s">
        <v>32</v>
      </c>
      <c r="G9597" s="270">
        <f>SUBTOTAL(9,G9588:G9596)</f>
        <v>0</v>
      </c>
    </row>
    <row r="9598" spans="1:7" ht="24" customHeight="1" x14ac:dyDescent="0.2">
      <c r="A9598" s="273"/>
      <c r="B9598" s="88"/>
      <c r="D9598" s="88"/>
      <c r="E9598" s="89"/>
      <c r="G9598" s="271"/>
    </row>
    <row r="9599" spans="1:7" ht="24" customHeight="1" x14ac:dyDescent="0.2">
      <c r="A9599" s="274" t="str">
        <f>B9557</f>
        <v>24.1</v>
      </c>
      <c r="B9599" s="275" t="str">
        <f>C9557</f>
        <v>Fichas complementarias y otros</v>
      </c>
      <c r="C9599" s="95"/>
      <c r="D9599" s="95" t="s">
        <v>33</v>
      </c>
      <c r="E9599" s="96"/>
      <c r="F9599" s="277" t="s">
        <v>34</v>
      </c>
      <c r="G9599" s="276">
        <f>SUBTOTAL(9,G9562:G9598)</f>
        <v>0</v>
      </c>
    </row>
    <row r="9601" spans="1:123" ht="24" customHeight="1" x14ac:dyDescent="0.2">
      <c r="A9601" s="256" t="s">
        <v>36</v>
      </c>
      <c r="B9601" s="257"/>
      <c r="C9601" s="257"/>
      <c r="D9601" s="257"/>
      <c r="E9601" s="257"/>
      <c r="F9601" s="257"/>
      <c r="G9601" s="258"/>
    </row>
    <row r="9602" spans="1:123" ht="24" customHeight="1" x14ac:dyDescent="0.2">
      <c r="A9602" s="259" t="s">
        <v>601</v>
      </c>
      <c r="B9602" s="84" t="str">
        <f>Comitente</f>
        <v>SUBSECRETARIA DE ARQUITECTURA</v>
      </c>
      <c r="C9602" s="80"/>
      <c r="D9602" s="85"/>
      <c r="E9602" s="85"/>
      <c r="F9602" s="86"/>
      <c r="G9602" s="260"/>
    </row>
    <row r="9603" spans="1:123" ht="24" customHeight="1" x14ac:dyDescent="0.2">
      <c r="A9603" s="259" t="s">
        <v>602</v>
      </c>
      <c r="B9603" s="84">
        <f>Contratista</f>
        <v>0</v>
      </c>
      <c r="C9603" s="81"/>
      <c r="D9603" s="81"/>
      <c r="E9603" s="81"/>
      <c r="F9603" s="87"/>
      <c r="G9603" s="261"/>
    </row>
    <row r="9604" spans="1:123" ht="24" customHeight="1" x14ac:dyDescent="0.2">
      <c r="A9604" s="259" t="s">
        <v>23</v>
      </c>
      <c r="B9604" s="84" t="str">
        <f>Obra</f>
        <v>ESCUELA CASA DEL NINÑO</v>
      </c>
      <c r="C9604" s="81"/>
      <c r="D9604" s="81"/>
      <c r="E9604" s="81"/>
      <c r="F9604" s="87" t="s">
        <v>37</v>
      </c>
      <c r="G9604" s="262">
        <f>Fecha_Base</f>
        <v>0</v>
      </c>
    </row>
    <row r="9605" spans="1:123" ht="24" customHeight="1" x14ac:dyDescent="0.2">
      <c r="A9605" s="263" t="s">
        <v>600</v>
      </c>
      <c r="B9605" s="82" t="str">
        <f>Ubicación</f>
        <v>VALLE FERTIL - SAN JUAN</v>
      </c>
      <c r="C9605" s="82"/>
      <c r="D9605" s="88"/>
      <c r="E9605" s="89"/>
      <c r="G9605" s="264"/>
    </row>
    <row r="9606" spans="1:123" ht="24" customHeight="1" x14ac:dyDescent="0.2">
      <c r="A9606" s="263" t="s">
        <v>38</v>
      </c>
      <c r="B9606" s="91">
        <f>IFERROR(VALUE(LEFT(B9607,FIND(".",B9607)-1)),"")</f>
        <v>24</v>
      </c>
      <c r="C9606" s="83" t="str">
        <f>IFERROR(VLOOKUP(B9606,Tabla_CyP,2,FALSE),"")</f>
        <v xml:space="preserve"> VARIOS</v>
      </c>
      <c r="E9606" s="89"/>
      <c r="G9606" s="264"/>
    </row>
    <row r="9607" spans="1:123" ht="24" customHeight="1" x14ac:dyDescent="0.2">
      <c r="A9607" s="263" t="s">
        <v>24</v>
      </c>
      <c r="B9607" s="92" t="str">
        <f>IFERROR(VLOOKUP(COUNTIF($A$1:A9607,"ANALISIS DE PRECIOS"),Tabla_NumeroItem,2,FALSE),"")</f>
        <v>24.2</v>
      </c>
      <c r="C9607" s="83" t="str">
        <f>IFERROR(VLOOKUP(B9607,Tabla_CyP,2,FALSE),"")</f>
        <v>Construccion de mastil y otros</v>
      </c>
      <c r="D9607" s="88"/>
      <c r="E9607" s="89"/>
      <c r="F9607" s="87" t="s">
        <v>25</v>
      </c>
      <c r="G9607" s="265" t="str">
        <f>IFERROR(VLOOKUP(B9607,Tabla_CyP,4,FALSE),"")</f>
        <v>gl</v>
      </c>
    </row>
    <row r="9608" spans="1:123" ht="24" customHeight="1" x14ac:dyDescent="0.2">
      <c r="A9608" s="263"/>
      <c r="B9608" s="82"/>
      <c r="D9608" s="88"/>
      <c r="E9608" s="89"/>
      <c r="G9608" s="264"/>
    </row>
    <row r="9609" spans="1:123" ht="24" customHeight="1" x14ac:dyDescent="0.2">
      <c r="A9609" s="366" t="s">
        <v>506</v>
      </c>
      <c r="B9609" s="367"/>
      <c r="C9609" s="368" t="s">
        <v>0</v>
      </c>
      <c r="D9609" s="368" t="s">
        <v>26</v>
      </c>
      <c r="E9609" s="370" t="s">
        <v>27</v>
      </c>
      <c r="F9609" s="372" t="s">
        <v>28</v>
      </c>
      <c r="G9609" s="372" t="s">
        <v>29</v>
      </c>
    </row>
    <row r="9610" spans="1:123" s="88" customFormat="1" ht="24" customHeight="1" x14ac:dyDescent="0.2">
      <c r="A9610" s="93" t="s">
        <v>507</v>
      </c>
      <c r="B9610" s="93" t="s">
        <v>508</v>
      </c>
      <c r="C9610" s="369"/>
      <c r="D9610" s="369"/>
      <c r="E9610" s="371"/>
      <c r="F9610" s="373"/>
      <c r="G9610" s="373"/>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6"/>
      <c r="B9611" s="94"/>
      <c r="C9611" s="132" t="s">
        <v>603</v>
      </c>
      <c r="D9611" s="95"/>
      <c r="E9611" s="96"/>
      <c r="F9611" s="97"/>
      <c r="G9611" s="267"/>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8">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8">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8">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8">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8">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8">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8">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8">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8">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8">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8">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8">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8">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8">
        <f t="shared" si="2885"/>
        <v>0</v>
      </c>
    </row>
    <row r="9626" spans="1:7" ht="24" customHeight="1" x14ac:dyDescent="0.2">
      <c r="A9626" s="269"/>
      <c r="D9626" s="88"/>
      <c r="E9626" s="89"/>
      <c r="F9626" s="255" t="s">
        <v>30</v>
      </c>
      <c r="G9626" s="270">
        <f>SUBTOTAL(9,G9612:G9625)</f>
        <v>0</v>
      </c>
    </row>
    <row r="9627" spans="1:7" ht="24" customHeight="1" x14ac:dyDescent="0.2">
      <c r="A9627" s="269"/>
      <c r="C9627" s="98" t="s">
        <v>604</v>
      </c>
      <c r="D9627" s="88"/>
      <c r="E9627" s="89"/>
      <c r="G9627" s="271"/>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8">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8">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8">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8">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8">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8">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8">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8">
        <f t="shared" si="2890"/>
        <v>0</v>
      </c>
    </row>
    <row r="9636" spans="1:7" ht="24" customHeight="1" x14ac:dyDescent="0.2">
      <c r="A9636" s="269"/>
      <c r="D9636" s="88"/>
      <c r="E9636" s="89"/>
      <c r="F9636" s="255" t="s">
        <v>31</v>
      </c>
      <c r="G9636" s="270">
        <f>SUBTOTAL(9,G9628:G9635)</f>
        <v>0</v>
      </c>
    </row>
    <row r="9637" spans="1:7" ht="24" customHeight="1" x14ac:dyDescent="0.2">
      <c r="A9637" s="269"/>
      <c r="C9637" s="98" t="s">
        <v>605</v>
      </c>
      <c r="D9637" s="88"/>
      <c r="E9637" s="89"/>
      <c r="G9637" s="271"/>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8">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8">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8">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8">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8">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8">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8">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8">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8">
        <f t="shared" si="2895"/>
        <v>0</v>
      </c>
    </row>
    <row r="9647" spans="1:7" ht="24" customHeight="1" x14ac:dyDescent="0.2">
      <c r="A9647" s="272"/>
      <c r="B9647" s="88"/>
      <c r="D9647" s="88"/>
      <c r="E9647" s="89"/>
      <c r="F9647" s="255" t="s">
        <v>32</v>
      </c>
      <c r="G9647" s="270">
        <f>SUBTOTAL(9,G9638:G9646)</f>
        <v>0</v>
      </c>
    </row>
    <row r="9648" spans="1:7" ht="24" customHeight="1" x14ac:dyDescent="0.2">
      <c r="A9648" s="273"/>
      <c r="B9648" s="88"/>
      <c r="D9648" s="88"/>
      <c r="E9648" s="89"/>
      <c r="G9648" s="271"/>
    </row>
    <row r="9649" spans="1:123" ht="24" customHeight="1" x14ac:dyDescent="0.2">
      <c r="A9649" s="274" t="str">
        <f>B9607</f>
        <v>24.2</v>
      </c>
      <c r="B9649" s="275" t="str">
        <f>C9607</f>
        <v>Construccion de mastil y otros</v>
      </c>
      <c r="C9649" s="95"/>
      <c r="D9649" s="95" t="s">
        <v>33</v>
      </c>
      <c r="E9649" s="96"/>
      <c r="F9649" s="277" t="s">
        <v>34</v>
      </c>
      <c r="G9649" s="276">
        <f>SUBTOTAL(9,G9612:G9648)</f>
        <v>0</v>
      </c>
    </row>
    <row r="9651" spans="1:123" ht="24" customHeight="1" x14ac:dyDescent="0.2">
      <c r="A9651" s="256" t="s">
        <v>36</v>
      </c>
      <c r="B9651" s="257"/>
      <c r="C9651" s="257"/>
      <c r="D9651" s="257"/>
      <c r="E9651" s="257"/>
      <c r="F9651" s="257"/>
      <c r="G9651" s="258"/>
    </row>
    <row r="9652" spans="1:123" ht="24" customHeight="1" x14ac:dyDescent="0.2">
      <c r="A9652" s="259" t="s">
        <v>601</v>
      </c>
      <c r="B9652" s="84" t="str">
        <f>Comitente</f>
        <v>SUBSECRETARIA DE ARQUITECTURA</v>
      </c>
      <c r="C9652" s="80"/>
      <c r="D9652" s="85"/>
      <c r="E9652" s="85"/>
      <c r="F9652" s="86"/>
      <c r="G9652" s="260"/>
    </row>
    <row r="9653" spans="1:123" ht="24" customHeight="1" x14ac:dyDescent="0.2">
      <c r="A9653" s="259" t="s">
        <v>602</v>
      </c>
      <c r="B9653" s="84">
        <f>Contratista</f>
        <v>0</v>
      </c>
      <c r="C9653" s="81"/>
      <c r="D9653" s="81"/>
      <c r="E9653" s="81"/>
      <c r="F9653" s="87"/>
      <c r="G9653" s="261"/>
    </row>
    <row r="9654" spans="1:123" ht="24" customHeight="1" x14ac:dyDescent="0.2">
      <c r="A9654" s="259" t="s">
        <v>23</v>
      </c>
      <c r="B9654" s="84" t="str">
        <f>Obra</f>
        <v>ESCUELA CASA DEL NINÑO</v>
      </c>
      <c r="C9654" s="81"/>
      <c r="D9654" s="81"/>
      <c r="E9654" s="81"/>
      <c r="F9654" s="87" t="s">
        <v>37</v>
      </c>
      <c r="G9654" s="262">
        <f>Fecha_Base</f>
        <v>0</v>
      </c>
    </row>
    <row r="9655" spans="1:123" ht="24" customHeight="1" x14ac:dyDescent="0.2">
      <c r="A9655" s="263" t="s">
        <v>600</v>
      </c>
      <c r="B9655" s="82" t="str">
        <f>Ubicación</f>
        <v>VALLE FERTIL - SAN JUAN</v>
      </c>
      <c r="C9655" s="82"/>
      <c r="D9655" s="88"/>
      <c r="E9655" s="89"/>
      <c r="G9655" s="264"/>
    </row>
    <row r="9656" spans="1:123" ht="24" customHeight="1" x14ac:dyDescent="0.2">
      <c r="A9656" s="263" t="s">
        <v>38</v>
      </c>
      <c r="B9656" s="91">
        <f>IFERROR(VALUE(LEFT(B9657,FIND(".",B9657)-1)),"")</f>
        <v>24</v>
      </c>
      <c r="C9656" s="83" t="str">
        <f>IFERROR(VLOOKUP(B9656,Tabla_CyP,2,FALSE),"")</f>
        <v xml:space="preserve"> VARIOS</v>
      </c>
      <c r="E9656" s="89"/>
      <c r="G9656" s="264"/>
    </row>
    <row r="9657" spans="1:123" ht="24" customHeight="1" x14ac:dyDescent="0.2">
      <c r="A9657" s="263" t="s">
        <v>24</v>
      </c>
      <c r="B9657" s="92" t="str">
        <f>IFERROR(VLOOKUP(COUNTIF($A$1:A9657,"ANALISIS DE PRECIOS"),Tabla_NumeroItem,2,FALSE),"")</f>
        <v>24.3</v>
      </c>
      <c r="C9657" s="83" t="str">
        <f>IFERROR(VLOOKUP(B9657,Tabla_CyP,2,FALSE),"")</f>
        <v>Pérgolas sobre piso</v>
      </c>
      <c r="D9657" s="88"/>
      <c r="E9657" s="89"/>
      <c r="F9657" s="87" t="s">
        <v>25</v>
      </c>
      <c r="G9657" s="265" t="str">
        <f>IFERROR(VLOOKUP(B9657,Tabla_CyP,4,FALSE),"")</f>
        <v>gl</v>
      </c>
    </row>
    <row r="9658" spans="1:123" ht="24" customHeight="1" x14ac:dyDescent="0.2">
      <c r="A9658" s="263"/>
      <c r="B9658" s="82"/>
      <c r="D9658" s="88"/>
      <c r="E9658" s="89"/>
      <c r="G9658" s="264"/>
    </row>
    <row r="9659" spans="1:123" ht="24" customHeight="1" x14ac:dyDescent="0.2">
      <c r="A9659" s="366" t="s">
        <v>506</v>
      </c>
      <c r="B9659" s="367"/>
      <c r="C9659" s="368" t="s">
        <v>0</v>
      </c>
      <c r="D9659" s="368" t="s">
        <v>26</v>
      </c>
      <c r="E9659" s="370" t="s">
        <v>27</v>
      </c>
      <c r="F9659" s="372" t="s">
        <v>28</v>
      </c>
      <c r="G9659" s="372" t="s">
        <v>29</v>
      </c>
    </row>
    <row r="9660" spans="1:123" s="88" customFormat="1" ht="24" customHeight="1" x14ac:dyDescent="0.2">
      <c r="A9660" s="93" t="s">
        <v>507</v>
      </c>
      <c r="B9660" s="93" t="s">
        <v>508</v>
      </c>
      <c r="C9660" s="369"/>
      <c r="D9660" s="369"/>
      <c r="E9660" s="371"/>
      <c r="F9660" s="373"/>
      <c r="G9660" s="373"/>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6"/>
      <c r="B9661" s="94"/>
      <c r="C9661" s="132" t="s">
        <v>603</v>
      </c>
      <c r="D9661" s="95"/>
      <c r="E9661" s="96"/>
      <c r="F9661" s="97"/>
      <c r="G9661" s="267"/>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8">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8">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8">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8">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8">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8">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8">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8">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8">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8">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8">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8">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8">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8">
        <f t="shared" si="2900"/>
        <v>0</v>
      </c>
    </row>
    <row r="9676" spans="1:7" ht="24" customHeight="1" x14ac:dyDescent="0.2">
      <c r="A9676" s="269"/>
      <c r="D9676" s="88"/>
      <c r="E9676" s="89"/>
      <c r="F9676" s="255" t="s">
        <v>30</v>
      </c>
      <c r="G9676" s="270">
        <f>SUBTOTAL(9,G9662:G9675)</f>
        <v>0</v>
      </c>
    </row>
    <row r="9677" spans="1:7" ht="24" customHeight="1" x14ac:dyDescent="0.2">
      <c r="A9677" s="269"/>
      <c r="C9677" s="98" t="s">
        <v>604</v>
      </c>
      <c r="D9677" s="88"/>
      <c r="E9677" s="89"/>
      <c r="G9677" s="271"/>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8">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8">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8">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8">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8">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8">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8">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8">
        <f t="shared" si="2905"/>
        <v>0</v>
      </c>
    </row>
    <row r="9686" spans="1:7" ht="24" customHeight="1" x14ac:dyDescent="0.2">
      <c r="A9686" s="269"/>
      <c r="D9686" s="88"/>
      <c r="E9686" s="89"/>
      <c r="F9686" s="255" t="s">
        <v>31</v>
      </c>
      <c r="G9686" s="270">
        <f>SUBTOTAL(9,G9678:G9685)</f>
        <v>0</v>
      </c>
    </row>
    <row r="9687" spans="1:7" ht="24" customHeight="1" x14ac:dyDescent="0.2">
      <c r="A9687" s="269"/>
      <c r="C9687" s="98" t="s">
        <v>605</v>
      </c>
      <c r="D9687" s="88"/>
      <c r="E9687" s="89"/>
      <c r="G9687" s="271"/>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8">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8">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8">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8">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8">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8">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8">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8">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8">
        <f t="shared" si="2910"/>
        <v>0</v>
      </c>
    </row>
    <row r="9697" spans="1:123" ht="24" customHeight="1" x14ac:dyDescent="0.2">
      <c r="A9697" s="272"/>
      <c r="B9697" s="88"/>
      <c r="D9697" s="88"/>
      <c r="E9697" s="89"/>
      <c r="F9697" s="255" t="s">
        <v>32</v>
      </c>
      <c r="G9697" s="270">
        <f>SUBTOTAL(9,G9688:G9696)</f>
        <v>0</v>
      </c>
    </row>
    <row r="9698" spans="1:123" ht="24" customHeight="1" x14ac:dyDescent="0.2">
      <c r="A9698" s="273"/>
      <c r="B9698" s="88"/>
      <c r="D9698" s="88"/>
      <c r="E9698" s="89"/>
      <c r="G9698" s="271"/>
    </row>
    <row r="9699" spans="1:123" ht="24" customHeight="1" x14ac:dyDescent="0.2">
      <c r="A9699" s="274" t="str">
        <f>B9657</f>
        <v>24.3</v>
      </c>
      <c r="B9699" s="275" t="str">
        <f>C9657</f>
        <v>Pérgolas sobre piso</v>
      </c>
      <c r="C9699" s="95"/>
      <c r="D9699" s="95" t="s">
        <v>33</v>
      </c>
      <c r="E9699" s="96"/>
      <c r="F9699" s="277" t="s">
        <v>34</v>
      </c>
      <c r="G9699" s="276">
        <f>SUBTOTAL(9,G9662:G9698)</f>
        <v>0</v>
      </c>
    </row>
    <row r="9701" spans="1:123" ht="24" customHeight="1" x14ac:dyDescent="0.2">
      <c r="A9701" s="256" t="s">
        <v>36</v>
      </c>
      <c r="B9701" s="257"/>
      <c r="C9701" s="257"/>
      <c r="D9701" s="257"/>
      <c r="E9701" s="257"/>
      <c r="F9701" s="257"/>
      <c r="G9701" s="258"/>
    </row>
    <row r="9702" spans="1:123" ht="24" customHeight="1" x14ac:dyDescent="0.2">
      <c r="A9702" s="259" t="s">
        <v>601</v>
      </c>
      <c r="B9702" s="84" t="str">
        <f>Comitente</f>
        <v>SUBSECRETARIA DE ARQUITECTURA</v>
      </c>
      <c r="C9702" s="80"/>
      <c r="D9702" s="85"/>
      <c r="E9702" s="85"/>
      <c r="F9702" s="86"/>
      <c r="G9702" s="260"/>
    </row>
    <row r="9703" spans="1:123" ht="24" customHeight="1" x14ac:dyDescent="0.2">
      <c r="A9703" s="259" t="s">
        <v>602</v>
      </c>
      <c r="B9703" s="84">
        <f>Contratista</f>
        <v>0</v>
      </c>
      <c r="C9703" s="81"/>
      <c r="D9703" s="81"/>
      <c r="E9703" s="81"/>
      <c r="F9703" s="87"/>
      <c r="G9703" s="261"/>
    </row>
    <row r="9704" spans="1:123" ht="24" customHeight="1" x14ac:dyDescent="0.2">
      <c r="A9704" s="259" t="s">
        <v>23</v>
      </c>
      <c r="B9704" s="84" t="str">
        <f>Obra</f>
        <v>ESCUELA CASA DEL NINÑO</v>
      </c>
      <c r="C9704" s="81"/>
      <c r="D9704" s="81"/>
      <c r="E9704" s="81"/>
      <c r="F9704" s="87" t="s">
        <v>37</v>
      </c>
      <c r="G9704" s="262">
        <f>Fecha_Base</f>
        <v>0</v>
      </c>
    </row>
    <row r="9705" spans="1:123" ht="24" customHeight="1" x14ac:dyDescent="0.2">
      <c r="A9705" s="263" t="s">
        <v>600</v>
      </c>
      <c r="B9705" s="82" t="str">
        <f>Ubicación</f>
        <v>VALLE FERTIL - SAN JUAN</v>
      </c>
      <c r="C9705" s="82"/>
      <c r="D9705" s="88"/>
      <c r="E9705" s="89"/>
      <c r="G9705" s="264"/>
    </row>
    <row r="9706" spans="1:123" ht="24" customHeight="1" x14ac:dyDescent="0.2">
      <c r="A9706" s="263" t="s">
        <v>38</v>
      </c>
      <c r="B9706" s="91">
        <f>IFERROR(VALUE(LEFT(B9707,FIND(".",B9707)-1)),"")</f>
        <v>24</v>
      </c>
      <c r="C9706" s="83" t="str">
        <f>IFERROR(VLOOKUP(B9706,Tabla_CyP,2,FALSE),"")</f>
        <v xml:space="preserve"> VARIOS</v>
      </c>
      <c r="E9706" s="89"/>
      <c r="G9706" s="264"/>
    </row>
    <row r="9707" spans="1:123" ht="24" customHeight="1" x14ac:dyDescent="0.2">
      <c r="A9707" s="263" t="s">
        <v>24</v>
      </c>
      <c r="B9707" s="92" t="str">
        <f>IFERROR(VLOOKUP(COUNTIF($A$1:A9707,"ANALISIS DE PRECIOS"),Tabla_NumeroItem,2,FALSE),"")</f>
        <v>24.4</v>
      </c>
      <c r="C9707" s="83" t="str">
        <f>IFERROR(VLOOKUP(B9707,Tabla_CyP,2,FALSE),"")</f>
        <v>Otros</v>
      </c>
      <c r="D9707" s="88"/>
      <c r="E9707" s="89"/>
      <c r="F9707" s="87" t="s">
        <v>25</v>
      </c>
      <c r="G9707" s="265" t="str">
        <f>IFERROR(VLOOKUP(B9707,Tabla_CyP,4,FALSE),"")</f>
        <v>gl</v>
      </c>
    </row>
    <row r="9708" spans="1:123" ht="24" customHeight="1" x14ac:dyDescent="0.2">
      <c r="A9708" s="263"/>
      <c r="B9708" s="82"/>
      <c r="D9708" s="88"/>
      <c r="E9708" s="89"/>
      <c r="G9708" s="264"/>
    </row>
    <row r="9709" spans="1:123" ht="24" customHeight="1" x14ac:dyDescent="0.2">
      <c r="A9709" s="366" t="s">
        <v>506</v>
      </c>
      <c r="B9709" s="367"/>
      <c r="C9709" s="368" t="s">
        <v>0</v>
      </c>
      <c r="D9709" s="368" t="s">
        <v>26</v>
      </c>
      <c r="E9709" s="370" t="s">
        <v>27</v>
      </c>
      <c r="F9709" s="372" t="s">
        <v>28</v>
      </c>
      <c r="G9709" s="372" t="s">
        <v>29</v>
      </c>
    </row>
    <row r="9710" spans="1:123" s="88" customFormat="1" ht="24" customHeight="1" x14ac:dyDescent="0.2">
      <c r="A9710" s="93" t="s">
        <v>507</v>
      </c>
      <c r="B9710" s="93" t="s">
        <v>508</v>
      </c>
      <c r="C9710" s="369"/>
      <c r="D9710" s="369"/>
      <c r="E9710" s="371"/>
      <c r="F9710" s="373"/>
      <c r="G9710" s="373"/>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6"/>
      <c r="B9711" s="94"/>
      <c r="C9711" s="132" t="s">
        <v>603</v>
      </c>
      <c r="D9711" s="95"/>
      <c r="E9711" s="96"/>
      <c r="F9711" s="97"/>
      <c r="G9711" s="267"/>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8">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8">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8">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8">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8">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8">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8">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8">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8">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8">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8">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8">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8">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8">
        <f t="shared" si="2915"/>
        <v>0</v>
      </c>
    </row>
    <row r="9726" spans="1:7" ht="24" customHeight="1" x14ac:dyDescent="0.2">
      <c r="A9726" s="269"/>
      <c r="D9726" s="88"/>
      <c r="E9726" s="89"/>
      <c r="F9726" s="255" t="s">
        <v>30</v>
      </c>
      <c r="G9726" s="270">
        <f>SUBTOTAL(9,G9712:G9725)</f>
        <v>0</v>
      </c>
    </row>
    <row r="9727" spans="1:7" ht="24" customHeight="1" x14ac:dyDescent="0.2">
      <c r="A9727" s="269"/>
      <c r="C9727" s="98" t="s">
        <v>604</v>
      </c>
      <c r="D9727" s="88"/>
      <c r="E9727" s="89"/>
      <c r="G9727" s="271"/>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8">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8">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8">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8">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8">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8">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8">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8">
        <f t="shared" si="2920"/>
        <v>0</v>
      </c>
    </row>
    <row r="9736" spans="1:7" ht="24" customHeight="1" x14ac:dyDescent="0.2">
      <c r="A9736" s="269"/>
      <c r="D9736" s="88"/>
      <c r="E9736" s="89"/>
      <c r="F9736" s="255" t="s">
        <v>31</v>
      </c>
      <c r="G9736" s="270">
        <f>SUBTOTAL(9,G9728:G9735)</f>
        <v>0</v>
      </c>
    </row>
    <row r="9737" spans="1:7" ht="24" customHeight="1" x14ac:dyDescent="0.2">
      <c r="A9737" s="269"/>
      <c r="C9737" s="98" t="s">
        <v>605</v>
      </c>
      <c r="D9737" s="88"/>
      <c r="E9737" s="89"/>
      <c r="G9737" s="271"/>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8">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8">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8">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8">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8">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8">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8">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8">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8">
        <f t="shared" si="2925"/>
        <v>0</v>
      </c>
    </row>
    <row r="9747" spans="1:123" ht="24" customHeight="1" x14ac:dyDescent="0.2">
      <c r="A9747" s="272"/>
      <c r="B9747" s="88"/>
      <c r="D9747" s="88"/>
      <c r="E9747" s="89"/>
      <c r="F9747" s="255" t="s">
        <v>32</v>
      </c>
      <c r="G9747" s="270">
        <f>SUBTOTAL(9,G9738:G9746)</f>
        <v>0</v>
      </c>
    </row>
    <row r="9748" spans="1:123" ht="24" customHeight="1" x14ac:dyDescent="0.2">
      <c r="A9748" s="273"/>
      <c r="B9748" s="88"/>
      <c r="D9748" s="88"/>
      <c r="E9748" s="89"/>
      <c r="G9748" s="271"/>
    </row>
    <row r="9749" spans="1:123" ht="24" customHeight="1" x14ac:dyDescent="0.2">
      <c r="A9749" s="274" t="str">
        <f>B9707</f>
        <v>24.4</v>
      </c>
      <c r="B9749" s="275" t="str">
        <f>C9707</f>
        <v>Otros</v>
      </c>
      <c r="C9749" s="95"/>
      <c r="D9749" s="95" t="s">
        <v>33</v>
      </c>
      <c r="E9749" s="96"/>
      <c r="F9749" s="277" t="s">
        <v>34</v>
      </c>
      <c r="G9749" s="276">
        <f>SUBTOTAL(9,G9712:G9748)</f>
        <v>0</v>
      </c>
    </row>
    <row r="9751" spans="1:123" ht="24" customHeight="1" x14ac:dyDescent="0.2">
      <c r="A9751" s="256" t="s">
        <v>36</v>
      </c>
      <c r="B9751" s="257"/>
      <c r="C9751" s="257"/>
      <c r="D9751" s="257"/>
      <c r="E9751" s="257"/>
      <c r="F9751" s="257"/>
      <c r="G9751" s="258"/>
    </row>
    <row r="9752" spans="1:123" ht="24" customHeight="1" x14ac:dyDescent="0.2">
      <c r="A9752" s="259" t="s">
        <v>601</v>
      </c>
      <c r="B9752" s="84" t="str">
        <f>Comitente</f>
        <v>SUBSECRETARIA DE ARQUITECTURA</v>
      </c>
      <c r="C9752" s="80"/>
      <c r="D9752" s="85"/>
      <c r="E9752" s="85"/>
      <c r="F9752" s="86"/>
      <c r="G9752" s="260"/>
    </row>
    <row r="9753" spans="1:123" ht="24" customHeight="1" x14ac:dyDescent="0.2">
      <c r="A9753" s="259" t="s">
        <v>602</v>
      </c>
      <c r="B9753" s="84">
        <f>Contratista</f>
        <v>0</v>
      </c>
      <c r="C9753" s="81"/>
      <c r="D9753" s="81"/>
      <c r="E9753" s="81"/>
      <c r="F9753" s="87"/>
      <c r="G9753" s="261"/>
    </row>
    <row r="9754" spans="1:123" ht="24" customHeight="1" x14ac:dyDescent="0.2">
      <c r="A9754" s="259" t="s">
        <v>23</v>
      </c>
      <c r="B9754" s="84" t="str">
        <f>Obra</f>
        <v>ESCUELA CASA DEL NINÑO</v>
      </c>
      <c r="C9754" s="81"/>
      <c r="D9754" s="81"/>
      <c r="E9754" s="81"/>
      <c r="F9754" s="87" t="s">
        <v>37</v>
      </c>
      <c r="G9754" s="262">
        <f>Fecha_Base</f>
        <v>0</v>
      </c>
    </row>
    <row r="9755" spans="1:123" ht="24" customHeight="1" x14ac:dyDescent="0.2">
      <c r="A9755" s="263" t="s">
        <v>600</v>
      </c>
      <c r="B9755" s="82" t="str">
        <f>Ubicación</f>
        <v>VALLE FERTIL - SAN JUAN</v>
      </c>
      <c r="C9755" s="82"/>
      <c r="D9755" s="88"/>
      <c r="E9755" s="89"/>
      <c r="G9755" s="264"/>
    </row>
    <row r="9756" spans="1:123" ht="24" customHeight="1" x14ac:dyDescent="0.2">
      <c r="A9756" s="263" t="s">
        <v>38</v>
      </c>
      <c r="B9756" s="91">
        <f>IFERROR(VALUE(LEFT(B9757,FIND(".",B9757)-1)),"")</f>
        <v>24</v>
      </c>
      <c r="C9756" s="83" t="str">
        <f>IFERROR(VLOOKUP(B9756,Tabla_CyP,2,FALSE),"")</f>
        <v xml:space="preserve"> VARIOS</v>
      </c>
      <c r="E9756" s="89"/>
      <c r="G9756" s="264"/>
    </row>
    <row r="9757" spans="1:123" ht="24" customHeight="1" x14ac:dyDescent="0.2">
      <c r="A9757" s="263" t="s">
        <v>24</v>
      </c>
      <c r="B9757" s="92" t="str">
        <f>IFERROR(VLOOKUP(COUNTIF($A$1:A9757,"ANALISIS DE PRECIOS"),Tabla_NumeroItem,2,FALSE),"")</f>
        <v>24.5</v>
      </c>
      <c r="C9757" s="83" t="str">
        <f>IFERROR(VLOOKUP(B9757,Tabla_CyP,2,FALSE),"")</f>
        <v>Planos aprobados</v>
      </c>
      <c r="D9757" s="88"/>
      <c r="E9757" s="89"/>
      <c r="F9757" s="87" t="s">
        <v>25</v>
      </c>
      <c r="G9757" s="265" t="str">
        <f>IFERROR(VLOOKUP(B9757,Tabla_CyP,4,FALSE),"")</f>
        <v>gl</v>
      </c>
    </row>
    <row r="9758" spans="1:123" ht="24" customHeight="1" x14ac:dyDescent="0.2">
      <c r="A9758" s="263"/>
      <c r="B9758" s="82"/>
      <c r="D9758" s="88"/>
      <c r="E9758" s="89"/>
      <c r="G9758" s="264"/>
    </row>
    <row r="9759" spans="1:123" ht="24" customHeight="1" x14ac:dyDescent="0.2">
      <c r="A9759" s="366" t="s">
        <v>506</v>
      </c>
      <c r="B9759" s="367"/>
      <c r="C9759" s="368" t="s">
        <v>0</v>
      </c>
      <c r="D9759" s="368" t="s">
        <v>26</v>
      </c>
      <c r="E9759" s="370" t="s">
        <v>27</v>
      </c>
      <c r="F9759" s="372" t="s">
        <v>28</v>
      </c>
      <c r="G9759" s="372" t="s">
        <v>29</v>
      </c>
    </row>
    <row r="9760" spans="1:123" s="88" customFormat="1" ht="24" customHeight="1" x14ac:dyDescent="0.2">
      <c r="A9760" s="93" t="s">
        <v>507</v>
      </c>
      <c r="B9760" s="93" t="s">
        <v>508</v>
      </c>
      <c r="C9760" s="369"/>
      <c r="D9760" s="369"/>
      <c r="E9760" s="371"/>
      <c r="F9760" s="373"/>
      <c r="G9760" s="373"/>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6"/>
      <c r="B9761" s="94"/>
      <c r="C9761" s="132" t="s">
        <v>603</v>
      </c>
      <c r="D9761" s="95"/>
      <c r="E9761" s="96"/>
      <c r="F9761" s="97"/>
      <c r="G9761" s="267"/>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8">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8">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8">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8">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8">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8">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8">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8">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8">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8">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8">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8">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8">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8">
        <f t="shared" si="2930"/>
        <v>0</v>
      </c>
    </row>
    <row r="9776" spans="1:7" ht="24" customHeight="1" x14ac:dyDescent="0.2">
      <c r="A9776" s="269"/>
      <c r="D9776" s="88"/>
      <c r="E9776" s="89"/>
      <c r="F9776" s="255" t="s">
        <v>30</v>
      </c>
      <c r="G9776" s="270">
        <f>SUBTOTAL(9,G9762:G9775)</f>
        <v>0</v>
      </c>
    </row>
    <row r="9777" spans="1:7" ht="24" customHeight="1" x14ac:dyDescent="0.2">
      <c r="A9777" s="269"/>
      <c r="C9777" s="98" t="s">
        <v>604</v>
      </c>
      <c r="D9777" s="88"/>
      <c r="E9777" s="89"/>
      <c r="G9777" s="271"/>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8">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8">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8">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8">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8">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8">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8">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8">
        <f t="shared" si="2935"/>
        <v>0</v>
      </c>
    </row>
    <row r="9786" spans="1:7" ht="24" customHeight="1" x14ac:dyDescent="0.2">
      <c r="A9786" s="269"/>
      <c r="D9786" s="88"/>
      <c r="E9786" s="89"/>
      <c r="F9786" s="255" t="s">
        <v>31</v>
      </c>
      <c r="G9786" s="270">
        <f>SUBTOTAL(9,G9778:G9785)</f>
        <v>0</v>
      </c>
    </row>
    <row r="9787" spans="1:7" ht="24" customHeight="1" x14ac:dyDescent="0.2">
      <c r="A9787" s="269"/>
      <c r="C9787" s="98" t="s">
        <v>605</v>
      </c>
      <c r="D9787" s="88"/>
      <c r="E9787" s="89"/>
      <c r="G9787" s="271"/>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8">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8">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8">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8">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8">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8">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8">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8">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8">
        <f t="shared" si="2940"/>
        <v>0</v>
      </c>
    </row>
    <row r="9797" spans="1:7" ht="24" customHeight="1" x14ac:dyDescent="0.2">
      <c r="A9797" s="272"/>
      <c r="B9797" s="88"/>
      <c r="D9797" s="88"/>
      <c r="E9797" s="89"/>
      <c r="F9797" s="255" t="s">
        <v>32</v>
      </c>
      <c r="G9797" s="270">
        <f>SUBTOTAL(9,G9788:G9796)</f>
        <v>0</v>
      </c>
    </row>
    <row r="9798" spans="1:7" ht="24" customHeight="1" x14ac:dyDescent="0.2">
      <c r="A9798" s="273"/>
      <c r="B9798" s="88"/>
      <c r="D9798" s="88"/>
      <c r="E9798" s="89"/>
      <c r="G9798" s="271"/>
    </row>
    <row r="9799" spans="1:7" ht="24" customHeight="1" x14ac:dyDescent="0.2">
      <c r="A9799" s="274" t="str">
        <f>B9757</f>
        <v>24.5</v>
      </c>
      <c r="B9799" s="275" t="str">
        <f>C9757</f>
        <v>Planos aprobados</v>
      </c>
      <c r="C9799" s="95"/>
      <c r="D9799" s="95" t="s">
        <v>33</v>
      </c>
      <c r="E9799" s="96"/>
      <c r="F9799" s="277" t="s">
        <v>34</v>
      </c>
      <c r="G9799" s="276">
        <f>SUBTOTAL(9,G9762:G9798)</f>
        <v>0</v>
      </c>
    </row>
    <row r="9801" spans="1:7" ht="24" customHeight="1" x14ac:dyDescent="0.2">
      <c r="A9801" s="256" t="s">
        <v>36</v>
      </c>
      <c r="B9801" s="257"/>
      <c r="C9801" s="257"/>
      <c r="D9801" s="257"/>
      <c r="E9801" s="257"/>
      <c r="F9801" s="257"/>
      <c r="G9801" s="258"/>
    </row>
    <row r="9802" spans="1:7" ht="24" customHeight="1" x14ac:dyDescent="0.2">
      <c r="A9802" s="259" t="s">
        <v>601</v>
      </c>
      <c r="B9802" s="84" t="str">
        <f>Comitente</f>
        <v>SUBSECRETARIA DE ARQUITECTURA</v>
      </c>
      <c r="C9802" s="80"/>
      <c r="D9802" s="85"/>
      <c r="E9802" s="85"/>
      <c r="F9802" s="86"/>
      <c r="G9802" s="260"/>
    </row>
    <row r="9803" spans="1:7" ht="24" customHeight="1" x14ac:dyDescent="0.2">
      <c r="A9803" s="259" t="s">
        <v>602</v>
      </c>
      <c r="B9803" s="84">
        <f>Contratista</f>
        <v>0</v>
      </c>
      <c r="C9803" s="81"/>
      <c r="D9803" s="81"/>
      <c r="E9803" s="81"/>
      <c r="F9803" s="87"/>
      <c r="G9803" s="261"/>
    </row>
    <row r="9804" spans="1:7" ht="24" customHeight="1" x14ac:dyDescent="0.2">
      <c r="A9804" s="259" t="s">
        <v>23</v>
      </c>
      <c r="B9804" s="84" t="str">
        <f>Obra</f>
        <v>ESCUELA CASA DEL NINÑO</v>
      </c>
      <c r="C9804" s="81"/>
      <c r="D9804" s="81"/>
      <c r="E9804" s="81"/>
      <c r="F9804" s="87" t="s">
        <v>37</v>
      </c>
      <c r="G9804" s="262">
        <f>Fecha_Base</f>
        <v>0</v>
      </c>
    </row>
    <row r="9805" spans="1:7" ht="24" customHeight="1" x14ac:dyDescent="0.2">
      <c r="A9805" s="263" t="s">
        <v>600</v>
      </c>
      <c r="B9805" s="82" t="str">
        <f>Ubicación</f>
        <v>VALLE FERTIL - SAN JUAN</v>
      </c>
      <c r="C9805" s="82"/>
      <c r="D9805" s="88"/>
      <c r="E9805" s="89"/>
      <c r="G9805" s="264"/>
    </row>
    <row r="9806" spans="1:7" ht="24" customHeight="1" x14ac:dyDescent="0.2">
      <c r="A9806" s="263" t="s">
        <v>38</v>
      </c>
      <c r="B9806" s="91">
        <f>IFERROR(VALUE(LEFT(B9807,FIND(".",B9807)-1)),"")</f>
        <v>24</v>
      </c>
      <c r="C9806" s="83" t="str">
        <f>IFERROR(VLOOKUP(B9806,Tabla_CyP,2,FALSE),"")</f>
        <v xml:space="preserve"> VARIOS</v>
      </c>
      <c r="E9806" s="89"/>
      <c r="G9806" s="264"/>
    </row>
    <row r="9807" spans="1:7" ht="24" customHeight="1" x14ac:dyDescent="0.2">
      <c r="A9807" s="263" t="s">
        <v>24</v>
      </c>
      <c r="B9807" s="92" t="str">
        <f>IFERROR(VLOOKUP(COUNTIF($A$1:A9807,"ANALISIS DE PRECIOS"),Tabla_NumeroItem,2,FALSE),"")</f>
        <v>24.6.1</v>
      </c>
      <c r="C9807" s="83" t="str">
        <f>IFERROR(VLOOKUP(B9807,Tabla_CyP,2,FALSE),"")</f>
        <v xml:space="preserve">SILLAS SM-1 </v>
      </c>
      <c r="D9807" s="88"/>
      <c r="E9807" s="89"/>
      <c r="F9807" s="87" t="s">
        <v>25</v>
      </c>
      <c r="G9807" s="265" t="str">
        <f>IFERROR(VLOOKUP(B9807,Tabla_CyP,4,FALSE),"")</f>
        <v>u</v>
      </c>
    </row>
    <row r="9808" spans="1:7" ht="24" customHeight="1" x14ac:dyDescent="0.2">
      <c r="A9808" s="263"/>
      <c r="B9808" s="82"/>
      <c r="D9808" s="88"/>
      <c r="E9808" s="89"/>
      <c r="G9808" s="264"/>
    </row>
    <row r="9809" spans="1:123" ht="24" customHeight="1" x14ac:dyDescent="0.2">
      <c r="A9809" s="366" t="s">
        <v>506</v>
      </c>
      <c r="B9809" s="367"/>
      <c r="C9809" s="368" t="s">
        <v>0</v>
      </c>
      <c r="D9809" s="368" t="s">
        <v>26</v>
      </c>
      <c r="E9809" s="370" t="s">
        <v>27</v>
      </c>
      <c r="F9809" s="372" t="s">
        <v>28</v>
      </c>
      <c r="G9809" s="372" t="s">
        <v>29</v>
      </c>
    </row>
    <row r="9810" spans="1:123" s="88" customFormat="1" ht="24" customHeight="1" x14ac:dyDescent="0.2">
      <c r="A9810" s="93" t="s">
        <v>507</v>
      </c>
      <c r="B9810" s="93" t="s">
        <v>508</v>
      </c>
      <c r="C9810" s="369"/>
      <c r="D9810" s="369"/>
      <c r="E9810" s="371"/>
      <c r="F9810" s="373"/>
      <c r="G9810" s="373"/>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6"/>
      <c r="B9811" s="94"/>
      <c r="C9811" s="132" t="s">
        <v>603</v>
      </c>
      <c r="D9811" s="95"/>
      <c r="E9811" s="96"/>
      <c r="F9811" s="97"/>
      <c r="G9811" s="267"/>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8">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8">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8">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8">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8">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8">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8">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8">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8">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8">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8">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8">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8">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8">
        <f t="shared" si="2945"/>
        <v>0</v>
      </c>
    </row>
    <row r="9826" spans="1:7" ht="24" customHeight="1" x14ac:dyDescent="0.2">
      <c r="A9826" s="269"/>
      <c r="D9826" s="88"/>
      <c r="E9826" s="89"/>
      <c r="F9826" s="255" t="s">
        <v>30</v>
      </c>
      <c r="G9826" s="270">
        <f>SUBTOTAL(9,G9812:G9825)</f>
        <v>0</v>
      </c>
    </row>
    <row r="9827" spans="1:7" ht="24" customHeight="1" x14ac:dyDescent="0.2">
      <c r="A9827" s="269"/>
      <c r="C9827" s="98" t="s">
        <v>604</v>
      </c>
      <c r="D9827" s="88"/>
      <c r="E9827" s="89"/>
      <c r="G9827" s="271"/>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8">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8">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8">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8">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8">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8">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8">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8">
        <f t="shared" si="2950"/>
        <v>0</v>
      </c>
    </row>
    <row r="9836" spans="1:7" ht="24" customHeight="1" x14ac:dyDescent="0.2">
      <c r="A9836" s="269"/>
      <c r="D9836" s="88"/>
      <c r="E9836" s="89"/>
      <c r="F9836" s="255" t="s">
        <v>31</v>
      </c>
      <c r="G9836" s="270">
        <f>SUBTOTAL(9,G9828:G9835)</f>
        <v>0</v>
      </c>
    </row>
    <row r="9837" spans="1:7" ht="24" customHeight="1" x14ac:dyDescent="0.2">
      <c r="A9837" s="269"/>
      <c r="C9837" s="98" t="s">
        <v>605</v>
      </c>
      <c r="D9837" s="88"/>
      <c r="E9837" s="89"/>
      <c r="G9837" s="271"/>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8">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8">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8">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8">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8">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8">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8">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8">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8">
        <f t="shared" si="2955"/>
        <v>0</v>
      </c>
    </row>
    <row r="9847" spans="1:7" ht="24" customHeight="1" x14ac:dyDescent="0.2">
      <c r="A9847" s="272"/>
      <c r="B9847" s="88"/>
      <c r="D9847" s="88"/>
      <c r="E9847" s="89"/>
      <c r="F9847" s="255" t="s">
        <v>32</v>
      </c>
      <c r="G9847" s="270">
        <f>SUBTOTAL(9,G9838:G9846)</f>
        <v>0</v>
      </c>
    </row>
    <row r="9848" spans="1:7" ht="24" customHeight="1" x14ac:dyDescent="0.2">
      <c r="A9848" s="273"/>
      <c r="B9848" s="88"/>
      <c r="D9848" s="88"/>
      <c r="E9848" s="89"/>
      <c r="G9848" s="271"/>
    </row>
    <row r="9849" spans="1:7" ht="24" customHeight="1" x14ac:dyDescent="0.2">
      <c r="A9849" s="274" t="str">
        <f>B9807</f>
        <v>24.6.1</v>
      </c>
      <c r="B9849" s="275" t="str">
        <f>C9807</f>
        <v xml:space="preserve">SILLAS SM-1 </v>
      </c>
      <c r="C9849" s="95"/>
      <c r="D9849" s="95" t="s">
        <v>33</v>
      </c>
      <c r="E9849" s="96"/>
      <c r="F9849" s="277" t="s">
        <v>34</v>
      </c>
      <c r="G9849" s="276">
        <f>SUBTOTAL(9,G9812:G9848)</f>
        <v>0</v>
      </c>
    </row>
    <row r="9851" spans="1:7" ht="24" customHeight="1" x14ac:dyDescent="0.2">
      <c r="A9851" s="256" t="s">
        <v>36</v>
      </c>
      <c r="B9851" s="257"/>
      <c r="C9851" s="257"/>
      <c r="D9851" s="257"/>
      <c r="E9851" s="257"/>
      <c r="F9851" s="257"/>
      <c r="G9851" s="258"/>
    </row>
    <row r="9852" spans="1:7" ht="24" customHeight="1" x14ac:dyDescent="0.2">
      <c r="A9852" s="259" t="s">
        <v>601</v>
      </c>
      <c r="B9852" s="84" t="str">
        <f>Comitente</f>
        <v>SUBSECRETARIA DE ARQUITECTURA</v>
      </c>
      <c r="C9852" s="80"/>
      <c r="D9852" s="85"/>
      <c r="E9852" s="85"/>
      <c r="F9852" s="86"/>
      <c r="G9852" s="260"/>
    </row>
    <row r="9853" spans="1:7" ht="24" customHeight="1" x14ac:dyDescent="0.2">
      <c r="A9853" s="259" t="s">
        <v>602</v>
      </c>
      <c r="B9853" s="84">
        <f>Contratista</f>
        <v>0</v>
      </c>
      <c r="C9853" s="81"/>
      <c r="D9853" s="81"/>
      <c r="E9853" s="81"/>
      <c r="F9853" s="87"/>
      <c r="G9853" s="261"/>
    </row>
    <row r="9854" spans="1:7" ht="24" customHeight="1" x14ac:dyDescent="0.2">
      <c r="A9854" s="259" t="s">
        <v>23</v>
      </c>
      <c r="B9854" s="84" t="str">
        <f>Obra</f>
        <v>ESCUELA CASA DEL NINÑO</v>
      </c>
      <c r="C9854" s="81"/>
      <c r="D9854" s="81"/>
      <c r="E9854" s="81"/>
      <c r="F9854" s="87" t="s">
        <v>37</v>
      </c>
      <c r="G9854" s="262">
        <f>Fecha_Base</f>
        <v>0</v>
      </c>
    </row>
    <row r="9855" spans="1:7" ht="24" customHeight="1" x14ac:dyDescent="0.2">
      <c r="A9855" s="263" t="s">
        <v>600</v>
      </c>
      <c r="B9855" s="82" t="str">
        <f>Ubicación</f>
        <v>VALLE FERTIL - SAN JUAN</v>
      </c>
      <c r="C9855" s="82"/>
      <c r="D9855" s="88"/>
      <c r="E9855" s="89"/>
      <c r="G9855" s="264"/>
    </row>
    <row r="9856" spans="1:7" ht="24" customHeight="1" x14ac:dyDescent="0.2">
      <c r="A9856" s="263" t="s">
        <v>38</v>
      </c>
      <c r="B9856" s="91">
        <f>IFERROR(VALUE(LEFT(B9857,FIND(".",B9857)-1)),"")</f>
        <v>24</v>
      </c>
      <c r="C9856" s="83" t="str">
        <f>IFERROR(VLOOKUP(B9856,Tabla_CyP,2,FALSE),"")</f>
        <v xml:space="preserve"> VARIOS</v>
      </c>
      <c r="E9856" s="89"/>
      <c r="G9856" s="264"/>
    </row>
    <row r="9857" spans="1:123" ht="24" customHeight="1" x14ac:dyDescent="0.2">
      <c r="A9857" s="263" t="s">
        <v>24</v>
      </c>
      <c r="B9857" s="92" t="str">
        <f>IFERROR(VLOOKUP(COUNTIF($A$1:A9857,"ANALISIS DE PRECIOS"),Tabla_NumeroItem,2,FALSE),"")</f>
        <v>24.6.2</v>
      </c>
      <c r="C9857" s="83" t="str">
        <f>IFERROR(VLOOKUP(B9857,Tabla_CyP,2,FALSE),"")</f>
        <v>Mesas MC-3</v>
      </c>
      <c r="D9857" s="88"/>
      <c r="E9857" s="89"/>
      <c r="F9857" s="87" t="s">
        <v>25</v>
      </c>
      <c r="G9857" s="265" t="str">
        <f>IFERROR(VLOOKUP(B9857,Tabla_CyP,4,FALSE),"")</f>
        <v>u</v>
      </c>
    </row>
    <row r="9858" spans="1:123" ht="24" customHeight="1" x14ac:dyDescent="0.2">
      <c r="A9858" s="263"/>
      <c r="B9858" s="82"/>
      <c r="D9858" s="88"/>
      <c r="E9858" s="89"/>
      <c r="G9858" s="264"/>
    </row>
    <row r="9859" spans="1:123" ht="24" customHeight="1" x14ac:dyDescent="0.2">
      <c r="A9859" s="366" t="s">
        <v>506</v>
      </c>
      <c r="B9859" s="367"/>
      <c r="C9859" s="368" t="s">
        <v>0</v>
      </c>
      <c r="D9859" s="368" t="s">
        <v>26</v>
      </c>
      <c r="E9859" s="370" t="s">
        <v>27</v>
      </c>
      <c r="F9859" s="372" t="s">
        <v>28</v>
      </c>
      <c r="G9859" s="372" t="s">
        <v>29</v>
      </c>
    </row>
    <row r="9860" spans="1:123" s="88" customFormat="1" ht="24" customHeight="1" x14ac:dyDescent="0.2">
      <c r="A9860" s="93" t="s">
        <v>507</v>
      </c>
      <c r="B9860" s="93" t="s">
        <v>508</v>
      </c>
      <c r="C9860" s="369"/>
      <c r="D9860" s="369"/>
      <c r="E9860" s="371"/>
      <c r="F9860" s="373"/>
      <c r="G9860" s="373"/>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6"/>
      <c r="B9861" s="94"/>
      <c r="C9861" s="132" t="s">
        <v>603</v>
      </c>
      <c r="D9861" s="95"/>
      <c r="E9861" s="96"/>
      <c r="F9861" s="97"/>
      <c r="G9861" s="267"/>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8">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8">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8">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8">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8">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8">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8">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8">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8">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8">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8">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8">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8">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8">
        <f t="shared" si="2960"/>
        <v>0</v>
      </c>
    </row>
    <row r="9876" spans="1:7" ht="24" customHeight="1" x14ac:dyDescent="0.2">
      <c r="A9876" s="269"/>
      <c r="D9876" s="88"/>
      <c r="E9876" s="89"/>
      <c r="F9876" s="255" t="s">
        <v>30</v>
      </c>
      <c r="G9876" s="270">
        <f>SUBTOTAL(9,G9862:G9875)</f>
        <v>0</v>
      </c>
    </row>
    <row r="9877" spans="1:7" ht="24" customHeight="1" x14ac:dyDescent="0.2">
      <c r="A9877" s="269"/>
      <c r="C9877" s="98" t="s">
        <v>604</v>
      </c>
      <c r="D9877" s="88"/>
      <c r="E9877" s="89"/>
      <c r="G9877" s="271"/>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8">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8">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8">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8">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8">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8">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8">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8">
        <f t="shared" si="2965"/>
        <v>0</v>
      </c>
    </row>
    <row r="9886" spans="1:7" ht="24" customHeight="1" x14ac:dyDescent="0.2">
      <c r="A9886" s="269"/>
      <c r="D9886" s="88"/>
      <c r="E9886" s="89"/>
      <c r="F9886" s="255" t="s">
        <v>31</v>
      </c>
      <c r="G9886" s="270">
        <f>SUBTOTAL(9,G9878:G9885)</f>
        <v>0</v>
      </c>
    </row>
    <row r="9887" spans="1:7" ht="24" customHeight="1" x14ac:dyDescent="0.2">
      <c r="A9887" s="269"/>
      <c r="C9887" s="98" t="s">
        <v>605</v>
      </c>
      <c r="D9887" s="88"/>
      <c r="E9887" s="89"/>
      <c r="G9887" s="271"/>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8">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8">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8">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8">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8">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8">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8">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8">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8">
        <f t="shared" si="2970"/>
        <v>0</v>
      </c>
    </row>
    <row r="9897" spans="1:7" ht="24" customHeight="1" x14ac:dyDescent="0.2">
      <c r="A9897" s="272"/>
      <c r="B9897" s="88"/>
      <c r="D9897" s="88"/>
      <c r="E9897" s="89"/>
      <c r="F9897" s="255" t="s">
        <v>32</v>
      </c>
      <c r="G9897" s="270">
        <f>SUBTOTAL(9,G9888:G9896)</f>
        <v>0</v>
      </c>
    </row>
    <row r="9898" spans="1:7" ht="24" customHeight="1" x14ac:dyDescent="0.2">
      <c r="A9898" s="273"/>
      <c r="B9898" s="88"/>
      <c r="D9898" s="88"/>
      <c r="E9898" s="89"/>
      <c r="G9898" s="271"/>
    </row>
    <row r="9899" spans="1:7" ht="24" customHeight="1" x14ac:dyDescent="0.2">
      <c r="A9899" s="274" t="str">
        <f>B9857</f>
        <v>24.6.2</v>
      </c>
      <c r="B9899" s="275" t="str">
        <f>C9857</f>
        <v>Mesas MC-3</v>
      </c>
      <c r="C9899" s="95"/>
      <c r="D9899" s="95" t="s">
        <v>33</v>
      </c>
      <c r="E9899" s="96"/>
      <c r="F9899" s="277" t="s">
        <v>34</v>
      </c>
      <c r="G9899" s="276">
        <f>SUBTOTAL(9,G9862:G9898)</f>
        <v>0</v>
      </c>
    </row>
    <row r="9901" spans="1:7" ht="24" customHeight="1" x14ac:dyDescent="0.2">
      <c r="A9901" s="256" t="s">
        <v>36</v>
      </c>
      <c r="B9901" s="257"/>
      <c r="C9901" s="257"/>
      <c r="D9901" s="257"/>
      <c r="E9901" s="257"/>
      <c r="F9901" s="257"/>
      <c r="G9901" s="258"/>
    </row>
    <row r="9902" spans="1:7" ht="24" customHeight="1" x14ac:dyDescent="0.2">
      <c r="A9902" s="259" t="s">
        <v>601</v>
      </c>
      <c r="B9902" s="84" t="str">
        <f>Comitente</f>
        <v>SUBSECRETARIA DE ARQUITECTURA</v>
      </c>
      <c r="C9902" s="80"/>
      <c r="D9902" s="85"/>
      <c r="E9902" s="85"/>
      <c r="F9902" s="86"/>
      <c r="G9902" s="260"/>
    </row>
    <row r="9903" spans="1:7" ht="24" customHeight="1" x14ac:dyDescent="0.2">
      <c r="A9903" s="259" t="s">
        <v>602</v>
      </c>
      <c r="B9903" s="84">
        <f>Contratista</f>
        <v>0</v>
      </c>
      <c r="C9903" s="81"/>
      <c r="D9903" s="81"/>
      <c r="E9903" s="81"/>
      <c r="F9903" s="87"/>
      <c r="G9903" s="261"/>
    </row>
    <row r="9904" spans="1:7" ht="24" customHeight="1" x14ac:dyDescent="0.2">
      <c r="A9904" s="259" t="s">
        <v>23</v>
      </c>
      <c r="B9904" s="84" t="str">
        <f>Obra</f>
        <v>ESCUELA CASA DEL NINÑO</v>
      </c>
      <c r="C9904" s="81"/>
      <c r="D9904" s="81"/>
      <c r="E9904" s="81"/>
      <c r="F9904" s="87" t="s">
        <v>37</v>
      </c>
      <c r="G9904" s="262">
        <f>Fecha_Base</f>
        <v>0</v>
      </c>
    </row>
    <row r="9905" spans="1:123" ht="24" customHeight="1" x14ac:dyDescent="0.2">
      <c r="A9905" s="263" t="s">
        <v>600</v>
      </c>
      <c r="B9905" s="82" t="str">
        <f>Ubicación</f>
        <v>VALLE FERTIL - SAN JUAN</v>
      </c>
      <c r="C9905" s="82"/>
      <c r="D9905" s="88"/>
      <c r="E9905" s="89"/>
      <c r="G9905" s="264"/>
    </row>
    <row r="9906" spans="1:123" ht="24" customHeight="1" x14ac:dyDescent="0.2">
      <c r="A9906" s="263" t="s">
        <v>38</v>
      </c>
      <c r="B9906" s="91">
        <f>IFERROR(VALUE(LEFT(B9907,FIND(".",B9907)-1)),"")</f>
        <v>24</v>
      </c>
      <c r="C9906" s="83" t="str">
        <f>IFERROR(VLOOKUP(B9906,Tabla_CyP,2,FALSE),"")</f>
        <v xml:space="preserve"> VARIOS</v>
      </c>
      <c r="E9906" s="89"/>
      <c r="G9906" s="264"/>
    </row>
    <row r="9907" spans="1:123" ht="24" customHeight="1" x14ac:dyDescent="0.2">
      <c r="A9907" s="263" t="s">
        <v>24</v>
      </c>
      <c r="B9907" s="92" t="str">
        <f>IFERROR(VLOOKUP(COUNTIF($A$1:A9907,"ANALISIS DE PRECIOS"),Tabla_NumeroItem,2,FALSE),"")</f>
        <v>24.6.3</v>
      </c>
      <c r="C9907" s="83" t="str">
        <f>IFERROR(VLOOKUP(B9907,Tabla_CyP,2,FALSE),"")</f>
        <v>Escritorio A-00 y 01.</v>
      </c>
      <c r="D9907" s="88"/>
      <c r="E9907" s="89"/>
      <c r="F9907" s="87" t="s">
        <v>25</v>
      </c>
      <c r="G9907" s="265" t="str">
        <f>IFERROR(VLOOKUP(B9907,Tabla_CyP,4,FALSE),"")</f>
        <v>u</v>
      </c>
    </row>
    <row r="9908" spans="1:123" ht="24" customHeight="1" x14ac:dyDescent="0.2">
      <c r="A9908" s="263"/>
      <c r="B9908" s="82"/>
      <c r="D9908" s="88"/>
      <c r="E9908" s="89"/>
      <c r="G9908" s="264"/>
    </row>
    <row r="9909" spans="1:123" ht="24" customHeight="1" x14ac:dyDescent="0.2">
      <c r="A9909" s="366" t="s">
        <v>506</v>
      </c>
      <c r="B9909" s="367"/>
      <c r="C9909" s="368" t="s">
        <v>0</v>
      </c>
      <c r="D9909" s="368" t="s">
        <v>26</v>
      </c>
      <c r="E9909" s="370" t="s">
        <v>27</v>
      </c>
      <c r="F9909" s="372" t="s">
        <v>28</v>
      </c>
      <c r="G9909" s="372" t="s">
        <v>29</v>
      </c>
    </row>
    <row r="9910" spans="1:123" s="88" customFormat="1" ht="24" customHeight="1" x14ac:dyDescent="0.2">
      <c r="A9910" s="93" t="s">
        <v>507</v>
      </c>
      <c r="B9910" s="93" t="s">
        <v>508</v>
      </c>
      <c r="C9910" s="369"/>
      <c r="D9910" s="369"/>
      <c r="E9910" s="371"/>
      <c r="F9910" s="373"/>
      <c r="G9910" s="373"/>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6"/>
      <c r="B9911" s="94"/>
      <c r="C9911" s="132" t="s">
        <v>603</v>
      </c>
      <c r="D9911" s="95"/>
      <c r="E9911" s="96"/>
      <c r="F9911" s="97"/>
      <c r="G9911" s="267"/>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8">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8">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8">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8">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8">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8">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8">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8">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8">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8">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8">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8">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8">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8">
        <f t="shared" si="2975"/>
        <v>0</v>
      </c>
    </row>
    <row r="9926" spans="1:7" ht="24" customHeight="1" x14ac:dyDescent="0.2">
      <c r="A9926" s="269"/>
      <c r="D9926" s="88"/>
      <c r="E9926" s="89"/>
      <c r="F9926" s="255" t="s">
        <v>30</v>
      </c>
      <c r="G9926" s="270">
        <f>SUBTOTAL(9,G9912:G9925)</f>
        <v>0</v>
      </c>
    </row>
    <row r="9927" spans="1:7" ht="24" customHeight="1" x14ac:dyDescent="0.2">
      <c r="A9927" s="269"/>
      <c r="C9927" s="98" t="s">
        <v>604</v>
      </c>
      <c r="D9927" s="88"/>
      <c r="E9927" s="89"/>
      <c r="G9927" s="271"/>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8">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8">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8">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8">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8">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8">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8">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8">
        <f t="shared" si="2980"/>
        <v>0</v>
      </c>
    </row>
    <row r="9936" spans="1:7" ht="24" customHeight="1" x14ac:dyDescent="0.2">
      <c r="A9936" s="269"/>
      <c r="D9936" s="88"/>
      <c r="E9936" s="89"/>
      <c r="F9936" s="255" t="s">
        <v>31</v>
      </c>
      <c r="G9936" s="270">
        <f>SUBTOTAL(9,G9928:G9935)</f>
        <v>0</v>
      </c>
    </row>
    <row r="9937" spans="1:7" ht="24" customHeight="1" x14ac:dyDescent="0.2">
      <c r="A9937" s="269"/>
      <c r="C9937" s="98" t="s">
        <v>605</v>
      </c>
      <c r="D9937" s="88"/>
      <c r="E9937" s="89"/>
      <c r="G9937" s="271"/>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8">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8">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8">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8">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8">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8">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8">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8">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8">
        <f t="shared" si="2985"/>
        <v>0</v>
      </c>
    </row>
    <row r="9947" spans="1:7" ht="24" customHeight="1" x14ac:dyDescent="0.2">
      <c r="A9947" s="272"/>
      <c r="B9947" s="88"/>
      <c r="D9947" s="88"/>
      <c r="E9947" s="89"/>
      <c r="F9947" s="255" t="s">
        <v>32</v>
      </c>
      <c r="G9947" s="270">
        <f>SUBTOTAL(9,G9938:G9946)</f>
        <v>0</v>
      </c>
    </row>
    <row r="9948" spans="1:7" ht="24" customHeight="1" x14ac:dyDescent="0.2">
      <c r="A9948" s="273"/>
      <c r="B9948" s="88"/>
      <c r="D9948" s="88"/>
      <c r="E9948" s="89"/>
      <c r="G9948" s="271"/>
    </row>
    <row r="9949" spans="1:7" ht="24" customHeight="1" x14ac:dyDescent="0.2">
      <c r="A9949" s="274" t="str">
        <f>B9907</f>
        <v>24.6.3</v>
      </c>
      <c r="B9949" s="275" t="str">
        <f>C9907</f>
        <v>Escritorio A-00 y 01.</v>
      </c>
      <c r="C9949" s="95"/>
      <c r="D9949" s="95" t="s">
        <v>33</v>
      </c>
      <c r="E9949" s="96"/>
      <c r="F9949" s="277" t="s">
        <v>34</v>
      </c>
      <c r="G9949" s="276">
        <f>SUBTOTAL(9,G9912:G9948)</f>
        <v>0</v>
      </c>
    </row>
    <row r="9951" spans="1:7" ht="24" customHeight="1" x14ac:dyDescent="0.2">
      <c r="A9951" s="256" t="s">
        <v>36</v>
      </c>
      <c r="B9951" s="257"/>
      <c r="C9951" s="257"/>
      <c r="D9951" s="257"/>
      <c r="E9951" s="257"/>
      <c r="F9951" s="257"/>
      <c r="G9951" s="258"/>
    </row>
    <row r="9952" spans="1:7" ht="24" customHeight="1" x14ac:dyDescent="0.2">
      <c r="A9952" s="259" t="s">
        <v>601</v>
      </c>
      <c r="B9952" s="84" t="str">
        <f>Comitente</f>
        <v>SUBSECRETARIA DE ARQUITECTURA</v>
      </c>
      <c r="C9952" s="80"/>
      <c r="D9952" s="85"/>
      <c r="E9952" s="85"/>
      <c r="F9952" s="86"/>
      <c r="G9952" s="260"/>
    </row>
    <row r="9953" spans="1:123" ht="24" customHeight="1" x14ac:dyDescent="0.2">
      <c r="A9953" s="259" t="s">
        <v>602</v>
      </c>
      <c r="B9953" s="84">
        <f>Contratista</f>
        <v>0</v>
      </c>
      <c r="C9953" s="81"/>
      <c r="D9953" s="81"/>
      <c r="E9953" s="81"/>
      <c r="F9953" s="87"/>
      <c r="G9953" s="261"/>
    </row>
    <row r="9954" spans="1:123" ht="24" customHeight="1" x14ac:dyDescent="0.2">
      <c r="A9954" s="259" t="s">
        <v>23</v>
      </c>
      <c r="B9954" s="84" t="str">
        <f>Obra</f>
        <v>ESCUELA CASA DEL NINÑO</v>
      </c>
      <c r="C9954" s="81"/>
      <c r="D9954" s="81"/>
      <c r="E9954" s="81"/>
      <c r="F9954" s="87" t="s">
        <v>37</v>
      </c>
      <c r="G9954" s="262">
        <f>Fecha_Base</f>
        <v>0</v>
      </c>
    </row>
    <row r="9955" spans="1:123" ht="24" customHeight="1" x14ac:dyDescent="0.2">
      <c r="A9955" s="263" t="s">
        <v>600</v>
      </c>
      <c r="B9955" s="82" t="str">
        <f>Ubicación</f>
        <v>VALLE FERTIL - SAN JUAN</v>
      </c>
      <c r="C9955" s="82"/>
      <c r="D9955" s="88"/>
      <c r="E9955" s="89"/>
      <c r="G9955" s="264"/>
    </row>
    <row r="9956" spans="1:123" ht="24" customHeight="1" x14ac:dyDescent="0.2">
      <c r="A9956" s="263" t="s">
        <v>38</v>
      </c>
      <c r="B9956" s="91">
        <f>IFERROR(VALUE(LEFT(B9957,FIND(".",B9957)-1)),"")</f>
        <v>24</v>
      </c>
      <c r="C9956" s="83" t="str">
        <f>IFERROR(VLOOKUP(B9956,Tabla_CyP,2,FALSE),"")</f>
        <v xml:space="preserve"> VARIOS</v>
      </c>
      <c r="E9956" s="89"/>
      <c r="G9956" s="264"/>
    </row>
    <row r="9957" spans="1:123" ht="24" customHeight="1" x14ac:dyDescent="0.2">
      <c r="A9957" s="263" t="s">
        <v>24</v>
      </c>
      <c r="B9957" s="92" t="str">
        <f>IFERROR(VLOOKUP(COUNTIF($A$1:A9957,"ANALISIS DE PRECIOS"),Tabla_NumeroItem,2,FALSE),"")</f>
        <v>24.6.4</v>
      </c>
      <c r="C9957" s="83" t="str">
        <f>IFERROR(VLOOKUP(B9957,Tabla_CyP,2,FALSE),"")</f>
        <v>Armario metalico A-00 y A-01</v>
      </c>
      <c r="D9957" s="88"/>
      <c r="E9957" s="89"/>
      <c r="F9957" s="87" t="s">
        <v>25</v>
      </c>
      <c r="G9957" s="265" t="str">
        <f>IFERROR(VLOOKUP(B9957,Tabla_CyP,4,FALSE),"")</f>
        <v>u</v>
      </c>
    </row>
    <row r="9958" spans="1:123" ht="24" customHeight="1" x14ac:dyDescent="0.2">
      <c r="A9958" s="263"/>
      <c r="B9958" s="82"/>
      <c r="D9958" s="88"/>
      <c r="E9958" s="89"/>
      <c r="G9958" s="264"/>
    </row>
    <row r="9959" spans="1:123" ht="24" customHeight="1" x14ac:dyDescent="0.2">
      <c r="A9959" s="366" t="s">
        <v>506</v>
      </c>
      <c r="B9959" s="367"/>
      <c r="C9959" s="368" t="s">
        <v>0</v>
      </c>
      <c r="D9959" s="368" t="s">
        <v>26</v>
      </c>
      <c r="E9959" s="370" t="s">
        <v>27</v>
      </c>
      <c r="F9959" s="372" t="s">
        <v>28</v>
      </c>
      <c r="G9959" s="372" t="s">
        <v>29</v>
      </c>
    </row>
    <row r="9960" spans="1:123" s="88" customFormat="1" ht="24" customHeight="1" x14ac:dyDescent="0.2">
      <c r="A9960" s="93" t="s">
        <v>507</v>
      </c>
      <c r="B9960" s="93" t="s">
        <v>508</v>
      </c>
      <c r="C9960" s="369"/>
      <c r="D9960" s="369"/>
      <c r="E9960" s="371"/>
      <c r="F9960" s="373"/>
      <c r="G9960" s="373"/>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6"/>
      <c r="B9961" s="94"/>
      <c r="C9961" s="132" t="s">
        <v>603</v>
      </c>
      <c r="D9961" s="95"/>
      <c r="E9961" s="96"/>
      <c r="F9961" s="97"/>
      <c r="G9961" s="267"/>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8">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8">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8">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8">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8">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8">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8">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8">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8">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8">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8">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8">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8">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8">
        <f t="shared" si="2990"/>
        <v>0</v>
      </c>
    </row>
    <row r="9976" spans="1:7" ht="24" customHeight="1" x14ac:dyDescent="0.2">
      <c r="A9976" s="269"/>
      <c r="D9976" s="88"/>
      <c r="E9976" s="89"/>
      <c r="F9976" s="255" t="s">
        <v>30</v>
      </c>
      <c r="G9976" s="270">
        <f>SUBTOTAL(9,G9962:G9975)</f>
        <v>0</v>
      </c>
    </row>
    <row r="9977" spans="1:7" ht="24" customHeight="1" x14ac:dyDescent="0.2">
      <c r="A9977" s="269"/>
      <c r="C9977" s="98" t="s">
        <v>604</v>
      </c>
      <c r="D9977" s="88"/>
      <c r="E9977" s="89"/>
      <c r="G9977" s="271"/>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8">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8">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8">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8">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8">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8">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8">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8">
        <f t="shared" si="2995"/>
        <v>0</v>
      </c>
    </row>
    <row r="9986" spans="1:7" ht="24" customHeight="1" x14ac:dyDescent="0.2">
      <c r="A9986" s="269"/>
      <c r="D9986" s="88"/>
      <c r="E9986" s="89"/>
      <c r="F9986" s="255" t="s">
        <v>31</v>
      </c>
      <c r="G9986" s="270">
        <f>SUBTOTAL(9,G9978:G9985)</f>
        <v>0</v>
      </c>
    </row>
    <row r="9987" spans="1:7" ht="24" customHeight="1" x14ac:dyDescent="0.2">
      <c r="A9987" s="269"/>
      <c r="C9987" s="98" t="s">
        <v>605</v>
      </c>
      <c r="D9987" s="88"/>
      <c r="E9987" s="89"/>
      <c r="G9987" s="271"/>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8">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8">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8">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8">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8">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8">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8">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8">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8">
        <f t="shared" si="3000"/>
        <v>0</v>
      </c>
    </row>
    <row r="9997" spans="1:7" ht="24" customHeight="1" x14ac:dyDescent="0.2">
      <c r="A9997" s="272"/>
      <c r="B9997" s="88"/>
      <c r="D9997" s="88"/>
      <c r="E9997" s="89"/>
      <c r="F9997" s="255" t="s">
        <v>32</v>
      </c>
      <c r="G9997" s="270">
        <f>SUBTOTAL(9,G9988:G9996)</f>
        <v>0</v>
      </c>
    </row>
    <row r="9998" spans="1:7" ht="24" customHeight="1" x14ac:dyDescent="0.2">
      <c r="A9998" s="273"/>
      <c r="B9998" s="88"/>
      <c r="D9998" s="88"/>
      <c r="E9998" s="89"/>
      <c r="G9998" s="271"/>
    </row>
    <row r="9999" spans="1:7" ht="24" customHeight="1" x14ac:dyDescent="0.2">
      <c r="A9999" s="274" t="str">
        <f>B9957</f>
        <v>24.6.4</v>
      </c>
      <c r="B9999" s="275" t="str">
        <f>C9957</f>
        <v>Armario metalico A-00 y A-01</v>
      </c>
      <c r="C9999" s="95"/>
      <c r="D9999" s="95" t="s">
        <v>33</v>
      </c>
      <c r="E9999" s="96"/>
      <c r="F9999" s="277" t="s">
        <v>34</v>
      </c>
      <c r="G9999" s="276">
        <f>SUBTOTAL(9,G9962:G9998)</f>
        <v>0</v>
      </c>
    </row>
    <row r="10001" spans="1:123" ht="24" customHeight="1" x14ac:dyDescent="0.2">
      <c r="A10001" s="256" t="s">
        <v>36</v>
      </c>
      <c r="B10001" s="257"/>
      <c r="C10001" s="257"/>
      <c r="D10001" s="257"/>
      <c r="E10001" s="257"/>
      <c r="F10001" s="257"/>
      <c r="G10001" s="258"/>
    </row>
    <row r="10002" spans="1:123" ht="24" customHeight="1" x14ac:dyDescent="0.2">
      <c r="A10002" s="259" t="s">
        <v>601</v>
      </c>
      <c r="B10002" s="84" t="str">
        <f>Comitente</f>
        <v>SUBSECRETARIA DE ARQUITECTURA</v>
      </c>
      <c r="C10002" s="80"/>
      <c r="D10002" s="85"/>
      <c r="E10002" s="85"/>
      <c r="F10002" s="86"/>
      <c r="G10002" s="260"/>
    </row>
    <row r="10003" spans="1:123" ht="24" customHeight="1" x14ac:dyDescent="0.2">
      <c r="A10003" s="259" t="s">
        <v>602</v>
      </c>
      <c r="B10003" s="84">
        <f>Contratista</f>
        <v>0</v>
      </c>
      <c r="C10003" s="81"/>
      <c r="D10003" s="81"/>
      <c r="E10003" s="81"/>
      <c r="F10003" s="87"/>
      <c r="G10003" s="261"/>
    </row>
    <row r="10004" spans="1:123" ht="24" customHeight="1" x14ac:dyDescent="0.2">
      <c r="A10004" s="259" t="s">
        <v>23</v>
      </c>
      <c r="B10004" s="84" t="str">
        <f>Obra</f>
        <v>ESCUELA CASA DEL NINÑO</v>
      </c>
      <c r="C10004" s="81"/>
      <c r="D10004" s="81"/>
      <c r="E10004" s="81"/>
      <c r="F10004" s="87" t="s">
        <v>37</v>
      </c>
      <c r="G10004" s="262">
        <f>Fecha_Base</f>
        <v>0</v>
      </c>
    </row>
    <row r="10005" spans="1:123" ht="24" customHeight="1" x14ac:dyDescent="0.2">
      <c r="A10005" s="263" t="s">
        <v>600</v>
      </c>
      <c r="B10005" s="82" t="str">
        <f>Ubicación</f>
        <v>VALLE FERTIL - SAN JUAN</v>
      </c>
      <c r="C10005" s="82"/>
      <c r="D10005" s="88"/>
      <c r="E10005" s="89"/>
      <c r="G10005" s="264"/>
    </row>
    <row r="10006" spans="1:123" ht="24" customHeight="1" x14ac:dyDescent="0.2">
      <c r="A10006" s="263" t="s">
        <v>38</v>
      </c>
      <c r="B10006" s="91">
        <f>IFERROR(VALUE(LEFT(B10007,FIND(".",B10007)-1)),"")</f>
        <v>24</v>
      </c>
      <c r="C10006" s="83" t="str">
        <f>IFERROR(VLOOKUP(B10006,Tabla_CyP,2,FALSE),"")</f>
        <v xml:space="preserve"> VARIOS</v>
      </c>
      <c r="E10006" s="89"/>
      <c r="G10006" s="264"/>
    </row>
    <row r="10007" spans="1:123" ht="24" customHeight="1" x14ac:dyDescent="0.2">
      <c r="A10007" s="263" t="s">
        <v>24</v>
      </c>
      <c r="B10007" s="92" t="str">
        <f>IFERROR(VLOOKUP(COUNTIF($A$1:A10007,"ANALISIS DE PRECIOS"),Tabla_NumeroItem,2,FALSE),"")</f>
        <v>24.6.5</v>
      </c>
      <c r="C10007" s="83" t="str">
        <f>IFERROR(VLOOKUP(B10007,Tabla_CyP,2,FALSE),"")</f>
        <v>Mesones  AP01</v>
      </c>
      <c r="D10007" s="88"/>
      <c r="E10007" s="89"/>
      <c r="F10007" s="87" t="s">
        <v>25</v>
      </c>
      <c r="G10007" s="265" t="str">
        <f>IFERROR(VLOOKUP(B10007,Tabla_CyP,4,FALSE),"")</f>
        <v>u</v>
      </c>
    </row>
    <row r="10008" spans="1:123" ht="24" customHeight="1" x14ac:dyDescent="0.2">
      <c r="A10008" s="263"/>
      <c r="B10008" s="82"/>
      <c r="D10008" s="88"/>
      <c r="E10008" s="89"/>
      <c r="G10008" s="264"/>
    </row>
    <row r="10009" spans="1:123" ht="24" customHeight="1" x14ac:dyDescent="0.2">
      <c r="A10009" s="366" t="s">
        <v>506</v>
      </c>
      <c r="B10009" s="367"/>
      <c r="C10009" s="368" t="s">
        <v>0</v>
      </c>
      <c r="D10009" s="368" t="s">
        <v>26</v>
      </c>
      <c r="E10009" s="370" t="s">
        <v>27</v>
      </c>
      <c r="F10009" s="372" t="s">
        <v>28</v>
      </c>
      <c r="G10009" s="372" t="s">
        <v>29</v>
      </c>
    </row>
    <row r="10010" spans="1:123" s="88" customFormat="1" ht="24" customHeight="1" x14ac:dyDescent="0.2">
      <c r="A10010" s="93" t="s">
        <v>507</v>
      </c>
      <c r="B10010" s="93" t="s">
        <v>508</v>
      </c>
      <c r="C10010" s="369"/>
      <c r="D10010" s="369"/>
      <c r="E10010" s="371"/>
      <c r="F10010" s="373"/>
      <c r="G10010" s="373"/>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6"/>
      <c r="B10011" s="94"/>
      <c r="C10011" s="132" t="s">
        <v>603</v>
      </c>
      <c r="D10011" s="95"/>
      <c r="E10011" s="96"/>
      <c r="F10011" s="97"/>
      <c r="G10011" s="267"/>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8">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8">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8">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8">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8">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8">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8">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8">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8">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8">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8">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8">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8">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8">
        <f t="shared" si="3005"/>
        <v>0</v>
      </c>
    </row>
    <row r="10026" spans="1:7" ht="24" customHeight="1" x14ac:dyDescent="0.2">
      <c r="A10026" s="269"/>
      <c r="D10026" s="88"/>
      <c r="E10026" s="89"/>
      <c r="F10026" s="255" t="s">
        <v>30</v>
      </c>
      <c r="G10026" s="270">
        <f>SUBTOTAL(9,G10012:G10025)</f>
        <v>0</v>
      </c>
    </row>
    <row r="10027" spans="1:7" ht="24" customHeight="1" x14ac:dyDescent="0.2">
      <c r="A10027" s="269"/>
      <c r="C10027" s="98" t="s">
        <v>604</v>
      </c>
      <c r="D10027" s="88"/>
      <c r="E10027" s="89"/>
      <c r="G10027" s="271"/>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8">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8">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8">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8">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8">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8">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8">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8">
        <f t="shared" si="3010"/>
        <v>0</v>
      </c>
    </row>
    <row r="10036" spans="1:7" ht="24" customHeight="1" x14ac:dyDescent="0.2">
      <c r="A10036" s="269"/>
      <c r="D10036" s="88"/>
      <c r="E10036" s="89"/>
      <c r="F10036" s="255" t="s">
        <v>31</v>
      </c>
      <c r="G10036" s="270">
        <f>SUBTOTAL(9,G10028:G10035)</f>
        <v>0</v>
      </c>
    </row>
    <row r="10037" spans="1:7" ht="24" customHeight="1" x14ac:dyDescent="0.2">
      <c r="A10037" s="269"/>
      <c r="C10037" s="98" t="s">
        <v>605</v>
      </c>
      <c r="D10037" s="88"/>
      <c r="E10037" s="89"/>
      <c r="G10037" s="271"/>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8">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8">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8">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8">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8">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8">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8">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8">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8">
        <f t="shared" si="3015"/>
        <v>0</v>
      </c>
    </row>
    <row r="10047" spans="1:7" ht="24" customHeight="1" x14ac:dyDescent="0.2">
      <c r="A10047" s="272"/>
      <c r="B10047" s="88"/>
      <c r="D10047" s="88"/>
      <c r="E10047" s="89"/>
      <c r="F10047" s="255" t="s">
        <v>32</v>
      </c>
      <c r="G10047" s="270">
        <f>SUBTOTAL(9,G10038:G10046)</f>
        <v>0</v>
      </c>
    </row>
    <row r="10048" spans="1:7" ht="24" customHeight="1" x14ac:dyDescent="0.2">
      <c r="A10048" s="273"/>
      <c r="B10048" s="88"/>
      <c r="D10048" s="88"/>
      <c r="E10048" s="89"/>
      <c r="G10048" s="271"/>
    </row>
    <row r="10049" spans="1:123" ht="24" customHeight="1" x14ac:dyDescent="0.2">
      <c r="A10049" s="274" t="str">
        <f>B10007</f>
        <v>24.6.5</v>
      </c>
      <c r="B10049" s="275" t="str">
        <f>C10007</f>
        <v>Mesones  AP01</v>
      </c>
      <c r="C10049" s="95"/>
      <c r="D10049" s="95" t="s">
        <v>33</v>
      </c>
      <c r="E10049" s="96"/>
      <c r="F10049" s="277" t="s">
        <v>34</v>
      </c>
      <c r="G10049" s="276">
        <f>SUBTOTAL(9,G10012:G10048)</f>
        <v>0</v>
      </c>
    </row>
    <row r="10051" spans="1:123" ht="24" customHeight="1" x14ac:dyDescent="0.2">
      <c r="A10051" s="256" t="s">
        <v>36</v>
      </c>
      <c r="B10051" s="257"/>
      <c r="C10051" s="257"/>
      <c r="D10051" s="257"/>
      <c r="E10051" s="257"/>
      <c r="F10051" s="257"/>
      <c r="G10051" s="258"/>
    </row>
    <row r="10052" spans="1:123" ht="24" customHeight="1" x14ac:dyDescent="0.2">
      <c r="A10052" s="259" t="s">
        <v>601</v>
      </c>
      <c r="B10052" s="84" t="str">
        <f>Comitente</f>
        <v>SUBSECRETARIA DE ARQUITECTURA</v>
      </c>
      <c r="C10052" s="80"/>
      <c r="D10052" s="85"/>
      <c r="E10052" s="85"/>
      <c r="F10052" s="86"/>
      <c r="G10052" s="260"/>
    </row>
    <row r="10053" spans="1:123" ht="24" customHeight="1" x14ac:dyDescent="0.2">
      <c r="A10053" s="259" t="s">
        <v>602</v>
      </c>
      <c r="B10053" s="84">
        <f>Contratista</f>
        <v>0</v>
      </c>
      <c r="C10053" s="81"/>
      <c r="D10053" s="81"/>
      <c r="E10053" s="81"/>
      <c r="F10053" s="87"/>
      <c r="G10053" s="261"/>
    </row>
    <row r="10054" spans="1:123" ht="24" customHeight="1" x14ac:dyDescent="0.2">
      <c r="A10054" s="259" t="s">
        <v>23</v>
      </c>
      <c r="B10054" s="84" t="str">
        <f>Obra</f>
        <v>ESCUELA CASA DEL NINÑO</v>
      </c>
      <c r="C10054" s="81"/>
      <c r="D10054" s="81"/>
      <c r="E10054" s="81"/>
      <c r="F10054" s="87" t="s">
        <v>37</v>
      </c>
      <c r="G10054" s="262">
        <f>Fecha_Base</f>
        <v>0</v>
      </c>
    </row>
    <row r="10055" spans="1:123" ht="24" customHeight="1" x14ac:dyDescent="0.2">
      <c r="A10055" s="263" t="s">
        <v>600</v>
      </c>
      <c r="B10055" s="82" t="str">
        <f>Ubicación</f>
        <v>VALLE FERTIL - SAN JUAN</v>
      </c>
      <c r="C10055" s="82"/>
      <c r="D10055" s="88"/>
      <c r="E10055" s="89"/>
      <c r="G10055" s="264"/>
    </row>
    <row r="10056" spans="1:123" ht="24" customHeight="1" x14ac:dyDescent="0.2">
      <c r="A10056" s="263" t="s">
        <v>38</v>
      </c>
      <c r="B10056" s="91">
        <f>IFERROR(VALUE(LEFT(B10057,FIND(".",B10057)-1)),"")</f>
        <v>24</v>
      </c>
      <c r="C10056" s="83" t="str">
        <f>IFERROR(VLOOKUP(B10056,Tabla_CyP,2,FALSE),"")</f>
        <v xml:space="preserve"> VARIOS</v>
      </c>
      <c r="E10056" s="89"/>
      <c r="G10056" s="264"/>
    </row>
    <row r="10057" spans="1:123" ht="24" customHeight="1" x14ac:dyDescent="0.2">
      <c r="A10057" s="263" t="s">
        <v>24</v>
      </c>
      <c r="B10057" s="92" t="str">
        <f>IFERROR(VLOOKUP(COUNTIF($A$1:A10057,"ANALISIS DE PRECIOS"),Tabla_NumeroItem,2,FALSE),"")</f>
        <v>24.6.6</v>
      </c>
      <c r="C10057" s="83" t="str">
        <f>IFERROR(VLOOKUP(B10057,Tabla_CyP,2,FALSE),"")</f>
        <v>Cucheta + 2 colchones alta densidad</v>
      </c>
      <c r="D10057" s="88"/>
      <c r="E10057" s="89"/>
      <c r="F10057" s="87" t="s">
        <v>25</v>
      </c>
      <c r="G10057" s="265" t="str">
        <f>IFERROR(VLOOKUP(B10057,Tabla_CyP,4,FALSE),"")</f>
        <v>u</v>
      </c>
    </row>
    <row r="10058" spans="1:123" ht="24" customHeight="1" x14ac:dyDescent="0.2">
      <c r="A10058" s="263"/>
      <c r="B10058" s="82"/>
      <c r="D10058" s="88"/>
      <c r="E10058" s="89"/>
      <c r="G10058" s="264"/>
    </row>
    <row r="10059" spans="1:123" ht="24" customHeight="1" x14ac:dyDescent="0.2">
      <c r="A10059" s="366" t="s">
        <v>506</v>
      </c>
      <c r="B10059" s="367"/>
      <c r="C10059" s="368" t="s">
        <v>0</v>
      </c>
      <c r="D10059" s="368" t="s">
        <v>26</v>
      </c>
      <c r="E10059" s="370" t="s">
        <v>27</v>
      </c>
      <c r="F10059" s="372" t="s">
        <v>28</v>
      </c>
      <c r="G10059" s="372" t="s">
        <v>29</v>
      </c>
    </row>
    <row r="10060" spans="1:123" s="88" customFormat="1" ht="24" customHeight="1" x14ac:dyDescent="0.2">
      <c r="A10060" s="93" t="s">
        <v>507</v>
      </c>
      <c r="B10060" s="93" t="s">
        <v>508</v>
      </c>
      <c r="C10060" s="369"/>
      <c r="D10060" s="369"/>
      <c r="E10060" s="371"/>
      <c r="F10060" s="373"/>
      <c r="G10060" s="373"/>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6"/>
      <c r="B10061" s="94"/>
      <c r="C10061" s="132" t="s">
        <v>603</v>
      </c>
      <c r="D10061" s="95"/>
      <c r="E10061" s="96"/>
      <c r="F10061" s="97"/>
      <c r="G10061" s="267"/>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8">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8">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8">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8">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8">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8">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8">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8">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8">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8">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8">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8">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8">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8">
        <f t="shared" si="3020"/>
        <v>0</v>
      </c>
    </row>
    <row r="10076" spans="1:7" ht="24" customHeight="1" x14ac:dyDescent="0.2">
      <c r="A10076" s="269"/>
      <c r="D10076" s="88"/>
      <c r="E10076" s="89"/>
      <c r="F10076" s="255" t="s">
        <v>30</v>
      </c>
      <c r="G10076" s="270">
        <f>SUBTOTAL(9,G10062:G10075)</f>
        <v>0</v>
      </c>
    </row>
    <row r="10077" spans="1:7" ht="24" customHeight="1" x14ac:dyDescent="0.2">
      <c r="A10077" s="269"/>
      <c r="C10077" s="98" t="s">
        <v>604</v>
      </c>
      <c r="D10077" s="88"/>
      <c r="E10077" s="89"/>
      <c r="G10077" s="271"/>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8">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8">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8">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8">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8">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8">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8">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8">
        <f t="shared" si="3025"/>
        <v>0</v>
      </c>
    </row>
    <row r="10086" spans="1:7" ht="24" customHeight="1" x14ac:dyDescent="0.2">
      <c r="A10086" s="269"/>
      <c r="D10086" s="88"/>
      <c r="E10086" s="89"/>
      <c r="F10086" s="255" t="s">
        <v>31</v>
      </c>
      <c r="G10086" s="270">
        <f>SUBTOTAL(9,G10078:G10085)</f>
        <v>0</v>
      </c>
    </row>
    <row r="10087" spans="1:7" ht="24" customHeight="1" x14ac:dyDescent="0.2">
      <c r="A10087" s="269"/>
      <c r="C10087" s="98" t="s">
        <v>605</v>
      </c>
      <c r="D10087" s="88"/>
      <c r="E10087" s="89"/>
      <c r="G10087" s="271"/>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8">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8">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8">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8">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8">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8">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8">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8">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8">
        <f t="shared" si="3030"/>
        <v>0</v>
      </c>
    </row>
    <row r="10097" spans="1:123" ht="24" customHeight="1" x14ac:dyDescent="0.2">
      <c r="A10097" s="272"/>
      <c r="B10097" s="88"/>
      <c r="D10097" s="88"/>
      <c r="E10097" s="89"/>
      <c r="F10097" s="255" t="s">
        <v>32</v>
      </c>
      <c r="G10097" s="270">
        <f>SUBTOTAL(9,G10088:G10096)</f>
        <v>0</v>
      </c>
    </row>
    <row r="10098" spans="1:123" ht="24" customHeight="1" x14ac:dyDescent="0.2">
      <c r="A10098" s="273"/>
      <c r="B10098" s="88"/>
      <c r="D10098" s="88"/>
      <c r="E10098" s="89"/>
      <c r="G10098" s="271"/>
    </row>
    <row r="10099" spans="1:123" ht="24" customHeight="1" x14ac:dyDescent="0.2">
      <c r="A10099" s="274" t="str">
        <f>B10057</f>
        <v>24.6.6</v>
      </c>
      <c r="B10099" s="275" t="str">
        <f>C10057</f>
        <v>Cucheta + 2 colchones alta densidad</v>
      </c>
      <c r="C10099" s="95"/>
      <c r="D10099" s="95" t="s">
        <v>33</v>
      </c>
      <c r="E10099" s="96"/>
      <c r="F10099" s="277" t="s">
        <v>34</v>
      </c>
      <c r="G10099" s="276">
        <f>SUBTOTAL(9,G10062:G10098)</f>
        <v>0</v>
      </c>
    </row>
    <row r="10101" spans="1:123" ht="24" customHeight="1" x14ac:dyDescent="0.2">
      <c r="A10101" s="256" t="s">
        <v>36</v>
      </c>
      <c r="B10101" s="257"/>
      <c r="C10101" s="257"/>
      <c r="D10101" s="257"/>
      <c r="E10101" s="257"/>
      <c r="F10101" s="257"/>
      <c r="G10101" s="258"/>
    </row>
    <row r="10102" spans="1:123" ht="24" customHeight="1" x14ac:dyDescent="0.2">
      <c r="A10102" s="259" t="s">
        <v>601</v>
      </c>
      <c r="B10102" s="84" t="str">
        <f>Comitente</f>
        <v>SUBSECRETARIA DE ARQUITECTURA</v>
      </c>
      <c r="C10102" s="80"/>
      <c r="D10102" s="85"/>
      <c r="E10102" s="85"/>
      <c r="F10102" s="86"/>
      <c r="G10102" s="260"/>
    </row>
    <row r="10103" spans="1:123" ht="24" customHeight="1" x14ac:dyDescent="0.2">
      <c r="A10103" s="259" t="s">
        <v>602</v>
      </c>
      <c r="B10103" s="84">
        <f>Contratista</f>
        <v>0</v>
      </c>
      <c r="C10103" s="81"/>
      <c r="D10103" s="81"/>
      <c r="E10103" s="81"/>
      <c r="F10103" s="87"/>
      <c r="G10103" s="261"/>
    </row>
    <row r="10104" spans="1:123" ht="24" customHeight="1" x14ac:dyDescent="0.2">
      <c r="A10104" s="259" t="s">
        <v>23</v>
      </c>
      <c r="B10104" s="84" t="str">
        <f>Obra</f>
        <v>ESCUELA CASA DEL NINÑO</v>
      </c>
      <c r="C10104" s="81"/>
      <c r="D10104" s="81"/>
      <c r="E10104" s="81"/>
      <c r="F10104" s="87" t="s">
        <v>37</v>
      </c>
      <c r="G10104" s="262">
        <f>Fecha_Base</f>
        <v>0</v>
      </c>
    </row>
    <row r="10105" spans="1:123" ht="24" customHeight="1" x14ac:dyDescent="0.2">
      <c r="A10105" s="263" t="s">
        <v>600</v>
      </c>
      <c r="B10105" s="82" t="str">
        <f>Ubicación</f>
        <v>VALLE FERTIL - SAN JUAN</v>
      </c>
      <c r="C10105" s="82"/>
      <c r="D10105" s="88"/>
      <c r="E10105" s="89"/>
      <c r="G10105" s="264"/>
    </row>
    <row r="10106" spans="1:123" ht="24" customHeight="1" x14ac:dyDescent="0.2">
      <c r="A10106" s="263" t="s">
        <v>38</v>
      </c>
      <c r="B10106" s="91">
        <f>IFERROR(VALUE(LEFT(B10107,FIND(".",B10107)-1)),"")</f>
        <v>25</v>
      </c>
      <c r="C10106" s="83" t="str">
        <f>IFERROR(VLOOKUP(B10106,Tabla_CyP,2,FALSE),"")</f>
        <v>REPARACIONES, REFACCIONES Y REFUNCIONALIZACIONES</v>
      </c>
      <c r="E10106" s="89"/>
      <c r="G10106" s="264"/>
    </row>
    <row r="10107" spans="1:123" ht="24" customHeight="1" x14ac:dyDescent="0.2">
      <c r="A10107" s="263" t="s">
        <v>24</v>
      </c>
      <c r="B10107" s="92" t="str">
        <f>IFERROR(VLOOKUP(COUNTIF($A$1:A10107,"ANALISIS DE PRECIOS"),Tabla_NumeroItem,2,FALSE),"")</f>
        <v>25.1.1.1</v>
      </c>
      <c r="C10107" s="83" t="str">
        <f>IFERROR(VLOOKUP(B10107,Tabla_CyP,2,FALSE),"")</f>
        <v>P8</v>
      </c>
      <c r="D10107" s="88"/>
      <c r="E10107" s="89"/>
      <c r="F10107" s="87" t="s">
        <v>25</v>
      </c>
      <c r="G10107" s="265" t="str">
        <f>IFERROR(VLOOKUP(B10107,Tabla_CyP,4,FALSE),"")</f>
        <v>m2</v>
      </c>
    </row>
    <row r="10108" spans="1:123" ht="24" customHeight="1" x14ac:dyDescent="0.2">
      <c r="A10108" s="263"/>
      <c r="B10108" s="82"/>
      <c r="D10108" s="88"/>
      <c r="E10108" s="89"/>
      <c r="G10108" s="264"/>
    </row>
    <row r="10109" spans="1:123" ht="24" customHeight="1" x14ac:dyDescent="0.2">
      <c r="A10109" s="366" t="s">
        <v>506</v>
      </c>
      <c r="B10109" s="367"/>
      <c r="C10109" s="368" t="s">
        <v>0</v>
      </c>
      <c r="D10109" s="368" t="s">
        <v>26</v>
      </c>
      <c r="E10109" s="370" t="s">
        <v>27</v>
      </c>
      <c r="F10109" s="372" t="s">
        <v>28</v>
      </c>
      <c r="G10109" s="372" t="s">
        <v>29</v>
      </c>
    </row>
    <row r="10110" spans="1:123" s="88" customFormat="1" ht="24" customHeight="1" x14ac:dyDescent="0.2">
      <c r="A10110" s="93" t="s">
        <v>507</v>
      </c>
      <c r="B10110" s="93" t="s">
        <v>508</v>
      </c>
      <c r="C10110" s="369"/>
      <c r="D10110" s="369"/>
      <c r="E10110" s="371"/>
      <c r="F10110" s="373"/>
      <c r="G10110" s="373"/>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6"/>
      <c r="B10111" s="94"/>
      <c r="C10111" s="132" t="s">
        <v>603</v>
      </c>
      <c r="D10111" s="95"/>
      <c r="E10111" s="96"/>
      <c r="F10111" s="97"/>
      <c r="G10111" s="267"/>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8">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8">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8">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8">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8">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8">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8">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8">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8">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8">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8">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8">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8">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8">
        <f t="shared" si="3035"/>
        <v>0</v>
      </c>
    </row>
    <row r="10126" spans="1:7" ht="24" customHeight="1" x14ac:dyDescent="0.2">
      <c r="A10126" s="269"/>
      <c r="D10126" s="88"/>
      <c r="E10126" s="89"/>
      <c r="F10126" s="255" t="s">
        <v>30</v>
      </c>
      <c r="G10126" s="270">
        <f>SUBTOTAL(9,G10112:G10125)</f>
        <v>0</v>
      </c>
    </row>
    <row r="10127" spans="1:7" ht="24" customHeight="1" x14ac:dyDescent="0.2">
      <c r="A10127" s="269"/>
      <c r="C10127" s="98" t="s">
        <v>604</v>
      </c>
      <c r="D10127" s="88"/>
      <c r="E10127" s="89"/>
      <c r="G10127" s="271"/>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8">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8">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8">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8">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8">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8">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8">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8">
        <f t="shared" si="3040"/>
        <v>0</v>
      </c>
    </row>
    <row r="10136" spans="1:7" ht="24" customHeight="1" x14ac:dyDescent="0.2">
      <c r="A10136" s="269"/>
      <c r="D10136" s="88"/>
      <c r="E10136" s="89"/>
      <c r="F10136" s="255" t="s">
        <v>31</v>
      </c>
      <c r="G10136" s="270">
        <f>SUBTOTAL(9,G10128:G10135)</f>
        <v>0</v>
      </c>
    </row>
    <row r="10137" spans="1:7" ht="24" customHeight="1" x14ac:dyDescent="0.2">
      <c r="A10137" s="269"/>
      <c r="C10137" s="98" t="s">
        <v>605</v>
      </c>
      <c r="D10137" s="88"/>
      <c r="E10137" s="89"/>
      <c r="G10137" s="271"/>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8">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8">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8">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8">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8">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8">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8">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8">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8">
        <f t="shared" si="3045"/>
        <v>0</v>
      </c>
    </row>
    <row r="10147" spans="1:123" ht="24" customHeight="1" x14ac:dyDescent="0.2">
      <c r="A10147" s="272"/>
      <c r="B10147" s="88"/>
      <c r="D10147" s="88"/>
      <c r="E10147" s="89"/>
      <c r="F10147" s="255" t="s">
        <v>32</v>
      </c>
      <c r="G10147" s="270">
        <f>SUBTOTAL(9,G10138:G10146)</f>
        <v>0</v>
      </c>
    </row>
    <row r="10148" spans="1:123" ht="24" customHeight="1" x14ac:dyDescent="0.2">
      <c r="A10148" s="273"/>
      <c r="B10148" s="88"/>
      <c r="D10148" s="88"/>
      <c r="E10148" s="89"/>
      <c r="G10148" s="271"/>
    </row>
    <row r="10149" spans="1:123" ht="24" customHeight="1" x14ac:dyDescent="0.2">
      <c r="A10149" s="274" t="str">
        <f>B10107</f>
        <v>25.1.1.1</v>
      </c>
      <c r="B10149" s="275" t="str">
        <f>C10107</f>
        <v>P8</v>
      </c>
      <c r="C10149" s="95"/>
      <c r="D10149" s="95" t="s">
        <v>33</v>
      </c>
      <c r="E10149" s="96"/>
      <c r="F10149" s="277" t="s">
        <v>34</v>
      </c>
      <c r="G10149" s="276">
        <f>SUBTOTAL(9,G10112:G10148)</f>
        <v>0</v>
      </c>
    </row>
    <row r="10151" spans="1:123" ht="24" customHeight="1" x14ac:dyDescent="0.2">
      <c r="A10151" s="256" t="s">
        <v>36</v>
      </c>
      <c r="B10151" s="257"/>
      <c r="C10151" s="257"/>
      <c r="D10151" s="257"/>
      <c r="E10151" s="257"/>
      <c r="F10151" s="257"/>
      <c r="G10151" s="258"/>
    </row>
    <row r="10152" spans="1:123" ht="24" customHeight="1" x14ac:dyDescent="0.2">
      <c r="A10152" s="259" t="s">
        <v>601</v>
      </c>
      <c r="B10152" s="84" t="str">
        <f>Comitente</f>
        <v>SUBSECRETARIA DE ARQUITECTURA</v>
      </c>
      <c r="C10152" s="80"/>
      <c r="D10152" s="85"/>
      <c r="E10152" s="85"/>
      <c r="F10152" s="86"/>
      <c r="G10152" s="260"/>
    </row>
    <row r="10153" spans="1:123" ht="24" customHeight="1" x14ac:dyDescent="0.2">
      <c r="A10153" s="259" t="s">
        <v>602</v>
      </c>
      <c r="B10153" s="84">
        <f>Contratista</f>
        <v>0</v>
      </c>
      <c r="C10153" s="81"/>
      <c r="D10153" s="81"/>
      <c r="E10153" s="81"/>
      <c r="F10153" s="87"/>
      <c r="G10153" s="261"/>
    </row>
    <row r="10154" spans="1:123" ht="24" customHeight="1" x14ac:dyDescent="0.2">
      <c r="A10154" s="259" t="s">
        <v>23</v>
      </c>
      <c r="B10154" s="84" t="str">
        <f>Obra</f>
        <v>ESCUELA CASA DEL NINÑO</v>
      </c>
      <c r="C10154" s="81"/>
      <c r="D10154" s="81"/>
      <c r="E10154" s="81"/>
      <c r="F10154" s="87" t="s">
        <v>37</v>
      </c>
      <c r="G10154" s="262">
        <f>Fecha_Base</f>
        <v>0</v>
      </c>
    </row>
    <row r="10155" spans="1:123" ht="24" customHeight="1" x14ac:dyDescent="0.2">
      <c r="A10155" s="263" t="s">
        <v>600</v>
      </c>
      <c r="B10155" s="82" t="str">
        <f>Ubicación</f>
        <v>VALLE FERTIL - SAN JUAN</v>
      </c>
      <c r="C10155" s="82"/>
      <c r="D10155" s="88"/>
      <c r="E10155" s="89"/>
      <c r="G10155" s="264"/>
    </row>
    <row r="10156" spans="1:123" ht="24" customHeight="1" x14ac:dyDescent="0.2">
      <c r="A10156" s="263" t="s">
        <v>38</v>
      </c>
      <c r="B10156" s="91">
        <f>IFERROR(VALUE(LEFT(B10157,FIND(".",B10157)-1)),"")</f>
        <v>25</v>
      </c>
      <c r="C10156" s="83" t="str">
        <f>IFERROR(VLOOKUP(B10156,Tabla_CyP,2,FALSE),"")</f>
        <v>REPARACIONES, REFACCIONES Y REFUNCIONALIZACIONES</v>
      </c>
      <c r="E10156" s="89"/>
      <c r="G10156" s="264"/>
    </row>
    <row r="10157" spans="1:123" ht="24" customHeight="1" x14ac:dyDescent="0.2">
      <c r="A10157" s="263" t="s">
        <v>24</v>
      </c>
      <c r="B10157" s="92" t="str">
        <f>IFERROR(VLOOKUP(COUNTIF($A$1:A10157,"ANALISIS DE PRECIOS"),Tabla_NumeroItem,2,FALSE),"")</f>
        <v>25.1.1.2</v>
      </c>
      <c r="C10157" s="83" t="str">
        <f>IFERROR(VLOOKUP(B10157,Tabla_CyP,2,FALSE),"")</f>
        <v>V5</v>
      </c>
      <c r="D10157" s="88"/>
      <c r="E10157" s="89"/>
      <c r="F10157" s="87" t="s">
        <v>25</v>
      </c>
      <c r="G10157" s="265" t="str">
        <f>IFERROR(VLOOKUP(B10157,Tabla_CyP,4,FALSE),"")</f>
        <v>m2</v>
      </c>
    </row>
    <row r="10158" spans="1:123" ht="24" customHeight="1" x14ac:dyDescent="0.2">
      <c r="A10158" s="263"/>
      <c r="B10158" s="82"/>
      <c r="D10158" s="88"/>
      <c r="E10158" s="89"/>
      <c r="G10158" s="264"/>
    </row>
    <row r="10159" spans="1:123" ht="24" customHeight="1" x14ac:dyDescent="0.2">
      <c r="A10159" s="366" t="s">
        <v>506</v>
      </c>
      <c r="B10159" s="367"/>
      <c r="C10159" s="368" t="s">
        <v>0</v>
      </c>
      <c r="D10159" s="368" t="s">
        <v>26</v>
      </c>
      <c r="E10159" s="370" t="s">
        <v>27</v>
      </c>
      <c r="F10159" s="372" t="s">
        <v>28</v>
      </c>
      <c r="G10159" s="372" t="s">
        <v>29</v>
      </c>
    </row>
    <row r="10160" spans="1:123" s="88" customFormat="1" ht="24" customHeight="1" x14ac:dyDescent="0.2">
      <c r="A10160" s="93" t="s">
        <v>507</v>
      </c>
      <c r="B10160" s="93" t="s">
        <v>508</v>
      </c>
      <c r="C10160" s="369"/>
      <c r="D10160" s="369"/>
      <c r="E10160" s="371"/>
      <c r="F10160" s="373"/>
      <c r="G10160" s="373"/>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6"/>
      <c r="B10161" s="94"/>
      <c r="C10161" s="132" t="s">
        <v>603</v>
      </c>
      <c r="D10161" s="95"/>
      <c r="E10161" s="96"/>
      <c r="F10161" s="97"/>
      <c r="G10161" s="267"/>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8">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8">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8">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8">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8">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8">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8">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8">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8">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8">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8">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8">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8">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8">
        <f t="shared" si="3050"/>
        <v>0</v>
      </c>
    </row>
    <row r="10176" spans="1:7" ht="24" customHeight="1" x14ac:dyDescent="0.2">
      <c r="A10176" s="269"/>
      <c r="D10176" s="88"/>
      <c r="E10176" s="89"/>
      <c r="F10176" s="255" t="s">
        <v>30</v>
      </c>
      <c r="G10176" s="270">
        <f>SUBTOTAL(9,G10162:G10175)</f>
        <v>0</v>
      </c>
    </row>
    <row r="10177" spans="1:7" ht="24" customHeight="1" x14ac:dyDescent="0.2">
      <c r="A10177" s="269"/>
      <c r="C10177" s="98" t="s">
        <v>604</v>
      </c>
      <c r="D10177" s="88"/>
      <c r="E10177" s="89"/>
      <c r="G10177" s="271"/>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8">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8">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8">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8">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8">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8">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8">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8">
        <f t="shared" si="3055"/>
        <v>0</v>
      </c>
    </row>
    <row r="10186" spans="1:7" ht="24" customHeight="1" x14ac:dyDescent="0.2">
      <c r="A10186" s="269"/>
      <c r="D10186" s="88"/>
      <c r="E10186" s="89"/>
      <c r="F10186" s="255" t="s">
        <v>31</v>
      </c>
      <c r="G10186" s="270">
        <f>SUBTOTAL(9,G10178:G10185)</f>
        <v>0</v>
      </c>
    </row>
    <row r="10187" spans="1:7" ht="24" customHeight="1" x14ac:dyDescent="0.2">
      <c r="A10187" s="269"/>
      <c r="C10187" s="98" t="s">
        <v>605</v>
      </c>
      <c r="D10187" s="88"/>
      <c r="E10187" s="89"/>
      <c r="G10187" s="271"/>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8">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8">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8">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8">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8">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8">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8">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8">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8">
        <f t="shared" si="3060"/>
        <v>0</v>
      </c>
    </row>
    <row r="10197" spans="1:7" ht="24" customHeight="1" x14ac:dyDescent="0.2">
      <c r="A10197" s="272"/>
      <c r="B10197" s="88"/>
      <c r="D10197" s="88"/>
      <c r="E10197" s="89"/>
      <c r="F10197" s="255" t="s">
        <v>32</v>
      </c>
      <c r="G10197" s="270">
        <f>SUBTOTAL(9,G10188:G10196)</f>
        <v>0</v>
      </c>
    </row>
    <row r="10198" spans="1:7" ht="24" customHeight="1" x14ac:dyDescent="0.2">
      <c r="A10198" s="273"/>
      <c r="B10198" s="88"/>
      <c r="D10198" s="88"/>
      <c r="E10198" s="89"/>
      <c r="G10198" s="271"/>
    </row>
    <row r="10199" spans="1:7" ht="24" customHeight="1" x14ac:dyDescent="0.2">
      <c r="A10199" s="274" t="str">
        <f>B10157</f>
        <v>25.1.1.2</v>
      </c>
      <c r="B10199" s="275" t="str">
        <f>C10157</f>
        <v>V5</v>
      </c>
      <c r="C10199" s="95"/>
      <c r="D10199" s="95" t="s">
        <v>33</v>
      </c>
      <c r="E10199" s="96"/>
      <c r="F10199" s="277" t="s">
        <v>34</v>
      </c>
      <c r="G10199" s="276">
        <f>SUBTOTAL(9,G10162:G10198)</f>
        <v>0</v>
      </c>
    </row>
    <row r="10201" spans="1:7" ht="24" customHeight="1" x14ac:dyDescent="0.2">
      <c r="A10201" s="256" t="s">
        <v>36</v>
      </c>
      <c r="B10201" s="257"/>
      <c r="C10201" s="257"/>
      <c r="D10201" s="257"/>
      <c r="E10201" s="257"/>
      <c r="F10201" s="257"/>
      <c r="G10201" s="258"/>
    </row>
    <row r="10202" spans="1:7" ht="24" customHeight="1" x14ac:dyDescent="0.2">
      <c r="A10202" s="259" t="s">
        <v>601</v>
      </c>
      <c r="B10202" s="84" t="str">
        <f>Comitente</f>
        <v>SUBSECRETARIA DE ARQUITECTURA</v>
      </c>
      <c r="C10202" s="80"/>
      <c r="D10202" s="85"/>
      <c r="E10202" s="85"/>
      <c r="F10202" s="86"/>
      <c r="G10202" s="260"/>
    </row>
    <row r="10203" spans="1:7" ht="24" customHeight="1" x14ac:dyDescent="0.2">
      <c r="A10203" s="259" t="s">
        <v>602</v>
      </c>
      <c r="B10203" s="84">
        <f>Contratista</f>
        <v>0</v>
      </c>
      <c r="C10203" s="81"/>
      <c r="D10203" s="81"/>
      <c r="E10203" s="81"/>
      <c r="F10203" s="87"/>
      <c r="G10203" s="261"/>
    </row>
    <row r="10204" spans="1:7" ht="24" customHeight="1" x14ac:dyDescent="0.2">
      <c r="A10204" s="259" t="s">
        <v>23</v>
      </c>
      <c r="B10204" s="84" t="str">
        <f>Obra</f>
        <v>ESCUELA CASA DEL NINÑO</v>
      </c>
      <c r="C10204" s="81"/>
      <c r="D10204" s="81"/>
      <c r="E10204" s="81"/>
      <c r="F10204" s="87" t="s">
        <v>37</v>
      </c>
      <c r="G10204" s="262">
        <f>Fecha_Base</f>
        <v>0</v>
      </c>
    </row>
    <row r="10205" spans="1:7" ht="24" customHeight="1" x14ac:dyDescent="0.2">
      <c r="A10205" s="263" t="s">
        <v>600</v>
      </c>
      <c r="B10205" s="82" t="str">
        <f>Ubicación</f>
        <v>VALLE FERTIL - SAN JUAN</v>
      </c>
      <c r="C10205" s="82"/>
      <c r="D10205" s="88"/>
      <c r="E10205" s="89"/>
      <c r="G10205" s="264"/>
    </row>
    <row r="10206" spans="1:7" ht="24" customHeight="1" x14ac:dyDescent="0.2">
      <c r="A10206" s="263" t="s">
        <v>38</v>
      </c>
      <c r="B10206" s="91">
        <f>IFERROR(VALUE(LEFT(B10207,FIND(".",B10207)-1)),"")</f>
        <v>25</v>
      </c>
      <c r="C10206" s="83" t="str">
        <f>IFERROR(VLOOKUP(B10206,Tabla_CyP,2,FALSE),"")</f>
        <v>REPARACIONES, REFACCIONES Y REFUNCIONALIZACIONES</v>
      </c>
      <c r="E10206" s="89"/>
      <c r="G10206" s="264"/>
    </row>
    <row r="10207" spans="1:7" ht="24" customHeight="1" x14ac:dyDescent="0.2">
      <c r="A10207" s="263" t="s">
        <v>24</v>
      </c>
      <c r="B10207" s="92" t="str">
        <f>IFERROR(VLOOKUP(COUNTIF($A$1:A10207,"ANALISIS DE PRECIOS"),Tabla_NumeroItem,2,FALSE),"")</f>
        <v>25.1.2.1</v>
      </c>
      <c r="C10207" s="83" t="str">
        <f>IFERROR(VLOOKUP(B10207,Tabla_CyP,2,FALSE),"")</f>
        <v>P4b</v>
      </c>
      <c r="D10207" s="88"/>
      <c r="E10207" s="89"/>
      <c r="F10207" s="87" t="s">
        <v>25</v>
      </c>
      <c r="G10207" s="265" t="str">
        <f>IFERROR(VLOOKUP(B10207,Tabla_CyP,4,FALSE),"")</f>
        <v>m2</v>
      </c>
    </row>
    <row r="10208" spans="1:7" ht="24" customHeight="1" x14ac:dyDescent="0.2">
      <c r="A10208" s="263"/>
      <c r="B10208" s="82"/>
      <c r="D10208" s="88"/>
      <c r="E10208" s="89"/>
      <c r="G10208" s="264"/>
    </row>
    <row r="10209" spans="1:123" ht="24" customHeight="1" x14ac:dyDescent="0.2">
      <c r="A10209" s="366" t="s">
        <v>506</v>
      </c>
      <c r="B10209" s="367"/>
      <c r="C10209" s="368" t="s">
        <v>0</v>
      </c>
      <c r="D10209" s="368" t="s">
        <v>26</v>
      </c>
      <c r="E10209" s="370" t="s">
        <v>27</v>
      </c>
      <c r="F10209" s="372" t="s">
        <v>28</v>
      </c>
      <c r="G10209" s="372" t="s">
        <v>29</v>
      </c>
    </row>
    <row r="10210" spans="1:123" s="88" customFormat="1" ht="24" customHeight="1" x14ac:dyDescent="0.2">
      <c r="A10210" s="93" t="s">
        <v>507</v>
      </c>
      <c r="B10210" s="93" t="s">
        <v>508</v>
      </c>
      <c r="C10210" s="369"/>
      <c r="D10210" s="369"/>
      <c r="E10210" s="371"/>
      <c r="F10210" s="373"/>
      <c r="G10210" s="373"/>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6"/>
      <c r="B10211" s="94"/>
      <c r="C10211" s="132" t="s">
        <v>603</v>
      </c>
      <c r="D10211" s="95"/>
      <c r="E10211" s="96"/>
      <c r="F10211" s="97"/>
      <c r="G10211" s="267"/>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8">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8">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8">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8">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8">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8">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8">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8">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8">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8">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8">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8">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8">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8">
        <f t="shared" si="3065"/>
        <v>0</v>
      </c>
    </row>
    <row r="10226" spans="1:7" ht="24" customHeight="1" x14ac:dyDescent="0.2">
      <c r="A10226" s="269"/>
      <c r="D10226" s="88"/>
      <c r="E10226" s="89"/>
      <c r="F10226" s="255" t="s">
        <v>30</v>
      </c>
      <c r="G10226" s="270">
        <f>SUBTOTAL(9,G10212:G10225)</f>
        <v>0</v>
      </c>
    </row>
    <row r="10227" spans="1:7" ht="24" customHeight="1" x14ac:dyDescent="0.2">
      <c r="A10227" s="269"/>
      <c r="C10227" s="98" t="s">
        <v>604</v>
      </c>
      <c r="D10227" s="88"/>
      <c r="E10227" s="89"/>
      <c r="G10227" s="271"/>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8">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8">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8">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8">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8">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8">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8">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8">
        <f t="shared" si="3070"/>
        <v>0</v>
      </c>
    </row>
    <row r="10236" spans="1:7" ht="24" customHeight="1" x14ac:dyDescent="0.2">
      <c r="A10236" s="269"/>
      <c r="D10236" s="88"/>
      <c r="E10236" s="89"/>
      <c r="F10236" s="255" t="s">
        <v>31</v>
      </c>
      <c r="G10236" s="270">
        <f>SUBTOTAL(9,G10228:G10235)</f>
        <v>0</v>
      </c>
    </row>
    <row r="10237" spans="1:7" ht="24" customHeight="1" x14ac:dyDescent="0.2">
      <c r="A10237" s="269"/>
      <c r="C10237" s="98" t="s">
        <v>605</v>
      </c>
      <c r="D10237" s="88"/>
      <c r="E10237" s="89"/>
      <c r="G10237" s="271"/>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8">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8">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8">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8">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8">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8">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8">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8">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8">
        <f t="shared" si="3075"/>
        <v>0</v>
      </c>
    </row>
    <row r="10247" spans="1:7" ht="24" customHeight="1" x14ac:dyDescent="0.2">
      <c r="A10247" s="272"/>
      <c r="B10247" s="88"/>
      <c r="D10247" s="88"/>
      <c r="E10247" s="89"/>
      <c r="F10247" s="255" t="s">
        <v>32</v>
      </c>
      <c r="G10247" s="270">
        <f>SUBTOTAL(9,G10238:G10246)</f>
        <v>0</v>
      </c>
    </row>
    <row r="10248" spans="1:7" ht="24" customHeight="1" x14ac:dyDescent="0.2">
      <c r="A10248" s="273"/>
      <c r="B10248" s="88"/>
      <c r="D10248" s="88"/>
      <c r="E10248" s="89"/>
      <c r="G10248" s="271"/>
    </row>
    <row r="10249" spans="1:7" ht="24" customHeight="1" x14ac:dyDescent="0.2">
      <c r="A10249" s="274" t="str">
        <f>B10207</f>
        <v>25.1.2.1</v>
      </c>
      <c r="B10249" s="275" t="str">
        <f>C10207</f>
        <v>P4b</v>
      </c>
      <c r="C10249" s="95"/>
      <c r="D10249" s="95" t="s">
        <v>33</v>
      </c>
      <c r="E10249" s="96"/>
      <c r="F10249" s="277" t="s">
        <v>34</v>
      </c>
      <c r="G10249" s="276">
        <f>SUBTOTAL(9,G10212:G10248)</f>
        <v>0</v>
      </c>
    </row>
    <row r="10251" spans="1:7" ht="24" customHeight="1" x14ac:dyDescent="0.2">
      <c r="A10251" s="256" t="s">
        <v>36</v>
      </c>
      <c r="B10251" s="257"/>
      <c r="C10251" s="257"/>
      <c r="D10251" s="257"/>
      <c r="E10251" s="257"/>
      <c r="F10251" s="257"/>
      <c r="G10251" s="258"/>
    </row>
    <row r="10252" spans="1:7" ht="24" customHeight="1" x14ac:dyDescent="0.2">
      <c r="A10252" s="259" t="s">
        <v>601</v>
      </c>
      <c r="B10252" s="84" t="str">
        <f>Comitente</f>
        <v>SUBSECRETARIA DE ARQUITECTURA</v>
      </c>
      <c r="C10252" s="80"/>
      <c r="D10252" s="85"/>
      <c r="E10252" s="85"/>
      <c r="F10252" s="86"/>
      <c r="G10252" s="260"/>
    </row>
    <row r="10253" spans="1:7" ht="24" customHeight="1" x14ac:dyDescent="0.2">
      <c r="A10253" s="259" t="s">
        <v>602</v>
      </c>
      <c r="B10253" s="84">
        <f>Contratista</f>
        <v>0</v>
      </c>
      <c r="C10253" s="81"/>
      <c r="D10253" s="81"/>
      <c r="E10253" s="81"/>
      <c r="F10253" s="87"/>
      <c r="G10253" s="261"/>
    </row>
    <row r="10254" spans="1:7" ht="24" customHeight="1" x14ac:dyDescent="0.2">
      <c r="A10254" s="259" t="s">
        <v>23</v>
      </c>
      <c r="B10254" s="84" t="str">
        <f>Obra</f>
        <v>ESCUELA CASA DEL NINÑO</v>
      </c>
      <c r="C10254" s="81"/>
      <c r="D10254" s="81"/>
      <c r="E10254" s="81"/>
      <c r="F10254" s="87" t="s">
        <v>37</v>
      </c>
      <c r="G10254" s="262">
        <f>Fecha_Base</f>
        <v>0</v>
      </c>
    </row>
    <row r="10255" spans="1:7" ht="24" customHeight="1" x14ac:dyDescent="0.2">
      <c r="A10255" s="263" t="s">
        <v>600</v>
      </c>
      <c r="B10255" s="82" t="str">
        <f>Ubicación</f>
        <v>VALLE FERTIL - SAN JUAN</v>
      </c>
      <c r="C10255" s="82"/>
      <c r="D10255" s="88"/>
      <c r="E10255" s="89"/>
      <c r="G10255" s="264"/>
    </row>
    <row r="10256" spans="1:7" ht="24" customHeight="1" x14ac:dyDescent="0.2">
      <c r="A10256" s="263" t="s">
        <v>38</v>
      </c>
      <c r="B10256" s="91">
        <f>IFERROR(VALUE(LEFT(B10257,FIND(".",B10257)-1)),"")</f>
        <v>25</v>
      </c>
      <c r="C10256" s="83" t="str">
        <f>IFERROR(VLOOKUP(B10256,Tabla_CyP,2,FALSE),"")</f>
        <v>REPARACIONES, REFACCIONES Y REFUNCIONALIZACIONES</v>
      </c>
      <c r="E10256" s="89"/>
      <c r="G10256" s="264"/>
    </row>
    <row r="10257" spans="1:123" ht="24" customHeight="1" x14ac:dyDescent="0.2">
      <c r="A10257" s="263" t="s">
        <v>24</v>
      </c>
      <c r="B10257" s="92" t="str">
        <f>IFERROR(VLOOKUP(COUNTIF($A$1:A10257,"ANALISIS DE PRECIOS"),Tabla_NumeroItem,2,FALSE),"")</f>
        <v>25.1.2.2</v>
      </c>
      <c r="C10257" s="83" t="str">
        <f>IFERROR(VLOOKUP(B10257,Tabla_CyP,2,FALSE),"")</f>
        <v>P8a</v>
      </c>
      <c r="D10257" s="88"/>
      <c r="E10257" s="89"/>
      <c r="F10257" s="87" t="s">
        <v>25</v>
      </c>
      <c r="G10257" s="265" t="str">
        <f>IFERROR(VLOOKUP(B10257,Tabla_CyP,4,FALSE),"")</f>
        <v>m2</v>
      </c>
    </row>
    <row r="10258" spans="1:123" ht="24" customHeight="1" x14ac:dyDescent="0.2">
      <c r="A10258" s="263"/>
      <c r="B10258" s="82"/>
      <c r="D10258" s="88"/>
      <c r="E10258" s="89"/>
      <c r="G10258" s="264"/>
    </row>
    <row r="10259" spans="1:123" ht="24" customHeight="1" x14ac:dyDescent="0.2">
      <c r="A10259" s="366" t="s">
        <v>506</v>
      </c>
      <c r="B10259" s="367"/>
      <c r="C10259" s="368" t="s">
        <v>0</v>
      </c>
      <c r="D10259" s="368" t="s">
        <v>26</v>
      </c>
      <c r="E10259" s="370" t="s">
        <v>27</v>
      </c>
      <c r="F10259" s="372" t="s">
        <v>28</v>
      </c>
      <c r="G10259" s="372" t="s">
        <v>29</v>
      </c>
    </row>
    <row r="10260" spans="1:123" s="88" customFormat="1" ht="24" customHeight="1" x14ac:dyDescent="0.2">
      <c r="A10260" s="93" t="s">
        <v>507</v>
      </c>
      <c r="B10260" s="93" t="s">
        <v>508</v>
      </c>
      <c r="C10260" s="369"/>
      <c r="D10260" s="369"/>
      <c r="E10260" s="371"/>
      <c r="F10260" s="373"/>
      <c r="G10260" s="373"/>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6"/>
      <c r="B10261" s="94"/>
      <c r="C10261" s="132" t="s">
        <v>603</v>
      </c>
      <c r="D10261" s="95"/>
      <c r="E10261" s="96"/>
      <c r="F10261" s="97"/>
      <c r="G10261" s="267"/>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8">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8">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8">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8">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8">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8">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8">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8">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8">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8">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8">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8">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8">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8">
        <f t="shared" si="3080"/>
        <v>0</v>
      </c>
    </row>
    <row r="10276" spans="1:7" ht="24" customHeight="1" x14ac:dyDescent="0.2">
      <c r="A10276" s="269"/>
      <c r="D10276" s="88"/>
      <c r="E10276" s="89"/>
      <c r="F10276" s="255" t="s">
        <v>30</v>
      </c>
      <c r="G10276" s="270">
        <f>SUBTOTAL(9,G10262:G10275)</f>
        <v>0</v>
      </c>
    </row>
    <row r="10277" spans="1:7" ht="24" customHeight="1" x14ac:dyDescent="0.2">
      <c r="A10277" s="269"/>
      <c r="C10277" s="98" t="s">
        <v>604</v>
      </c>
      <c r="D10277" s="88"/>
      <c r="E10277" s="89"/>
      <c r="G10277" s="271"/>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8">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8">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8">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8">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8">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8">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8">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8">
        <f t="shared" si="3085"/>
        <v>0</v>
      </c>
    </row>
    <row r="10286" spans="1:7" ht="24" customHeight="1" x14ac:dyDescent="0.2">
      <c r="A10286" s="269"/>
      <c r="D10286" s="88"/>
      <c r="E10286" s="89"/>
      <c r="F10286" s="255" t="s">
        <v>31</v>
      </c>
      <c r="G10286" s="270">
        <f>SUBTOTAL(9,G10278:G10285)</f>
        <v>0</v>
      </c>
    </row>
    <row r="10287" spans="1:7" ht="24" customHeight="1" x14ac:dyDescent="0.2">
      <c r="A10287" s="269"/>
      <c r="C10287" s="98" t="s">
        <v>605</v>
      </c>
      <c r="D10287" s="88"/>
      <c r="E10287" s="89"/>
      <c r="G10287" s="271"/>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8">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8">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8">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8">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8">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8">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8">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8">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8">
        <f t="shared" si="3090"/>
        <v>0</v>
      </c>
    </row>
    <row r="10297" spans="1:7" ht="24" customHeight="1" x14ac:dyDescent="0.2">
      <c r="A10297" s="272"/>
      <c r="B10297" s="88"/>
      <c r="D10297" s="88"/>
      <c r="E10297" s="89"/>
      <c r="F10297" s="255" t="s">
        <v>32</v>
      </c>
      <c r="G10297" s="270">
        <f>SUBTOTAL(9,G10288:G10296)</f>
        <v>0</v>
      </c>
    </row>
    <row r="10298" spans="1:7" ht="24" customHeight="1" x14ac:dyDescent="0.2">
      <c r="A10298" s="273"/>
      <c r="B10298" s="88"/>
      <c r="D10298" s="88"/>
      <c r="E10298" s="89"/>
      <c r="G10298" s="271"/>
    </row>
    <row r="10299" spans="1:7" ht="24" customHeight="1" x14ac:dyDescent="0.2">
      <c r="A10299" s="274" t="str">
        <f>B10257</f>
        <v>25.1.2.2</v>
      </c>
      <c r="B10299" s="275" t="str">
        <f>C10257</f>
        <v>P8a</v>
      </c>
      <c r="C10299" s="95"/>
      <c r="D10299" s="95" t="s">
        <v>33</v>
      </c>
      <c r="E10299" s="96"/>
      <c r="F10299" s="277" t="s">
        <v>34</v>
      </c>
      <c r="G10299" s="276">
        <f>SUBTOTAL(9,G10262:G10298)</f>
        <v>0</v>
      </c>
    </row>
    <row r="10301" spans="1:7" ht="24" customHeight="1" x14ac:dyDescent="0.2">
      <c r="A10301" s="256" t="s">
        <v>36</v>
      </c>
      <c r="B10301" s="257"/>
      <c r="C10301" s="257"/>
      <c r="D10301" s="257"/>
      <c r="E10301" s="257"/>
      <c r="F10301" s="257"/>
      <c r="G10301" s="258"/>
    </row>
    <row r="10302" spans="1:7" ht="24" customHeight="1" x14ac:dyDescent="0.2">
      <c r="A10302" s="259" t="s">
        <v>601</v>
      </c>
      <c r="B10302" s="84" t="str">
        <f>Comitente</f>
        <v>SUBSECRETARIA DE ARQUITECTURA</v>
      </c>
      <c r="C10302" s="80"/>
      <c r="D10302" s="85"/>
      <c r="E10302" s="85"/>
      <c r="F10302" s="86"/>
      <c r="G10302" s="260"/>
    </row>
    <row r="10303" spans="1:7" ht="24" customHeight="1" x14ac:dyDescent="0.2">
      <c r="A10303" s="259" t="s">
        <v>602</v>
      </c>
      <c r="B10303" s="84">
        <f>Contratista</f>
        <v>0</v>
      </c>
      <c r="C10303" s="81"/>
      <c r="D10303" s="81"/>
      <c r="E10303" s="81"/>
      <c r="F10303" s="87"/>
      <c r="G10303" s="261"/>
    </row>
    <row r="10304" spans="1:7" ht="24" customHeight="1" x14ac:dyDescent="0.2">
      <c r="A10304" s="259" t="s">
        <v>23</v>
      </c>
      <c r="B10304" s="84" t="str">
        <f>Obra</f>
        <v>ESCUELA CASA DEL NINÑO</v>
      </c>
      <c r="C10304" s="81"/>
      <c r="D10304" s="81"/>
      <c r="E10304" s="81"/>
      <c r="F10304" s="87" t="s">
        <v>37</v>
      </c>
      <c r="G10304" s="262">
        <f>Fecha_Base</f>
        <v>0</v>
      </c>
    </row>
    <row r="10305" spans="1:123" ht="24" customHeight="1" x14ac:dyDescent="0.2">
      <c r="A10305" s="263" t="s">
        <v>600</v>
      </c>
      <c r="B10305" s="82" t="str">
        <f>Ubicación</f>
        <v>VALLE FERTIL - SAN JUAN</v>
      </c>
      <c r="C10305" s="82"/>
      <c r="D10305" s="88"/>
      <c r="E10305" s="89"/>
      <c r="G10305" s="264"/>
    </row>
    <row r="10306" spans="1:123" ht="24" customHeight="1" x14ac:dyDescent="0.2">
      <c r="A10306" s="263" t="s">
        <v>38</v>
      </c>
      <c r="B10306" s="91">
        <f>IFERROR(VALUE(LEFT(B10307,FIND(".",B10307)-1)),"")</f>
        <v>25</v>
      </c>
      <c r="C10306" s="83" t="str">
        <f>IFERROR(VLOOKUP(B10306,Tabla_CyP,2,FALSE),"")</f>
        <v>REPARACIONES, REFACCIONES Y REFUNCIONALIZACIONES</v>
      </c>
      <c r="E10306" s="89"/>
      <c r="G10306" s="264"/>
    </row>
    <row r="10307" spans="1:123" ht="24" customHeight="1" x14ac:dyDescent="0.2">
      <c r="A10307" s="263" t="s">
        <v>24</v>
      </c>
      <c r="B10307" s="92" t="str">
        <f>IFERROR(VLOOKUP(COUNTIF($A$1:A10307,"ANALISIS DE PRECIOS"),Tabla_NumeroItem,2,FALSE),"")</f>
        <v>25.1.2.3</v>
      </c>
      <c r="C10307" s="83" t="str">
        <f>IFERROR(VLOOKUP(B10307,Tabla_CyP,2,FALSE),"")</f>
        <v>P9</v>
      </c>
      <c r="D10307" s="88"/>
      <c r="E10307" s="89"/>
      <c r="F10307" s="87" t="s">
        <v>25</v>
      </c>
      <c r="G10307" s="265" t="str">
        <f>IFERROR(VLOOKUP(B10307,Tabla_CyP,4,FALSE),"")</f>
        <v>m2</v>
      </c>
    </row>
    <row r="10308" spans="1:123" ht="24" customHeight="1" x14ac:dyDescent="0.2">
      <c r="A10308" s="263"/>
      <c r="B10308" s="82"/>
      <c r="D10308" s="88"/>
      <c r="E10308" s="89"/>
      <c r="G10308" s="264"/>
    </row>
    <row r="10309" spans="1:123" ht="24" customHeight="1" x14ac:dyDescent="0.2">
      <c r="A10309" s="366" t="s">
        <v>506</v>
      </c>
      <c r="B10309" s="367"/>
      <c r="C10309" s="368" t="s">
        <v>0</v>
      </c>
      <c r="D10309" s="368" t="s">
        <v>26</v>
      </c>
      <c r="E10309" s="370" t="s">
        <v>27</v>
      </c>
      <c r="F10309" s="372" t="s">
        <v>28</v>
      </c>
      <c r="G10309" s="372" t="s">
        <v>29</v>
      </c>
    </row>
    <row r="10310" spans="1:123" s="88" customFormat="1" ht="24" customHeight="1" x14ac:dyDescent="0.2">
      <c r="A10310" s="93" t="s">
        <v>507</v>
      </c>
      <c r="B10310" s="93" t="s">
        <v>508</v>
      </c>
      <c r="C10310" s="369"/>
      <c r="D10310" s="369"/>
      <c r="E10310" s="371"/>
      <c r="F10310" s="373"/>
      <c r="G10310" s="373"/>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6"/>
      <c r="B10311" s="94"/>
      <c r="C10311" s="132" t="s">
        <v>603</v>
      </c>
      <c r="D10311" s="95"/>
      <c r="E10311" s="96"/>
      <c r="F10311" s="97"/>
      <c r="G10311" s="267"/>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8">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8">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8">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8">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8">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8">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8">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8">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8">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8">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8">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8">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8">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8">
        <f t="shared" si="3095"/>
        <v>0</v>
      </c>
    </row>
    <row r="10326" spans="1:7" ht="24" customHeight="1" x14ac:dyDescent="0.2">
      <c r="A10326" s="269"/>
      <c r="D10326" s="88"/>
      <c r="E10326" s="89"/>
      <c r="F10326" s="255" t="s">
        <v>30</v>
      </c>
      <c r="G10326" s="270">
        <f>SUBTOTAL(9,G10312:G10325)</f>
        <v>0</v>
      </c>
    </row>
    <row r="10327" spans="1:7" ht="24" customHeight="1" x14ac:dyDescent="0.2">
      <c r="A10327" s="269"/>
      <c r="C10327" s="98" t="s">
        <v>604</v>
      </c>
      <c r="D10327" s="88"/>
      <c r="E10327" s="89"/>
      <c r="G10327" s="271"/>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8">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8">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8">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8">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8">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8">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8">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8">
        <f t="shared" si="3100"/>
        <v>0</v>
      </c>
    </row>
    <row r="10336" spans="1:7" ht="24" customHeight="1" x14ac:dyDescent="0.2">
      <c r="A10336" s="269"/>
      <c r="D10336" s="88"/>
      <c r="E10336" s="89"/>
      <c r="F10336" s="255" t="s">
        <v>31</v>
      </c>
      <c r="G10336" s="270">
        <f>SUBTOTAL(9,G10328:G10335)</f>
        <v>0</v>
      </c>
    </row>
    <row r="10337" spans="1:7" ht="24" customHeight="1" x14ac:dyDescent="0.2">
      <c r="A10337" s="269"/>
      <c r="C10337" s="98" t="s">
        <v>605</v>
      </c>
      <c r="D10337" s="88"/>
      <c r="E10337" s="89"/>
      <c r="G10337" s="271"/>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8">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8">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8">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8">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8">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8">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8">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8">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8">
        <f t="shared" si="3105"/>
        <v>0</v>
      </c>
    </row>
    <row r="10347" spans="1:7" ht="24" customHeight="1" x14ac:dyDescent="0.2">
      <c r="A10347" s="272"/>
      <c r="B10347" s="88"/>
      <c r="D10347" s="88"/>
      <c r="E10347" s="89"/>
      <c r="F10347" s="255" t="s">
        <v>32</v>
      </c>
      <c r="G10347" s="270">
        <f>SUBTOTAL(9,G10338:G10346)</f>
        <v>0</v>
      </c>
    </row>
    <row r="10348" spans="1:7" ht="24" customHeight="1" x14ac:dyDescent="0.2">
      <c r="A10348" s="273"/>
      <c r="B10348" s="88"/>
      <c r="D10348" s="88"/>
      <c r="E10348" s="89"/>
      <c r="G10348" s="271"/>
    </row>
    <row r="10349" spans="1:7" ht="24" customHeight="1" x14ac:dyDescent="0.2">
      <c r="A10349" s="274" t="str">
        <f>B10307</f>
        <v>25.1.2.3</v>
      </c>
      <c r="B10349" s="275" t="str">
        <f>C10307</f>
        <v>P9</v>
      </c>
      <c r="C10349" s="95"/>
      <c r="D10349" s="95" t="s">
        <v>33</v>
      </c>
      <c r="E10349" s="96"/>
      <c r="F10349" s="277" t="s">
        <v>34</v>
      </c>
      <c r="G10349" s="276">
        <f>SUBTOTAL(9,G10312:G10348)</f>
        <v>0</v>
      </c>
    </row>
    <row r="10351" spans="1:7" ht="24" customHeight="1" x14ac:dyDescent="0.2">
      <c r="A10351" s="256" t="s">
        <v>36</v>
      </c>
      <c r="B10351" s="257"/>
      <c r="C10351" s="257"/>
      <c r="D10351" s="257"/>
      <c r="E10351" s="257"/>
      <c r="F10351" s="257"/>
      <c r="G10351" s="258"/>
    </row>
    <row r="10352" spans="1:7" ht="24" customHeight="1" x14ac:dyDescent="0.2">
      <c r="A10352" s="259" t="s">
        <v>601</v>
      </c>
      <c r="B10352" s="84" t="str">
        <f>Comitente</f>
        <v>SUBSECRETARIA DE ARQUITECTURA</v>
      </c>
      <c r="C10352" s="80"/>
      <c r="D10352" s="85"/>
      <c r="E10352" s="85"/>
      <c r="F10352" s="86"/>
      <c r="G10352" s="260"/>
    </row>
    <row r="10353" spans="1:123" ht="24" customHeight="1" x14ac:dyDescent="0.2">
      <c r="A10353" s="259" t="s">
        <v>602</v>
      </c>
      <c r="B10353" s="84">
        <f>Contratista</f>
        <v>0</v>
      </c>
      <c r="C10353" s="81"/>
      <c r="D10353" s="81"/>
      <c r="E10353" s="81"/>
      <c r="F10353" s="87"/>
      <c r="G10353" s="261"/>
    </row>
    <row r="10354" spans="1:123" ht="24" customHeight="1" x14ac:dyDescent="0.2">
      <c r="A10354" s="259" t="s">
        <v>23</v>
      </c>
      <c r="B10354" s="84" t="str">
        <f>Obra</f>
        <v>ESCUELA CASA DEL NINÑO</v>
      </c>
      <c r="C10354" s="81"/>
      <c r="D10354" s="81"/>
      <c r="E10354" s="81"/>
      <c r="F10354" s="87" t="s">
        <v>37</v>
      </c>
      <c r="G10354" s="262">
        <f>Fecha_Base</f>
        <v>0</v>
      </c>
    </row>
    <row r="10355" spans="1:123" ht="24" customHeight="1" x14ac:dyDescent="0.2">
      <c r="A10355" s="263" t="s">
        <v>600</v>
      </c>
      <c r="B10355" s="82" t="str">
        <f>Ubicación</f>
        <v>VALLE FERTIL - SAN JUAN</v>
      </c>
      <c r="C10355" s="82"/>
      <c r="D10355" s="88"/>
      <c r="E10355" s="89"/>
      <c r="G10355" s="264"/>
    </row>
    <row r="10356" spans="1:123" ht="24" customHeight="1" x14ac:dyDescent="0.2">
      <c r="A10356" s="263" t="s">
        <v>38</v>
      </c>
      <c r="B10356" s="91">
        <f>IFERROR(VALUE(LEFT(B10357,FIND(".",B10357)-1)),"")</f>
        <v>25</v>
      </c>
      <c r="C10356" s="83" t="str">
        <f>IFERROR(VLOOKUP(B10356,Tabla_CyP,2,FALSE),"")</f>
        <v>REPARACIONES, REFACCIONES Y REFUNCIONALIZACIONES</v>
      </c>
      <c r="E10356" s="89"/>
      <c r="G10356" s="264"/>
    </row>
    <row r="10357" spans="1:123" ht="24" customHeight="1" x14ac:dyDescent="0.2">
      <c r="A10357" s="263" t="s">
        <v>24</v>
      </c>
      <c r="B10357" s="92" t="str">
        <f>IFERROR(VLOOKUP(COUNTIF($A$1:A10357,"ANALISIS DE PRECIOS"),Tabla_NumeroItem,2,FALSE),"")</f>
        <v>25.1.2.4</v>
      </c>
      <c r="C10357" s="83" t="str">
        <f>IFERROR(VLOOKUP(B10357,Tabla_CyP,2,FALSE),"")</f>
        <v>P10</v>
      </c>
      <c r="D10357" s="88"/>
      <c r="E10357" s="89"/>
      <c r="F10357" s="87" t="s">
        <v>25</v>
      </c>
      <c r="G10357" s="265" t="str">
        <f>IFERROR(VLOOKUP(B10357,Tabla_CyP,4,FALSE),"")</f>
        <v>m2</v>
      </c>
    </row>
    <row r="10358" spans="1:123" ht="24" customHeight="1" x14ac:dyDescent="0.2">
      <c r="A10358" s="263"/>
      <c r="B10358" s="82"/>
      <c r="D10358" s="88"/>
      <c r="E10358" s="89"/>
      <c r="G10358" s="264"/>
    </row>
    <row r="10359" spans="1:123" ht="24" customHeight="1" x14ac:dyDescent="0.2">
      <c r="A10359" s="366" t="s">
        <v>506</v>
      </c>
      <c r="B10359" s="367"/>
      <c r="C10359" s="368" t="s">
        <v>0</v>
      </c>
      <c r="D10359" s="368" t="s">
        <v>26</v>
      </c>
      <c r="E10359" s="370" t="s">
        <v>27</v>
      </c>
      <c r="F10359" s="372" t="s">
        <v>28</v>
      </c>
      <c r="G10359" s="372" t="s">
        <v>29</v>
      </c>
    </row>
    <row r="10360" spans="1:123" s="88" customFormat="1" ht="24" customHeight="1" x14ac:dyDescent="0.2">
      <c r="A10360" s="93" t="s">
        <v>507</v>
      </c>
      <c r="B10360" s="93" t="s">
        <v>508</v>
      </c>
      <c r="C10360" s="369"/>
      <c r="D10360" s="369"/>
      <c r="E10360" s="371"/>
      <c r="F10360" s="373"/>
      <c r="G10360" s="373"/>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6"/>
      <c r="B10361" s="94"/>
      <c r="C10361" s="132" t="s">
        <v>603</v>
      </c>
      <c r="D10361" s="95"/>
      <c r="E10361" s="96"/>
      <c r="F10361" s="97"/>
      <c r="G10361" s="267"/>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8">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8">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8">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8">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8">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8">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8">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8">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8">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8">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8">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8">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8">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8">
        <f t="shared" si="3110"/>
        <v>0</v>
      </c>
    </row>
    <row r="10376" spans="1:7" ht="24" customHeight="1" x14ac:dyDescent="0.2">
      <c r="A10376" s="269"/>
      <c r="D10376" s="88"/>
      <c r="E10376" s="89"/>
      <c r="F10376" s="255" t="s">
        <v>30</v>
      </c>
      <c r="G10376" s="270">
        <f>SUBTOTAL(9,G10362:G10375)</f>
        <v>0</v>
      </c>
    </row>
    <row r="10377" spans="1:7" ht="24" customHeight="1" x14ac:dyDescent="0.2">
      <c r="A10377" s="269"/>
      <c r="C10377" s="98" t="s">
        <v>604</v>
      </c>
      <c r="D10377" s="88"/>
      <c r="E10377" s="89"/>
      <c r="G10377" s="271"/>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8">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8">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8">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8">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8">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8">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8">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8">
        <f t="shared" si="3115"/>
        <v>0</v>
      </c>
    </row>
    <row r="10386" spans="1:7" ht="24" customHeight="1" x14ac:dyDescent="0.2">
      <c r="A10386" s="269"/>
      <c r="D10386" s="88"/>
      <c r="E10386" s="89"/>
      <c r="F10386" s="255" t="s">
        <v>31</v>
      </c>
      <c r="G10386" s="270">
        <f>SUBTOTAL(9,G10378:G10385)</f>
        <v>0</v>
      </c>
    </row>
    <row r="10387" spans="1:7" ht="24" customHeight="1" x14ac:dyDescent="0.2">
      <c r="A10387" s="269"/>
      <c r="C10387" s="98" t="s">
        <v>605</v>
      </c>
      <c r="D10387" s="88"/>
      <c r="E10387" s="89"/>
      <c r="G10387" s="271"/>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8">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8">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8">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8">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8">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8">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8">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8">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8">
        <f t="shared" si="3120"/>
        <v>0</v>
      </c>
    </row>
    <row r="10397" spans="1:7" ht="24" customHeight="1" x14ac:dyDescent="0.2">
      <c r="A10397" s="272"/>
      <c r="B10397" s="88"/>
      <c r="D10397" s="88"/>
      <c r="E10397" s="89"/>
      <c r="F10397" s="255" t="s">
        <v>32</v>
      </c>
      <c r="G10397" s="270">
        <f>SUBTOTAL(9,G10388:G10396)</f>
        <v>0</v>
      </c>
    </row>
    <row r="10398" spans="1:7" ht="24" customHeight="1" x14ac:dyDescent="0.2">
      <c r="A10398" s="273"/>
      <c r="B10398" s="88"/>
      <c r="D10398" s="88"/>
      <c r="E10398" s="89"/>
      <c r="G10398" s="271"/>
    </row>
    <row r="10399" spans="1:7" ht="24" customHeight="1" x14ac:dyDescent="0.2">
      <c r="A10399" s="274" t="str">
        <f>B10357</f>
        <v>25.1.2.4</v>
      </c>
      <c r="B10399" s="275" t="str">
        <f>C10357</f>
        <v>P10</v>
      </c>
      <c r="C10399" s="95"/>
      <c r="D10399" s="95" t="s">
        <v>33</v>
      </c>
      <c r="E10399" s="96"/>
      <c r="F10399" s="277" t="s">
        <v>34</v>
      </c>
      <c r="G10399" s="276">
        <f>SUBTOTAL(9,G10362:G10398)</f>
        <v>0</v>
      </c>
    </row>
    <row r="10401" spans="1:123" ht="24" customHeight="1" x14ac:dyDescent="0.2">
      <c r="A10401" s="256" t="s">
        <v>36</v>
      </c>
      <c r="B10401" s="257"/>
      <c r="C10401" s="257"/>
      <c r="D10401" s="257"/>
      <c r="E10401" s="257"/>
      <c r="F10401" s="257"/>
      <c r="G10401" s="258"/>
    </row>
    <row r="10402" spans="1:123" ht="24" customHeight="1" x14ac:dyDescent="0.2">
      <c r="A10402" s="259" t="s">
        <v>601</v>
      </c>
      <c r="B10402" s="84" t="str">
        <f>Comitente</f>
        <v>SUBSECRETARIA DE ARQUITECTURA</v>
      </c>
      <c r="C10402" s="80"/>
      <c r="D10402" s="85"/>
      <c r="E10402" s="85"/>
      <c r="F10402" s="86"/>
      <c r="G10402" s="260"/>
    </row>
    <row r="10403" spans="1:123" ht="24" customHeight="1" x14ac:dyDescent="0.2">
      <c r="A10403" s="259" t="s">
        <v>602</v>
      </c>
      <c r="B10403" s="84">
        <f>Contratista</f>
        <v>0</v>
      </c>
      <c r="C10403" s="81"/>
      <c r="D10403" s="81"/>
      <c r="E10403" s="81"/>
      <c r="F10403" s="87"/>
      <c r="G10403" s="261"/>
    </row>
    <row r="10404" spans="1:123" ht="24" customHeight="1" x14ac:dyDescent="0.2">
      <c r="A10404" s="259" t="s">
        <v>23</v>
      </c>
      <c r="B10404" s="84" t="str">
        <f>Obra</f>
        <v>ESCUELA CASA DEL NINÑO</v>
      </c>
      <c r="C10404" s="81"/>
      <c r="D10404" s="81"/>
      <c r="E10404" s="81"/>
      <c r="F10404" s="87" t="s">
        <v>37</v>
      </c>
      <c r="G10404" s="262">
        <f>Fecha_Base</f>
        <v>0</v>
      </c>
    </row>
    <row r="10405" spans="1:123" ht="24" customHeight="1" x14ac:dyDescent="0.2">
      <c r="A10405" s="263" t="s">
        <v>600</v>
      </c>
      <c r="B10405" s="82" t="str">
        <f>Ubicación</f>
        <v>VALLE FERTIL - SAN JUAN</v>
      </c>
      <c r="C10405" s="82"/>
      <c r="D10405" s="88"/>
      <c r="E10405" s="89"/>
      <c r="G10405" s="264"/>
    </row>
    <row r="10406" spans="1:123" ht="24" customHeight="1" x14ac:dyDescent="0.2">
      <c r="A10406" s="263" t="s">
        <v>38</v>
      </c>
      <c r="B10406" s="91">
        <f>IFERROR(VALUE(LEFT(B10407,FIND(".",B10407)-1)),"")</f>
        <v>25</v>
      </c>
      <c r="C10406" s="83" t="str">
        <f>IFERROR(VLOOKUP(B10406,Tabla_CyP,2,FALSE),"")</f>
        <v>REPARACIONES, REFACCIONES Y REFUNCIONALIZACIONES</v>
      </c>
      <c r="E10406" s="89"/>
      <c r="G10406" s="264"/>
    </row>
    <row r="10407" spans="1:123" ht="24" customHeight="1" x14ac:dyDescent="0.2">
      <c r="A10407" s="263" t="s">
        <v>24</v>
      </c>
      <c r="B10407" s="92" t="str">
        <f>IFERROR(VLOOKUP(COUNTIF($A$1:A10407,"ANALISIS DE PRECIOS"),Tabla_NumeroItem,2,FALSE),"")</f>
        <v>25.1.2.5</v>
      </c>
      <c r="C10407" s="83" t="str">
        <f>IFERROR(VLOOKUP(B10407,Tabla_CyP,2,FALSE),"")</f>
        <v>P11</v>
      </c>
      <c r="D10407" s="88"/>
      <c r="E10407" s="89"/>
      <c r="F10407" s="87" t="s">
        <v>25</v>
      </c>
      <c r="G10407" s="265" t="str">
        <f>IFERROR(VLOOKUP(B10407,Tabla_CyP,4,FALSE),"")</f>
        <v>m2</v>
      </c>
    </row>
    <row r="10408" spans="1:123" ht="24" customHeight="1" x14ac:dyDescent="0.2">
      <c r="A10408" s="263"/>
      <c r="B10408" s="82"/>
      <c r="D10408" s="88"/>
      <c r="E10408" s="89"/>
      <c r="G10408" s="264"/>
    </row>
    <row r="10409" spans="1:123" ht="24" customHeight="1" x14ac:dyDescent="0.2">
      <c r="A10409" s="366" t="s">
        <v>506</v>
      </c>
      <c r="B10409" s="367"/>
      <c r="C10409" s="368" t="s">
        <v>0</v>
      </c>
      <c r="D10409" s="368" t="s">
        <v>26</v>
      </c>
      <c r="E10409" s="370" t="s">
        <v>27</v>
      </c>
      <c r="F10409" s="372" t="s">
        <v>28</v>
      </c>
      <c r="G10409" s="372" t="s">
        <v>29</v>
      </c>
    </row>
    <row r="10410" spans="1:123" s="88" customFormat="1" ht="24" customHeight="1" x14ac:dyDescent="0.2">
      <c r="A10410" s="93" t="s">
        <v>507</v>
      </c>
      <c r="B10410" s="93" t="s">
        <v>508</v>
      </c>
      <c r="C10410" s="369"/>
      <c r="D10410" s="369"/>
      <c r="E10410" s="371"/>
      <c r="F10410" s="373"/>
      <c r="G10410" s="373"/>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6"/>
      <c r="B10411" s="94"/>
      <c r="C10411" s="132" t="s">
        <v>603</v>
      </c>
      <c r="D10411" s="95"/>
      <c r="E10411" s="96"/>
      <c r="F10411" s="97"/>
      <c r="G10411" s="267"/>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8">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8">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8">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8">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8">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8">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8">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8">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8">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8">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8">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8">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8">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8">
        <f t="shared" si="3125"/>
        <v>0</v>
      </c>
    </row>
    <row r="10426" spans="1:7" ht="24" customHeight="1" x14ac:dyDescent="0.2">
      <c r="A10426" s="269"/>
      <c r="D10426" s="88"/>
      <c r="E10426" s="89"/>
      <c r="F10426" s="255" t="s">
        <v>30</v>
      </c>
      <c r="G10426" s="270">
        <f>SUBTOTAL(9,G10412:G10425)</f>
        <v>0</v>
      </c>
    </row>
    <row r="10427" spans="1:7" ht="24" customHeight="1" x14ac:dyDescent="0.2">
      <c r="A10427" s="269"/>
      <c r="C10427" s="98" t="s">
        <v>604</v>
      </c>
      <c r="D10427" s="88"/>
      <c r="E10427" s="89"/>
      <c r="G10427" s="271"/>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8">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8">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8">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8">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8">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8">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8">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8">
        <f t="shared" si="3130"/>
        <v>0</v>
      </c>
    </row>
    <row r="10436" spans="1:7" ht="24" customHeight="1" x14ac:dyDescent="0.2">
      <c r="A10436" s="269"/>
      <c r="D10436" s="88"/>
      <c r="E10436" s="89"/>
      <c r="F10436" s="255" t="s">
        <v>31</v>
      </c>
      <c r="G10436" s="270">
        <f>SUBTOTAL(9,G10428:G10435)</f>
        <v>0</v>
      </c>
    </row>
    <row r="10437" spans="1:7" ht="24" customHeight="1" x14ac:dyDescent="0.2">
      <c r="A10437" s="269"/>
      <c r="C10437" s="98" t="s">
        <v>605</v>
      </c>
      <c r="D10437" s="88"/>
      <c r="E10437" s="89"/>
      <c r="G10437" s="271"/>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8">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8">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8">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8">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8">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8">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8">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8">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8">
        <f t="shared" si="3135"/>
        <v>0</v>
      </c>
    </row>
    <row r="10447" spans="1:7" ht="24" customHeight="1" x14ac:dyDescent="0.2">
      <c r="A10447" s="272"/>
      <c r="B10447" s="88"/>
      <c r="D10447" s="88"/>
      <c r="E10447" s="89"/>
      <c r="F10447" s="255" t="s">
        <v>32</v>
      </c>
      <c r="G10447" s="270">
        <f>SUBTOTAL(9,G10438:G10446)</f>
        <v>0</v>
      </c>
    </row>
    <row r="10448" spans="1:7" ht="24" customHeight="1" x14ac:dyDescent="0.2">
      <c r="A10448" s="273"/>
      <c r="B10448" s="88"/>
      <c r="D10448" s="88"/>
      <c r="E10448" s="89"/>
      <c r="G10448" s="271"/>
    </row>
    <row r="10449" spans="1:123" ht="24" customHeight="1" x14ac:dyDescent="0.2">
      <c r="A10449" s="274" t="str">
        <f>B10407</f>
        <v>25.1.2.5</v>
      </c>
      <c r="B10449" s="275" t="str">
        <f>C10407</f>
        <v>P11</v>
      </c>
      <c r="C10449" s="95"/>
      <c r="D10449" s="95" t="s">
        <v>33</v>
      </c>
      <c r="E10449" s="96"/>
      <c r="F10449" s="277" t="s">
        <v>34</v>
      </c>
      <c r="G10449" s="276">
        <f>SUBTOTAL(9,G10412:G10448)</f>
        <v>0</v>
      </c>
    </row>
    <row r="10451" spans="1:123" ht="24" customHeight="1" x14ac:dyDescent="0.2">
      <c r="A10451" s="256" t="s">
        <v>36</v>
      </c>
      <c r="B10451" s="257"/>
      <c r="C10451" s="257"/>
      <c r="D10451" s="257"/>
      <c r="E10451" s="257"/>
      <c r="F10451" s="257"/>
      <c r="G10451" s="258"/>
    </row>
    <row r="10452" spans="1:123" ht="24" customHeight="1" x14ac:dyDescent="0.2">
      <c r="A10452" s="259" t="s">
        <v>601</v>
      </c>
      <c r="B10452" s="84" t="str">
        <f>Comitente</f>
        <v>SUBSECRETARIA DE ARQUITECTURA</v>
      </c>
      <c r="C10452" s="80"/>
      <c r="D10452" s="85"/>
      <c r="E10452" s="85"/>
      <c r="F10452" s="86"/>
      <c r="G10452" s="260"/>
    </row>
    <row r="10453" spans="1:123" ht="24" customHeight="1" x14ac:dyDescent="0.2">
      <c r="A10453" s="259" t="s">
        <v>602</v>
      </c>
      <c r="B10453" s="84">
        <f>Contratista</f>
        <v>0</v>
      </c>
      <c r="C10453" s="81"/>
      <c r="D10453" s="81"/>
      <c r="E10453" s="81"/>
      <c r="F10453" s="87"/>
      <c r="G10453" s="261"/>
    </row>
    <row r="10454" spans="1:123" ht="24" customHeight="1" x14ac:dyDescent="0.2">
      <c r="A10454" s="259" t="s">
        <v>23</v>
      </c>
      <c r="B10454" s="84" t="str">
        <f>Obra</f>
        <v>ESCUELA CASA DEL NINÑO</v>
      </c>
      <c r="C10454" s="81"/>
      <c r="D10454" s="81"/>
      <c r="E10454" s="81"/>
      <c r="F10454" s="87" t="s">
        <v>37</v>
      </c>
      <c r="G10454" s="262">
        <f>Fecha_Base</f>
        <v>0</v>
      </c>
    </row>
    <row r="10455" spans="1:123" ht="24" customHeight="1" x14ac:dyDescent="0.2">
      <c r="A10455" s="263" t="s">
        <v>600</v>
      </c>
      <c r="B10455" s="82" t="str">
        <f>Ubicación</f>
        <v>VALLE FERTIL - SAN JUAN</v>
      </c>
      <c r="C10455" s="82"/>
      <c r="D10455" s="88"/>
      <c r="E10455" s="89"/>
      <c r="G10455" s="264"/>
    </row>
    <row r="10456" spans="1:123" ht="24" customHeight="1" x14ac:dyDescent="0.2">
      <c r="A10456" s="263" t="s">
        <v>38</v>
      </c>
      <c r="B10456" s="91">
        <f>IFERROR(VALUE(LEFT(B10457,FIND(".",B10457)-1)),"")</f>
        <v>25</v>
      </c>
      <c r="C10456" s="83" t="str">
        <f>IFERROR(VLOOKUP(B10456,Tabla_CyP,2,FALSE),"")</f>
        <v>REPARACIONES, REFACCIONES Y REFUNCIONALIZACIONES</v>
      </c>
      <c r="E10456" s="89"/>
      <c r="G10456" s="264"/>
    </row>
    <row r="10457" spans="1:123" ht="24" customHeight="1" x14ac:dyDescent="0.2">
      <c r="A10457" s="263" t="s">
        <v>24</v>
      </c>
      <c r="B10457" s="92" t="str">
        <f>IFERROR(VLOOKUP(COUNTIF($A$1:A10457,"ANALISIS DE PRECIOS"),Tabla_NumeroItem,2,FALSE),"")</f>
        <v>25.2.1</v>
      </c>
      <c r="C10457" s="83" t="str">
        <f>IFERROR(VLOOKUP(B10457,Tabla_CyP,2,FALSE),"")</f>
        <v>Demolicon piso + contrapiso</v>
      </c>
      <c r="D10457" s="88"/>
      <c r="E10457" s="89"/>
      <c r="F10457" s="87" t="s">
        <v>25</v>
      </c>
      <c r="G10457" s="265" t="str">
        <f>IFERROR(VLOOKUP(B10457,Tabla_CyP,4,FALSE),"")</f>
        <v>m2</v>
      </c>
    </row>
    <row r="10458" spans="1:123" ht="24" customHeight="1" x14ac:dyDescent="0.2">
      <c r="A10458" s="263"/>
      <c r="B10458" s="82"/>
      <c r="D10458" s="88"/>
      <c r="E10458" s="89"/>
      <c r="G10458" s="264"/>
    </row>
    <row r="10459" spans="1:123" ht="24" customHeight="1" x14ac:dyDescent="0.2">
      <c r="A10459" s="366" t="s">
        <v>506</v>
      </c>
      <c r="B10459" s="367"/>
      <c r="C10459" s="368" t="s">
        <v>0</v>
      </c>
      <c r="D10459" s="368" t="s">
        <v>26</v>
      </c>
      <c r="E10459" s="370" t="s">
        <v>27</v>
      </c>
      <c r="F10459" s="372" t="s">
        <v>28</v>
      </c>
      <c r="G10459" s="372" t="s">
        <v>29</v>
      </c>
    </row>
    <row r="10460" spans="1:123" s="88" customFormat="1" ht="24" customHeight="1" x14ac:dyDescent="0.2">
      <c r="A10460" s="93" t="s">
        <v>507</v>
      </c>
      <c r="B10460" s="93" t="s">
        <v>508</v>
      </c>
      <c r="C10460" s="369"/>
      <c r="D10460" s="369"/>
      <c r="E10460" s="371"/>
      <c r="F10460" s="373"/>
      <c r="G10460" s="373"/>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6"/>
      <c r="B10461" s="94"/>
      <c r="C10461" s="132" t="s">
        <v>603</v>
      </c>
      <c r="D10461" s="95"/>
      <c r="E10461" s="96"/>
      <c r="F10461" s="97"/>
      <c r="G10461" s="267"/>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8">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8">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8">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8">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8">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8">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8">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8">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8">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8">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8">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8">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8">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8">
        <f t="shared" si="3140"/>
        <v>0</v>
      </c>
    </row>
    <row r="10476" spans="1:7" ht="24" customHeight="1" x14ac:dyDescent="0.2">
      <c r="A10476" s="269"/>
      <c r="D10476" s="88"/>
      <c r="E10476" s="89"/>
      <c r="F10476" s="255" t="s">
        <v>30</v>
      </c>
      <c r="G10476" s="270">
        <f>SUBTOTAL(9,G10462:G10475)</f>
        <v>0</v>
      </c>
    </row>
    <row r="10477" spans="1:7" ht="24" customHeight="1" x14ac:dyDescent="0.2">
      <c r="A10477" s="269"/>
      <c r="C10477" s="98" t="s">
        <v>604</v>
      </c>
      <c r="D10477" s="88"/>
      <c r="E10477" s="89"/>
      <c r="G10477" s="271"/>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8">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8">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8">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8">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8">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8">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8">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8">
        <f t="shared" si="3145"/>
        <v>0</v>
      </c>
    </row>
    <row r="10486" spans="1:7" ht="24" customHeight="1" x14ac:dyDescent="0.2">
      <c r="A10486" s="269"/>
      <c r="D10486" s="88"/>
      <c r="E10486" s="89"/>
      <c r="F10486" s="255" t="s">
        <v>31</v>
      </c>
      <c r="G10486" s="270">
        <f>SUBTOTAL(9,G10478:G10485)</f>
        <v>0</v>
      </c>
    </row>
    <row r="10487" spans="1:7" ht="24" customHeight="1" x14ac:dyDescent="0.2">
      <c r="A10487" s="269"/>
      <c r="C10487" s="98" t="s">
        <v>605</v>
      </c>
      <c r="D10487" s="88"/>
      <c r="E10487" s="89"/>
      <c r="G10487" s="271"/>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8">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8">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8">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8">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8">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8">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8">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8">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8">
        <f t="shared" si="3150"/>
        <v>0</v>
      </c>
    </row>
    <row r="10497" spans="1:123" ht="24" customHeight="1" x14ac:dyDescent="0.2">
      <c r="A10497" s="272"/>
      <c r="B10497" s="88"/>
      <c r="D10497" s="88"/>
      <c r="E10497" s="89"/>
      <c r="F10497" s="255" t="s">
        <v>32</v>
      </c>
      <c r="G10497" s="270">
        <f>SUBTOTAL(9,G10488:G10496)</f>
        <v>0</v>
      </c>
    </row>
    <row r="10498" spans="1:123" ht="24" customHeight="1" x14ac:dyDescent="0.2">
      <c r="A10498" s="273"/>
      <c r="B10498" s="88"/>
      <c r="D10498" s="88"/>
      <c r="E10498" s="89"/>
      <c r="G10498" s="271"/>
    </row>
    <row r="10499" spans="1:123" ht="24" customHeight="1" x14ac:dyDescent="0.2">
      <c r="A10499" s="274" t="str">
        <f>B10457</f>
        <v>25.2.1</v>
      </c>
      <c r="B10499" s="275" t="str">
        <f>C10457</f>
        <v>Demolicon piso + contrapiso</v>
      </c>
      <c r="C10499" s="95"/>
      <c r="D10499" s="95" t="s">
        <v>33</v>
      </c>
      <c r="E10499" s="96"/>
      <c r="F10499" s="277" t="s">
        <v>34</v>
      </c>
      <c r="G10499" s="276">
        <f>SUBTOTAL(9,G10462:G10498)</f>
        <v>0</v>
      </c>
    </row>
    <row r="10501" spans="1:123" ht="24" customHeight="1" x14ac:dyDescent="0.2">
      <c r="A10501" s="256" t="s">
        <v>36</v>
      </c>
      <c r="B10501" s="257"/>
      <c r="C10501" s="257"/>
      <c r="D10501" s="257"/>
      <c r="E10501" s="257"/>
      <c r="F10501" s="257"/>
      <c r="G10501" s="258"/>
    </row>
    <row r="10502" spans="1:123" ht="24" customHeight="1" x14ac:dyDescent="0.2">
      <c r="A10502" s="259" t="s">
        <v>601</v>
      </c>
      <c r="B10502" s="84" t="str">
        <f>Comitente</f>
        <v>SUBSECRETARIA DE ARQUITECTURA</v>
      </c>
      <c r="C10502" s="80"/>
      <c r="D10502" s="85"/>
      <c r="E10502" s="85"/>
      <c r="F10502" s="86"/>
      <c r="G10502" s="260"/>
    </row>
    <row r="10503" spans="1:123" ht="24" customHeight="1" x14ac:dyDescent="0.2">
      <c r="A10503" s="259" t="s">
        <v>602</v>
      </c>
      <c r="B10503" s="84">
        <f>Contratista</f>
        <v>0</v>
      </c>
      <c r="C10503" s="81"/>
      <c r="D10503" s="81"/>
      <c r="E10503" s="81"/>
      <c r="F10503" s="87"/>
      <c r="G10503" s="261"/>
    </row>
    <row r="10504" spans="1:123" ht="24" customHeight="1" x14ac:dyDescent="0.2">
      <c r="A10504" s="259" t="s">
        <v>23</v>
      </c>
      <c r="B10504" s="84" t="str">
        <f>Obra</f>
        <v>ESCUELA CASA DEL NINÑO</v>
      </c>
      <c r="C10504" s="81"/>
      <c r="D10504" s="81"/>
      <c r="E10504" s="81"/>
      <c r="F10504" s="87" t="s">
        <v>37</v>
      </c>
      <c r="G10504" s="262">
        <f>Fecha_Base</f>
        <v>0</v>
      </c>
    </row>
    <row r="10505" spans="1:123" ht="24" customHeight="1" x14ac:dyDescent="0.2">
      <c r="A10505" s="263" t="s">
        <v>600</v>
      </c>
      <c r="B10505" s="82" t="str">
        <f>Ubicación</f>
        <v>VALLE FERTIL - SAN JUAN</v>
      </c>
      <c r="C10505" s="82"/>
      <c r="D10505" s="88"/>
      <c r="E10505" s="89"/>
      <c r="G10505" s="264"/>
    </row>
    <row r="10506" spans="1:123" ht="24" customHeight="1" x14ac:dyDescent="0.2">
      <c r="A10506" s="263" t="s">
        <v>38</v>
      </c>
      <c r="B10506" s="91">
        <f>IFERROR(VALUE(LEFT(B10507,FIND(".",B10507)-1)),"")</f>
        <v>25</v>
      </c>
      <c r="C10506" s="83" t="str">
        <f>IFERROR(VLOOKUP(B10506,Tabla_CyP,2,FALSE),"")</f>
        <v>REPARACIONES, REFACCIONES Y REFUNCIONALIZACIONES</v>
      </c>
      <c r="E10506" s="89"/>
      <c r="G10506" s="264"/>
    </row>
    <row r="10507" spans="1:123" ht="24" customHeight="1" x14ac:dyDescent="0.2">
      <c r="A10507" s="263" t="s">
        <v>24</v>
      </c>
      <c r="B10507" s="92" t="str">
        <f>IFERROR(VLOOKUP(COUNTIF($A$1:A10507,"ANALISIS DE PRECIOS"),Tabla_NumeroItem,2,FALSE),"")</f>
        <v>25.2.2</v>
      </c>
      <c r="C10507" s="83" t="str">
        <f>IFERROR(VLOOKUP(B10507,Tabla_CyP,2,FALSE),"")</f>
        <v>Demolicion ceramicos</v>
      </c>
      <c r="D10507" s="88"/>
      <c r="E10507" s="89"/>
      <c r="F10507" s="87" t="s">
        <v>25</v>
      </c>
      <c r="G10507" s="265" t="str">
        <f>IFERROR(VLOOKUP(B10507,Tabla_CyP,4,FALSE),"")</f>
        <v>m2</v>
      </c>
    </row>
    <row r="10508" spans="1:123" ht="24" customHeight="1" x14ac:dyDescent="0.2">
      <c r="A10508" s="263"/>
      <c r="B10508" s="82"/>
      <c r="D10508" s="88"/>
      <c r="E10508" s="89"/>
      <c r="G10508" s="264"/>
    </row>
    <row r="10509" spans="1:123" ht="24" customHeight="1" x14ac:dyDescent="0.2">
      <c r="A10509" s="366" t="s">
        <v>506</v>
      </c>
      <c r="B10509" s="367"/>
      <c r="C10509" s="368" t="s">
        <v>0</v>
      </c>
      <c r="D10509" s="368" t="s">
        <v>26</v>
      </c>
      <c r="E10509" s="370" t="s">
        <v>27</v>
      </c>
      <c r="F10509" s="372" t="s">
        <v>28</v>
      </c>
      <c r="G10509" s="372" t="s">
        <v>29</v>
      </c>
    </row>
    <row r="10510" spans="1:123" s="88" customFormat="1" ht="24" customHeight="1" x14ac:dyDescent="0.2">
      <c r="A10510" s="93" t="s">
        <v>507</v>
      </c>
      <c r="B10510" s="93" t="s">
        <v>508</v>
      </c>
      <c r="C10510" s="369"/>
      <c r="D10510" s="369"/>
      <c r="E10510" s="371"/>
      <c r="F10510" s="373"/>
      <c r="G10510" s="373"/>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6"/>
      <c r="B10511" s="94"/>
      <c r="C10511" s="132" t="s">
        <v>603</v>
      </c>
      <c r="D10511" s="95"/>
      <c r="E10511" s="96"/>
      <c r="F10511" s="97"/>
      <c r="G10511" s="267"/>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8">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8">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8">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8">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8">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8">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8">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8">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8">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8">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8">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8">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8">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8">
        <f t="shared" si="3155"/>
        <v>0</v>
      </c>
    </row>
    <row r="10526" spans="1:7" ht="24" customHeight="1" x14ac:dyDescent="0.2">
      <c r="A10526" s="269"/>
      <c r="D10526" s="88"/>
      <c r="E10526" s="89"/>
      <c r="F10526" s="255" t="s">
        <v>30</v>
      </c>
      <c r="G10526" s="270">
        <f>SUBTOTAL(9,G10512:G10525)</f>
        <v>0</v>
      </c>
    </row>
    <row r="10527" spans="1:7" ht="24" customHeight="1" x14ac:dyDescent="0.2">
      <c r="A10527" s="269"/>
      <c r="C10527" s="98" t="s">
        <v>604</v>
      </c>
      <c r="D10527" s="88"/>
      <c r="E10527" s="89"/>
      <c r="G10527" s="271"/>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8">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8">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8">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8">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8">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8">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8">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8">
        <f t="shared" si="3160"/>
        <v>0</v>
      </c>
    </row>
    <row r="10536" spans="1:7" ht="24" customHeight="1" x14ac:dyDescent="0.2">
      <c r="A10536" s="269"/>
      <c r="D10536" s="88"/>
      <c r="E10536" s="89"/>
      <c r="F10536" s="255" t="s">
        <v>31</v>
      </c>
      <c r="G10536" s="270">
        <f>SUBTOTAL(9,G10528:G10535)</f>
        <v>0</v>
      </c>
    </row>
    <row r="10537" spans="1:7" ht="24" customHeight="1" x14ac:dyDescent="0.2">
      <c r="A10537" s="269"/>
      <c r="C10537" s="98" t="s">
        <v>605</v>
      </c>
      <c r="D10537" s="88"/>
      <c r="E10537" s="89"/>
      <c r="G10537" s="271"/>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8">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8">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8">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8">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8">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8">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8">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8">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8">
        <f t="shared" si="3165"/>
        <v>0</v>
      </c>
    </row>
    <row r="10547" spans="1:123" ht="24" customHeight="1" x14ac:dyDescent="0.2">
      <c r="A10547" s="272"/>
      <c r="B10547" s="88"/>
      <c r="D10547" s="88"/>
      <c r="E10547" s="89"/>
      <c r="F10547" s="255" t="s">
        <v>32</v>
      </c>
      <c r="G10547" s="270">
        <f>SUBTOTAL(9,G10538:G10546)</f>
        <v>0</v>
      </c>
    </row>
    <row r="10548" spans="1:123" ht="24" customHeight="1" x14ac:dyDescent="0.2">
      <c r="A10548" s="273"/>
      <c r="B10548" s="88"/>
      <c r="D10548" s="88"/>
      <c r="E10548" s="89"/>
      <c r="G10548" s="271"/>
    </row>
    <row r="10549" spans="1:123" ht="24" customHeight="1" x14ac:dyDescent="0.2">
      <c r="A10549" s="274" t="str">
        <f>B10507</f>
        <v>25.2.2</v>
      </c>
      <c r="B10549" s="275" t="str">
        <f>C10507</f>
        <v>Demolicion ceramicos</v>
      </c>
      <c r="C10549" s="95"/>
      <c r="D10549" s="95" t="s">
        <v>33</v>
      </c>
      <c r="E10549" s="96"/>
      <c r="F10549" s="277" t="s">
        <v>34</v>
      </c>
      <c r="G10549" s="276">
        <f>SUBTOTAL(9,G10512:G10548)</f>
        <v>0</v>
      </c>
    </row>
    <row r="10551" spans="1:123" ht="24" customHeight="1" x14ac:dyDescent="0.2">
      <c r="A10551" s="256" t="s">
        <v>36</v>
      </c>
      <c r="B10551" s="257"/>
      <c r="C10551" s="257"/>
      <c r="D10551" s="257"/>
      <c r="E10551" s="257"/>
      <c r="F10551" s="257"/>
      <c r="G10551" s="258"/>
    </row>
    <row r="10552" spans="1:123" ht="24" customHeight="1" x14ac:dyDescent="0.2">
      <c r="A10552" s="259" t="s">
        <v>601</v>
      </c>
      <c r="B10552" s="84" t="str">
        <f>Comitente</f>
        <v>SUBSECRETARIA DE ARQUITECTURA</v>
      </c>
      <c r="C10552" s="80"/>
      <c r="D10552" s="85"/>
      <c r="E10552" s="85"/>
      <c r="F10552" s="86"/>
      <c r="G10552" s="260"/>
    </row>
    <row r="10553" spans="1:123" ht="24" customHeight="1" x14ac:dyDescent="0.2">
      <c r="A10553" s="259" t="s">
        <v>602</v>
      </c>
      <c r="B10553" s="84">
        <f>Contratista</f>
        <v>0</v>
      </c>
      <c r="C10553" s="81"/>
      <c r="D10553" s="81"/>
      <c r="E10553" s="81"/>
      <c r="F10553" s="87"/>
      <c r="G10553" s="261"/>
    </row>
    <row r="10554" spans="1:123" ht="24" customHeight="1" x14ac:dyDescent="0.2">
      <c r="A10554" s="259" t="s">
        <v>23</v>
      </c>
      <c r="B10554" s="84" t="str">
        <f>Obra</f>
        <v>ESCUELA CASA DEL NINÑO</v>
      </c>
      <c r="C10554" s="81"/>
      <c r="D10554" s="81"/>
      <c r="E10554" s="81"/>
      <c r="F10554" s="87" t="s">
        <v>37</v>
      </c>
      <c r="G10554" s="262">
        <f>Fecha_Base</f>
        <v>0</v>
      </c>
    </row>
    <row r="10555" spans="1:123" ht="24" customHeight="1" x14ac:dyDescent="0.2">
      <c r="A10555" s="263" t="s">
        <v>600</v>
      </c>
      <c r="B10555" s="82" t="str">
        <f>Ubicación</f>
        <v>VALLE FERTIL - SAN JUAN</v>
      </c>
      <c r="C10555" s="82"/>
      <c r="D10555" s="88"/>
      <c r="E10555" s="89"/>
      <c r="G10555" s="264"/>
    </row>
    <row r="10556" spans="1:123" ht="24" customHeight="1" x14ac:dyDescent="0.2">
      <c r="A10556" s="263" t="s">
        <v>38</v>
      </c>
      <c r="B10556" s="91">
        <f>IFERROR(VALUE(LEFT(B10557,FIND(".",B10557)-1)),"")</f>
        <v>25</v>
      </c>
      <c r="C10556" s="83" t="str">
        <f>IFERROR(VLOOKUP(B10556,Tabla_CyP,2,FALSE),"")</f>
        <v>REPARACIONES, REFACCIONES Y REFUNCIONALIZACIONES</v>
      </c>
      <c r="E10556" s="89"/>
      <c r="G10556" s="264"/>
    </row>
    <row r="10557" spans="1:123" ht="24" customHeight="1" x14ac:dyDescent="0.2">
      <c r="A10557" s="263" t="s">
        <v>24</v>
      </c>
      <c r="B10557" s="92" t="str">
        <f>IFERROR(VLOOKUP(COUNTIF($A$1:A10557,"ANALISIS DE PRECIOS"),Tabla_NumeroItem,2,FALSE),"")</f>
        <v>25.2.3</v>
      </c>
      <c r="C10557" s="83" t="str">
        <f>IFERROR(VLOOKUP(B10557,Tabla_CyP,2,FALSE),"")</f>
        <v>Contrapiso de hormigón armado</v>
      </c>
      <c r="D10557" s="88"/>
      <c r="E10557" s="89"/>
      <c r="F10557" s="87" t="s">
        <v>25</v>
      </c>
      <c r="G10557" s="265" t="str">
        <f>IFERROR(VLOOKUP(B10557,Tabla_CyP,4,FALSE),"")</f>
        <v>m2</v>
      </c>
    </row>
    <row r="10558" spans="1:123" ht="24" customHeight="1" x14ac:dyDescent="0.2">
      <c r="A10558" s="263"/>
      <c r="B10558" s="82"/>
      <c r="D10558" s="88"/>
      <c r="E10558" s="89"/>
      <c r="G10558" s="264"/>
    </row>
    <row r="10559" spans="1:123" ht="24" customHeight="1" x14ac:dyDescent="0.2">
      <c r="A10559" s="366" t="s">
        <v>506</v>
      </c>
      <c r="B10559" s="367"/>
      <c r="C10559" s="368" t="s">
        <v>0</v>
      </c>
      <c r="D10559" s="368" t="s">
        <v>26</v>
      </c>
      <c r="E10559" s="370" t="s">
        <v>27</v>
      </c>
      <c r="F10559" s="372" t="s">
        <v>28</v>
      </c>
      <c r="G10559" s="372" t="s">
        <v>29</v>
      </c>
    </row>
    <row r="10560" spans="1:123" s="88" customFormat="1" ht="24" customHeight="1" x14ac:dyDescent="0.2">
      <c r="A10560" s="93" t="s">
        <v>507</v>
      </c>
      <c r="B10560" s="93" t="s">
        <v>508</v>
      </c>
      <c r="C10560" s="369"/>
      <c r="D10560" s="369"/>
      <c r="E10560" s="371"/>
      <c r="F10560" s="373"/>
      <c r="G10560" s="373"/>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6"/>
      <c r="B10561" s="94"/>
      <c r="C10561" s="132" t="s">
        <v>603</v>
      </c>
      <c r="D10561" s="95"/>
      <c r="E10561" s="96"/>
      <c r="F10561" s="97"/>
      <c r="G10561" s="267"/>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8">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8">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8">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8">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8">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8">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8">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8">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8">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8">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8">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8">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8">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8">
        <f t="shared" si="3170"/>
        <v>0</v>
      </c>
    </row>
    <row r="10576" spans="1:7" ht="24" customHeight="1" x14ac:dyDescent="0.2">
      <c r="A10576" s="269"/>
      <c r="D10576" s="88"/>
      <c r="E10576" s="89"/>
      <c r="F10576" s="255" t="s">
        <v>30</v>
      </c>
      <c r="G10576" s="270">
        <f>SUBTOTAL(9,G10562:G10575)</f>
        <v>0</v>
      </c>
    </row>
    <row r="10577" spans="1:7" ht="24" customHeight="1" x14ac:dyDescent="0.2">
      <c r="A10577" s="269"/>
      <c r="C10577" s="98" t="s">
        <v>604</v>
      </c>
      <c r="D10577" s="88"/>
      <c r="E10577" s="89"/>
      <c r="G10577" s="271"/>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8">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8">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8">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8">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8">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8">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8">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8">
        <f t="shared" si="3175"/>
        <v>0</v>
      </c>
    </row>
    <row r="10586" spans="1:7" ht="24" customHeight="1" x14ac:dyDescent="0.2">
      <c r="A10586" s="269"/>
      <c r="D10586" s="88"/>
      <c r="E10586" s="89"/>
      <c r="F10586" s="255" t="s">
        <v>31</v>
      </c>
      <c r="G10586" s="270">
        <f>SUBTOTAL(9,G10578:G10585)</f>
        <v>0</v>
      </c>
    </row>
    <row r="10587" spans="1:7" ht="24" customHeight="1" x14ac:dyDescent="0.2">
      <c r="A10587" s="269"/>
      <c r="C10587" s="98" t="s">
        <v>605</v>
      </c>
      <c r="D10587" s="88"/>
      <c r="E10587" s="89"/>
      <c r="G10587" s="271"/>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8">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8">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8">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8">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8">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8">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8">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8">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8">
        <f t="shared" si="3180"/>
        <v>0</v>
      </c>
    </row>
    <row r="10597" spans="1:7" ht="24" customHeight="1" x14ac:dyDescent="0.2">
      <c r="A10597" s="272"/>
      <c r="B10597" s="88"/>
      <c r="D10597" s="88"/>
      <c r="E10597" s="89"/>
      <c r="F10597" s="255" t="s">
        <v>32</v>
      </c>
      <c r="G10597" s="270">
        <f>SUBTOTAL(9,G10588:G10596)</f>
        <v>0</v>
      </c>
    </row>
    <row r="10598" spans="1:7" ht="24" customHeight="1" x14ac:dyDescent="0.2">
      <c r="A10598" s="273"/>
      <c r="B10598" s="88"/>
      <c r="D10598" s="88"/>
      <c r="E10598" s="89"/>
      <c r="G10598" s="271"/>
    </row>
    <row r="10599" spans="1:7" ht="24" customHeight="1" x14ac:dyDescent="0.2">
      <c r="A10599" s="274" t="str">
        <f>B10557</f>
        <v>25.2.3</v>
      </c>
      <c r="B10599" s="275" t="str">
        <f>C10557</f>
        <v>Contrapiso de hormigón armado</v>
      </c>
      <c r="C10599" s="95"/>
      <c r="D10599" s="95" t="s">
        <v>33</v>
      </c>
      <c r="E10599" s="96"/>
      <c r="F10599" s="277" t="s">
        <v>34</v>
      </c>
      <c r="G10599" s="276">
        <f>SUBTOTAL(9,G10562:G10598)</f>
        <v>0</v>
      </c>
    </row>
    <row r="10601" spans="1:7" ht="24" customHeight="1" x14ac:dyDescent="0.2">
      <c r="A10601" s="256" t="s">
        <v>36</v>
      </c>
      <c r="B10601" s="257"/>
      <c r="C10601" s="257"/>
      <c r="D10601" s="257"/>
      <c r="E10601" s="257"/>
      <c r="F10601" s="257"/>
      <c r="G10601" s="258"/>
    </row>
    <row r="10602" spans="1:7" ht="24" customHeight="1" x14ac:dyDescent="0.2">
      <c r="A10602" s="259" t="s">
        <v>601</v>
      </c>
      <c r="B10602" s="84" t="str">
        <f>Comitente</f>
        <v>SUBSECRETARIA DE ARQUITECTURA</v>
      </c>
      <c r="C10602" s="80"/>
      <c r="D10602" s="85"/>
      <c r="E10602" s="85"/>
      <c r="F10602" s="86"/>
      <c r="G10602" s="260"/>
    </row>
    <row r="10603" spans="1:7" ht="24" customHeight="1" x14ac:dyDescent="0.2">
      <c r="A10603" s="259" t="s">
        <v>602</v>
      </c>
      <c r="B10603" s="84">
        <f>Contratista</f>
        <v>0</v>
      </c>
      <c r="C10603" s="81"/>
      <c r="D10603" s="81"/>
      <c r="E10603" s="81"/>
      <c r="F10603" s="87"/>
      <c r="G10603" s="261"/>
    </row>
    <row r="10604" spans="1:7" ht="24" customHeight="1" x14ac:dyDescent="0.2">
      <c r="A10604" s="259" t="s">
        <v>23</v>
      </c>
      <c r="B10604" s="84" t="str">
        <f>Obra</f>
        <v>ESCUELA CASA DEL NINÑO</v>
      </c>
      <c r="C10604" s="81"/>
      <c r="D10604" s="81"/>
      <c r="E10604" s="81"/>
      <c r="F10604" s="87" t="s">
        <v>37</v>
      </c>
      <c r="G10604" s="262">
        <f>Fecha_Base</f>
        <v>0</v>
      </c>
    </row>
    <row r="10605" spans="1:7" ht="24" customHeight="1" x14ac:dyDescent="0.2">
      <c r="A10605" s="263" t="s">
        <v>600</v>
      </c>
      <c r="B10605" s="82" t="str">
        <f>Ubicación</f>
        <v>VALLE FERTIL - SAN JUAN</v>
      </c>
      <c r="C10605" s="82"/>
      <c r="D10605" s="88"/>
      <c r="E10605" s="89"/>
      <c r="G10605" s="264"/>
    </row>
    <row r="10606" spans="1:7" ht="24" customHeight="1" x14ac:dyDescent="0.2">
      <c r="A10606" s="263" t="s">
        <v>38</v>
      </c>
      <c r="B10606" s="91">
        <f>IFERROR(VALUE(LEFT(B10607,FIND(".",B10607)-1)),"")</f>
        <v>25</v>
      </c>
      <c r="C10606" s="83" t="str">
        <f>IFERROR(VLOOKUP(B10606,Tabla_CyP,2,FALSE),"")</f>
        <v>REPARACIONES, REFACCIONES Y REFUNCIONALIZACIONES</v>
      </c>
      <c r="E10606" s="89"/>
      <c r="G10606" s="264"/>
    </row>
    <row r="10607" spans="1:7" ht="24" customHeight="1" x14ac:dyDescent="0.2">
      <c r="A10607" s="263" t="s">
        <v>24</v>
      </c>
      <c r="B10607" s="92" t="str">
        <f>IFERROR(VLOOKUP(COUNTIF($A$1:A10607,"ANALISIS DE PRECIOS"),Tabla_NumeroItem,2,FALSE),"")</f>
        <v>25.2.4</v>
      </c>
      <c r="C10607" s="83" t="str">
        <f>IFERROR(VLOOKUP(B10607,Tabla_CyP,2,FALSE),"")</f>
        <v>Pisos de mosaico granítico 15 x 15</v>
      </c>
      <c r="D10607" s="88"/>
      <c r="E10607" s="89"/>
      <c r="F10607" s="87" t="s">
        <v>25</v>
      </c>
      <c r="G10607" s="265" t="str">
        <f>IFERROR(VLOOKUP(B10607,Tabla_CyP,4,FALSE),"")</f>
        <v>m2</v>
      </c>
    </row>
    <row r="10608" spans="1:7" ht="24" customHeight="1" x14ac:dyDescent="0.2">
      <c r="A10608" s="263"/>
      <c r="B10608" s="82"/>
      <c r="D10608" s="88"/>
      <c r="E10608" s="89"/>
      <c r="G10608" s="264"/>
    </row>
    <row r="10609" spans="1:123" ht="24" customHeight="1" x14ac:dyDescent="0.2">
      <c r="A10609" s="366" t="s">
        <v>506</v>
      </c>
      <c r="B10609" s="367"/>
      <c r="C10609" s="368" t="s">
        <v>0</v>
      </c>
      <c r="D10609" s="368" t="s">
        <v>26</v>
      </c>
      <c r="E10609" s="370" t="s">
        <v>27</v>
      </c>
      <c r="F10609" s="372" t="s">
        <v>28</v>
      </c>
      <c r="G10609" s="372" t="s">
        <v>29</v>
      </c>
    </row>
    <row r="10610" spans="1:123" s="88" customFormat="1" ht="24" customHeight="1" x14ac:dyDescent="0.2">
      <c r="A10610" s="93" t="s">
        <v>507</v>
      </c>
      <c r="B10610" s="93" t="s">
        <v>508</v>
      </c>
      <c r="C10610" s="369"/>
      <c r="D10610" s="369"/>
      <c r="E10610" s="371"/>
      <c r="F10610" s="373"/>
      <c r="G10610" s="373"/>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6"/>
      <c r="B10611" s="94"/>
      <c r="C10611" s="132" t="s">
        <v>603</v>
      </c>
      <c r="D10611" s="95"/>
      <c r="E10611" s="96"/>
      <c r="F10611" s="97"/>
      <c r="G10611" s="267"/>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8">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8">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8">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8">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8">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8">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8">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8">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8">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8">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8">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8">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8">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8">
        <f t="shared" si="3185"/>
        <v>0</v>
      </c>
    </row>
    <row r="10626" spans="1:7" ht="24" customHeight="1" x14ac:dyDescent="0.2">
      <c r="A10626" s="269"/>
      <c r="D10626" s="88"/>
      <c r="E10626" s="89"/>
      <c r="F10626" s="255" t="s">
        <v>30</v>
      </c>
      <c r="G10626" s="270">
        <f>SUBTOTAL(9,G10612:G10625)</f>
        <v>0</v>
      </c>
    </row>
    <row r="10627" spans="1:7" ht="24" customHeight="1" x14ac:dyDescent="0.2">
      <c r="A10627" s="269"/>
      <c r="C10627" s="98" t="s">
        <v>604</v>
      </c>
      <c r="D10627" s="88"/>
      <c r="E10627" s="89"/>
      <c r="G10627" s="271"/>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8">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8">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8">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8">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8">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8">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8">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8">
        <f t="shared" si="3190"/>
        <v>0</v>
      </c>
    </row>
    <row r="10636" spans="1:7" ht="24" customHeight="1" x14ac:dyDescent="0.2">
      <c r="A10636" s="269"/>
      <c r="D10636" s="88"/>
      <c r="E10636" s="89"/>
      <c r="F10636" s="255" t="s">
        <v>31</v>
      </c>
      <c r="G10636" s="270">
        <f>SUBTOTAL(9,G10628:G10635)</f>
        <v>0</v>
      </c>
    </row>
    <row r="10637" spans="1:7" ht="24" customHeight="1" x14ac:dyDescent="0.2">
      <c r="A10637" s="269"/>
      <c r="C10637" s="98" t="s">
        <v>605</v>
      </c>
      <c r="D10637" s="88"/>
      <c r="E10637" s="89"/>
      <c r="G10637" s="271"/>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8">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8">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8">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8">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8">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8">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8">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8">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8">
        <f t="shared" si="3195"/>
        <v>0</v>
      </c>
    </row>
    <row r="10647" spans="1:7" ht="24" customHeight="1" x14ac:dyDescent="0.2">
      <c r="A10647" s="272"/>
      <c r="B10647" s="88"/>
      <c r="D10647" s="88"/>
      <c r="E10647" s="89"/>
      <c r="F10647" s="255" t="s">
        <v>32</v>
      </c>
      <c r="G10647" s="270">
        <f>SUBTOTAL(9,G10638:G10646)</f>
        <v>0</v>
      </c>
    </row>
    <row r="10648" spans="1:7" ht="24" customHeight="1" x14ac:dyDescent="0.2">
      <c r="A10648" s="273"/>
      <c r="B10648" s="88"/>
      <c r="D10648" s="88"/>
      <c r="E10648" s="89"/>
      <c r="G10648" s="271"/>
    </row>
    <row r="10649" spans="1:7" ht="24" customHeight="1" x14ac:dyDescent="0.2">
      <c r="A10649" s="274" t="str">
        <f>B10607</f>
        <v>25.2.4</v>
      </c>
      <c r="B10649" s="275" t="str">
        <f>C10607</f>
        <v>Pisos de mosaico granítico 15 x 15</v>
      </c>
      <c r="C10649" s="95"/>
      <c r="D10649" s="95" t="s">
        <v>33</v>
      </c>
      <c r="E10649" s="96"/>
      <c r="F10649" s="277" t="s">
        <v>34</v>
      </c>
      <c r="G10649" s="276">
        <f>SUBTOTAL(9,G10612:G10648)</f>
        <v>0</v>
      </c>
    </row>
    <row r="10651" spans="1:7" ht="24" customHeight="1" x14ac:dyDescent="0.2">
      <c r="A10651" s="256" t="s">
        <v>36</v>
      </c>
      <c r="B10651" s="257"/>
      <c r="C10651" s="257"/>
      <c r="D10651" s="257"/>
      <c r="E10651" s="257"/>
      <c r="F10651" s="257"/>
      <c r="G10651" s="258"/>
    </row>
    <row r="10652" spans="1:7" ht="24" customHeight="1" x14ac:dyDescent="0.2">
      <c r="A10652" s="259" t="s">
        <v>601</v>
      </c>
      <c r="B10652" s="84" t="str">
        <f>Comitente</f>
        <v>SUBSECRETARIA DE ARQUITECTURA</v>
      </c>
      <c r="C10652" s="80"/>
      <c r="D10652" s="85"/>
      <c r="E10652" s="85"/>
      <c r="F10652" s="86"/>
      <c r="G10652" s="260"/>
    </row>
    <row r="10653" spans="1:7" ht="24" customHeight="1" x14ac:dyDescent="0.2">
      <c r="A10653" s="259" t="s">
        <v>602</v>
      </c>
      <c r="B10653" s="84">
        <f>Contratista</f>
        <v>0</v>
      </c>
      <c r="C10653" s="81"/>
      <c r="D10653" s="81"/>
      <c r="E10653" s="81"/>
      <c r="F10653" s="87"/>
      <c r="G10653" s="261"/>
    </row>
    <row r="10654" spans="1:7" ht="24" customHeight="1" x14ac:dyDescent="0.2">
      <c r="A10654" s="259" t="s">
        <v>23</v>
      </c>
      <c r="B10654" s="84" t="str">
        <f>Obra</f>
        <v>ESCUELA CASA DEL NINÑO</v>
      </c>
      <c r="C10654" s="81"/>
      <c r="D10654" s="81"/>
      <c r="E10654" s="81"/>
      <c r="F10654" s="87" t="s">
        <v>37</v>
      </c>
      <c r="G10654" s="262">
        <f>Fecha_Base</f>
        <v>0</v>
      </c>
    </row>
    <row r="10655" spans="1:7" ht="24" customHeight="1" x14ac:dyDescent="0.2">
      <c r="A10655" s="263" t="s">
        <v>600</v>
      </c>
      <c r="B10655" s="82" t="str">
        <f>Ubicación</f>
        <v>VALLE FERTIL - SAN JUAN</v>
      </c>
      <c r="C10655" s="82"/>
      <c r="D10655" s="88"/>
      <c r="E10655" s="89"/>
      <c r="G10655" s="264"/>
    </row>
    <row r="10656" spans="1:7" ht="24" customHeight="1" x14ac:dyDescent="0.2">
      <c r="A10656" s="263" t="s">
        <v>38</v>
      </c>
      <c r="B10656" s="91">
        <f>IFERROR(VALUE(LEFT(B10657,FIND(".",B10657)-1)),"")</f>
        <v>25</v>
      </c>
      <c r="C10656" s="83" t="str">
        <f>IFERROR(VLOOKUP(B10656,Tabla_CyP,2,FALSE),"")</f>
        <v>REPARACIONES, REFACCIONES Y REFUNCIONALIZACIONES</v>
      </c>
      <c r="E10656" s="89"/>
      <c r="G10656" s="264"/>
    </row>
    <row r="10657" spans="1:123" ht="24" customHeight="1" x14ac:dyDescent="0.2">
      <c r="A10657" s="263" t="s">
        <v>24</v>
      </c>
      <c r="B10657" s="92" t="str">
        <f>IFERROR(VLOOKUP(COUNTIF($A$1:A10657,"ANALISIS DE PRECIOS"),Tabla_NumeroItem,2,FALSE),"")</f>
        <v>25.2.5</v>
      </c>
      <c r="C10657" s="83" t="str">
        <f>IFERROR(VLOOKUP(B10657,Tabla_CyP,2,FALSE),"")</f>
        <v>Cerámico</v>
      </c>
      <c r="D10657" s="88"/>
      <c r="E10657" s="89"/>
      <c r="F10657" s="87" t="s">
        <v>25</v>
      </c>
      <c r="G10657" s="265" t="str">
        <f>IFERROR(VLOOKUP(B10657,Tabla_CyP,4,FALSE),"")</f>
        <v>m2</v>
      </c>
    </row>
    <row r="10658" spans="1:123" ht="24" customHeight="1" x14ac:dyDescent="0.2">
      <c r="A10658" s="263"/>
      <c r="B10658" s="82"/>
      <c r="D10658" s="88"/>
      <c r="E10658" s="89"/>
      <c r="G10658" s="264"/>
    </row>
    <row r="10659" spans="1:123" ht="24" customHeight="1" x14ac:dyDescent="0.2">
      <c r="A10659" s="366" t="s">
        <v>506</v>
      </c>
      <c r="B10659" s="367"/>
      <c r="C10659" s="368" t="s">
        <v>0</v>
      </c>
      <c r="D10659" s="368" t="s">
        <v>26</v>
      </c>
      <c r="E10659" s="370" t="s">
        <v>27</v>
      </c>
      <c r="F10659" s="372" t="s">
        <v>28</v>
      </c>
      <c r="G10659" s="372" t="s">
        <v>29</v>
      </c>
    </row>
    <row r="10660" spans="1:123" s="88" customFormat="1" ht="24" customHeight="1" x14ac:dyDescent="0.2">
      <c r="A10660" s="93" t="s">
        <v>507</v>
      </c>
      <c r="B10660" s="93" t="s">
        <v>508</v>
      </c>
      <c r="C10660" s="369"/>
      <c r="D10660" s="369"/>
      <c r="E10660" s="371"/>
      <c r="F10660" s="373"/>
      <c r="G10660" s="373"/>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6"/>
      <c r="B10661" s="94"/>
      <c r="C10661" s="132" t="s">
        <v>603</v>
      </c>
      <c r="D10661" s="95"/>
      <c r="E10661" s="96"/>
      <c r="F10661" s="97"/>
      <c r="G10661" s="267"/>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8">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8">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8">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8">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8">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8">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8">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8">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8">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8">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8">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8">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8">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8">
        <f t="shared" si="3200"/>
        <v>0</v>
      </c>
    </row>
    <row r="10676" spans="1:7" ht="24" customHeight="1" x14ac:dyDescent="0.2">
      <c r="A10676" s="269"/>
      <c r="D10676" s="88"/>
      <c r="E10676" s="89"/>
      <c r="F10676" s="255" t="s">
        <v>30</v>
      </c>
      <c r="G10676" s="270">
        <f>SUBTOTAL(9,G10662:G10675)</f>
        <v>0</v>
      </c>
    </row>
    <row r="10677" spans="1:7" ht="24" customHeight="1" x14ac:dyDescent="0.2">
      <c r="A10677" s="269"/>
      <c r="C10677" s="98" t="s">
        <v>604</v>
      </c>
      <c r="D10677" s="88"/>
      <c r="E10677" s="89"/>
      <c r="G10677" s="271"/>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8">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8">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8">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8">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8">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8">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8">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8">
        <f t="shared" si="3205"/>
        <v>0</v>
      </c>
    </row>
    <row r="10686" spans="1:7" ht="24" customHeight="1" x14ac:dyDescent="0.2">
      <c r="A10686" s="269"/>
      <c r="D10686" s="88"/>
      <c r="E10686" s="89"/>
      <c r="F10686" s="255" t="s">
        <v>31</v>
      </c>
      <c r="G10686" s="270">
        <f>SUBTOTAL(9,G10678:G10685)</f>
        <v>0</v>
      </c>
    </row>
    <row r="10687" spans="1:7" ht="24" customHeight="1" x14ac:dyDescent="0.2">
      <c r="A10687" s="269"/>
      <c r="C10687" s="98" t="s">
        <v>605</v>
      </c>
      <c r="D10687" s="88"/>
      <c r="E10687" s="89"/>
      <c r="G10687" s="271"/>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8">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8">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8">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8">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8">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8">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8">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8">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8">
        <f t="shared" si="3210"/>
        <v>0</v>
      </c>
    </row>
    <row r="10697" spans="1:7" ht="24" customHeight="1" x14ac:dyDescent="0.2">
      <c r="A10697" s="272"/>
      <c r="B10697" s="88"/>
      <c r="D10697" s="88"/>
      <c r="E10697" s="89"/>
      <c r="F10697" s="255" t="s">
        <v>32</v>
      </c>
      <c r="G10697" s="270">
        <f>SUBTOTAL(9,G10688:G10696)</f>
        <v>0</v>
      </c>
    </row>
    <row r="10698" spans="1:7" ht="24" customHeight="1" x14ac:dyDescent="0.2">
      <c r="A10698" s="273"/>
      <c r="B10698" s="88"/>
      <c r="D10698" s="88"/>
      <c r="E10698" s="89"/>
      <c r="G10698" s="271"/>
    </row>
    <row r="10699" spans="1:7" ht="24" customHeight="1" x14ac:dyDescent="0.2">
      <c r="A10699" s="274" t="str">
        <f>B10657</f>
        <v>25.2.5</v>
      </c>
      <c r="B10699" s="275" t="str">
        <f>C10657</f>
        <v>Cerámico</v>
      </c>
      <c r="C10699" s="95"/>
      <c r="D10699" s="95" t="s">
        <v>33</v>
      </c>
      <c r="E10699" s="96"/>
      <c r="F10699" s="277" t="s">
        <v>34</v>
      </c>
      <c r="G10699" s="276">
        <f>SUBTOTAL(9,G10662:G10698)</f>
        <v>0</v>
      </c>
    </row>
    <row r="10701" spans="1:7" ht="24" customHeight="1" x14ac:dyDescent="0.2">
      <c r="A10701" s="256" t="s">
        <v>36</v>
      </c>
      <c r="B10701" s="257"/>
      <c r="C10701" s="257"/>
      <c r="D10701" s="257"/>
      <c r="E10701" s="257"/>
      <c r="F10701" s="257"/>
      <c r="G10701" s="258"/>
    </row>
    <row r="10702" spans="1:7" ht="24" customHeight="1" x14ac:dyDescent="0.2">
      <c r="A10702" s="259" t="s">
        <v>601</v>
      </c>
      <c r="B10702" s="84" t="str">
        <f>Comitente</f>
        <v>SUBSECRETARIA DE ARQUITECTURA</v>
      </c>
      <c r="C10702" s="80"/>
      <c r="D10702" s="85"/>
      <c r="E10702" s="85"/>
      <c r="F10702" s="86"/>
      <c r="G10702" s="260"/>
    </row>
    <row r="10703" spans="1:7" ht="24" customHeight="1" x14ac:dyDescent="0.2">
      <c r="A10703" s="259" t="s">
        <v>602</v>
      </c>
      <c r="B10703" s="84">
        <f>Contratista</f>
        <v>0</v>
      </c>
      <c r="C10703" s="81"/>
      <c r="D10703" s="81"/>
      <c r="E10703" s="81"/>
      <c r="F10703" s="87"/>
      <c r="G10703" s="261"/>
    </row>
    <row r="10704" spans="1:7" ht="24" customHeight="1" x14ac:dyDescent="0.2">
      <c r="A10704" s="259" t="s">
        <v>23</v>
      </c>
      <c r="B10704" s="84" t="str">
        <f>Obra</f>
        <v>ESCUELA CASA DEL NINÑO</v>
      </c>
      <c r="C10704" s="81"/>
      <c r="D10704" s="81"/>
      <c r="E10704" s="81"/>
      <c r="F10704" s="87" t="s">
        <v>37</v>
      </c>
      <c r="G10704" s="262">
        <f>Fecha_Base</f>
        <v>0</v>
      </c>
    </row>
    <row r="10705" spans="1:123" ht="24" customHeight="1" x14ac:dyDescent="0.2">
      <c r="A10705" s="263" t="s">
        <v>600</v>
      </c>
      <c r="B10705" s="82" t="str">
        <f>Ubicación</f>
        <v>VALLE FERTIL - SAN JUAN</v>
      </c>
      <c r="C10705" s="82"/>
      <c r="D10705" s="88"/>
      <c r="E10705" s="89"/>
      <c r="G10705" s="264"/>
    </row>
    <row r="10706" spans="1:123" ht="24" customHeight="1" x14ac:dyDescent="0.2">
      <c r="A10706" s="263" t="s">
        <v>38</v>
      </c>
      <c r="B10706" s="91">
        <f>IFERROR(VALUE(LEFT(B10707,FIND(".",B10707)-1)),"")</f>
        <v>25</v>
      </c>
      <c r="C10706" s="83" t="str">
        <f>IFERROR(VLOOKUP(B10706,Tabla_CyP,2,FALSE),"")</f>
        <v>REPARACIONES, REFACCIONES Y REFUNCIONALIZACIONES</v>
      </c>
      <c r="E10706" s="89"/>
      <c r="G10706" s="264"/>
    </row>
    <row r="10707" spans="1:123" ht="24" customHeight="1" x14ac:dyDescent="0.2">
      <c r="A10707" s="263" t="s">
        <v>24</v>
      </c>
      <c r="B10707" s="92" t="str">
        <f>IFERROR(VLOOKUP(COUNTIF($A$1:A10707,"ANALISIS DE PRECIOS"),Tabla_NumeroItem,2,FALSE),"")</f>
        <v>25.2.6</v>
      </c>
      <c r="C10707" s="83" t="str">
        <f>IFERROR(VLOOKUP(B10707,Tabla_CyP,2,FALSE),"")</f>
        <v>Mesadas de granito natural</v>
      </c>
      <c r="D10707" s="88"/>
      <c r="E10707" s="89"/>
      <c r="F10707" s="87" t="s">
        <v>25</v>
      </c>
      <c r="G10707" s="265" t="str">
        <f>IFERROR(VLOOKUP(B10707,Tabla_CyP,4,FALSE),"")</f>
        <v>m2</v>
      </c>
    </row>
    <row r="10708" spans="1:123" ht="24" customHeight="1" x14ac:dyDescent="0.2">
      <c r="A10708" s="263"/>
      <c r="B10708" s="82"/>
      <c r="D10708" s="88"/>
      <c r="E10708" s="89"/>
      <c r="G10708" s="264"/>
    </row>
    <row r="10709" spans="1:123" ht="24" customHeight="1" x14ac:dyDescent="0.2">
      <c r="A10709" s="366" t="s">
        <v>506</v>
      </c>
      <c r="B10709" s="367"/>
      <c r="C10709" s="368" t="s">
        <v>0</v>
      </c>
      <c r="D10709" s="368" t="s">
        <v>26</v>
      </c>
      <c r="E10709" s="370" t="s">
        <v>27</v>
      </c>
      <c r="F10709" s="372" t="s">
        <v>28</v>
      </c>
      <c r="G10709" s="372" t="s">
        <v>29</v>
      </c>
    </row>
    <row r="10710" spans="1:123" s="88" customFormat="1" ht="24" customHeight="1" x14ac:dyDescent="0.2">
      <c r="A10710" s="93" t="s">
        <v>507</v>
      </c>
      <c r="B10710" s="93" t="s">
        <v>508</v>
      </c>
      <c r="C10710" s="369"/>
      <c r="D10710" s="369"/>
      <c r="E10710" s="371"/>
      <c r="F10710" s="373"/>
      <c r="G10710" s="373"/>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6"/>
      <c r="B10711" s="94"/>
      <c r="C10711" s="132" t="s">
        <v>603</v>
      </c>
      <c r="D10711" s="95"/>
      <c r="E10711" s="96"/>
      <c r="F10711" s="97"/>
      <c r="G10711" s="267"/>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8">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8">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8">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8">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8">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8">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8">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8">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8">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8">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8">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8">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8">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8">
        <f t="shared" si="3215"/>
        <v>0</v>
      </c>
    </row>
    <row r="10726" spans="1:7" ht="24" customHeight="1" x14ac:dyDescent="0.2">
      <c r="A10726" s="269"/>
      <c r="D10726" s="88"/>
      <c r="E10726" s="89"/>
      <c r="F10726" s="255" t="s">
        <v>30</v>
      </c>
      <c r="G10726" s="270">
        <f>SUBTOTAL(9,G10712:G10725)</f>
        <v>0</v>
      </c>
    </row>
    <row r="10727" spans="1:7" ht="24" customHeight="1" x14ac:dyDescent="0.2">
      <c r="A10727" s="269"/>
      <c r="C10727" s="98" t="s">
        <v>604</v>
      </c>
      <c r="D10727" s="88"/>
      <c r="E10727" s="89"/>
      <c r="G10727" s="271"/>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8">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8">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8">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8">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8">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8">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8">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8">
        <f t="shared" si="3220"/>
        <v>0</v>
      </c>
    </row>
    <row r="10736" spans="1:7" ht="24" customHeight="1" x14ac:dyDescent="0.2">
      <c r="A10736" s="269"/>
      <c r="D10736" s="88"/>
      <c r="E10736" s="89"/>
      <c r="F10736" s="255" t="s">
        <v>31</v>
      </c>
      <c r="G10736" s="270">
        <f>SUBTOTAL(9,G10728:G10735)</f>
        <v>0</v>
      </c>
    </row>
    <row r="10737" spans="1:7" ht="24" customHeight="1" x14ac:dyDescent="0.2">
      <c r="A10737" s="269"/>
      <c r="C10737" s="98" t="s">
        <v>605</v>
      </c>
      <c r="D10737" s="88"/>
      <c r="E10737" s="89"/>
      <c r="G10737" s="271"/>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8">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8">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8">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8">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8">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8">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8">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8">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8">
        <f t="shared" si="3225"/>
        <v>0</v>
      </c>
    </row>
    <row r="10747" spans="1:7" ht="24" customHeight="1" x14ac:dyDescent="0.2">
      <c r="A10747" s="272"/>
      <c r="B10747" s="88"/>
      <c r="D10747" s="88"/>
      <c r="E10747" s="89"/>
      <c r="F10747" s="255" t="s">
        <v>32</v>
      </c>
      <c r="G10747" s="270">
        <f>SUBTOTAL(9,G10738:G10746)</f>
        <v>0</v>
      </c>
    </row>
    <row r="10748" spans="1:7" ht="24" customHeight="1" x14ac:dyDescent="0.2">
      <c r="A10748" s="273"/>
      <c r="B10748" s="88"/>
      <c r="D10748" s="88"/>
      <c r="E10748" s="89"/>
      <c r="G10748" s="271"/>
    </row>
    <row r="10749" spans="1:7" ht="24" customHeight="1" x14ac:dyDescent="0.2">
      <c r="A10749" s="274" t="str">
        <f>B10707</f>
        <v>25.2.6</v>
      </c>
      <c r="B10749" s="275" t="str">
        <f>C10707</f>
        <v>Mesadas de granito natural</v>
      </c>
      <c r="C10749" s="95"/>
      <c r="D10749" s="95" t="s">
        <v>33</v>
      </c>
      <c r="E10749" s="96"/>
      <c r="F10749" s="277" t="s">
        <v>34</v>
      </c>
      <c r="G10749" s="276">
        <f>SUBTOTAL(9,G10712:G10748)</f>
        <v>0</v>
      </c>
    </row>
    <row r="10751" spans="1:7" ht="24" customHeight="1" x14ac:dyDescent="0.2">
      <c r="A10751" s="256" t="s">
        <v>36</v>
      </c>
      <c r="B10751" s="257"/>
      <c r="C10751" s="257"/>
      <c r="D10751" s="257"/>
      <c r="E10751" s="257"/>
      <c r="F10751" s="257"/>
      <c r="G10751" s="258"/>
    </row>
    <row r="10752" spans="1:7" ht="24" customHeight="1" x14ac:dyDescent="0.2">
      <c r="A10752" s="259" t="s">
        <v>601</v>
      </c>
      <c r="B10752" s="84" t="str">
        <f>Comitente</f>
        <v>SUBSECRETARIA DE ARQUITECTURA</v>
      </c>
      <c r="C10752" s="80"/>
      <c r="D10752" s="85"/>
      <c r="E10752" s="85"/>
      <c r="F10752" s="86"/>
      <c r="G10752" s="260"/>
    </row>
    <row r="10753" spans="1:123" ht="24" customHeight="1" x14ac:dyDescent="0.2">
      <c r="A10753" s="259" t="s">
        <v>602</v>
      </c>
      <c r="B10753" s="84">
        <f>Contratista</f>
        <v>0</v>
      </c>
      <c r="C10753" s="81"/>
      <c r="D10753" s="81"/>
      <c r="E10753" s="81"/>
      <c r="F10753" s="87"/>
      <c r="G10753" s="261"/>
    </row>
    <row r="10754" spans="1:123" ht="24" customHeight="1" x14ac:dyDescent="0.2">
      <c r="A10754" s="259" t="s">
        <v>23</v>
      </c>
      <c r="B10754" s="84" t="str">
        <f>Obra</f>
        <v>ESCUELA CASA DEL NINÑO</v>
      </c>
      <c r="C10754" s="81"/>
      <c r="D10754" s="81"/>
      <c r="E10754" s="81"/>
      <c r="F10754" s="87" t="s">
        <v>37</v>
      </c>
      <c r="G10754" s="262">
        <f>Fecha_Base</f>
        <v>0</v>
      </c>
    </row>
    <row r="10755" spans="1:123" ht="24" customHeight="1" x14ac:dyDescent="0.2">
      <c r="A10755" s="263" t="s">
        <v>600</v>
      </c>
      <c r="B10755" s="82" t="str">
        <f>Ubicación</f>
        <v>VALLE FERTIL - SAN JUAN</v>
      </c>
      <c r="C10755" s="82"/>
      <c r="D10755" s="88"/>
      <c r="E10755" s="89"/>
      <c r="G10755" s="264"/>
    </row>
    <row r="10756" spans="1:123" ht="24" customHeight="1" x14ac:dyDescent="0.2">
      <c r="A10756" s="263" t="s">
        <v>38</v>
      </c>
      <c r="B10756" s="91">
        <f>IFERROR(VALUE(LEFT(B10757,FIND(".",B10757)-1)),"")</f>
        <v>25</v>
      </c>
      <c r="C10756" s="83" t="str">
        <f>IFERROR(VLOOKUP(B10756,Tabla_CyP,2,FALSE),"")</f>
        <v>REPARACIONES, REFACCIONES Y REFUNCIONALIZACIONES</v>
      </c>
      <c r="E10756" s="89"/>
      <c r="G10756" s="264"/>
    </row>
    <row r="10757" spans="1:123" ht="24" customHeight="1" x14ac:dyDescent="0.2">
      <c r="A10757" s="263" t="s">
        <v>24</v>
      </c>
      <c r="B10757" s="92" t="str">
        <f>IFERROR(VLOOKUP(COUNTIF($A$1:A10757,"ANALISIS DE PRECIOS"),Tabla_NumeroItem,2,FALSE),"")</f>
        <v>25.2.7.1</v>
      </c>
      <c r="C10757" s="83" t="str">
        <f>IFERROR(VLOOKUP(B10757,Tabla_CyP,2,FALSE),"")</f>
        <v>Inodoro Tipo Ferrum (incluye instalacion)</v>
      </c>
      <c r="D10757" s="88"/>
      <c r="E10757" s="89"/>
      <c r="F10757" s="87" t="s">
        <v>25</v>
      </c>
      <c r="G10757" s="265" t="str">
        <f>IFERROR(VLOOKUP(B10757,Tabla_CyP,4,FALSE),"")</f>
        <v>u</v>
      </c>
    </row>
    <row r="10758" spans="1:123" ht="24" customHeight="1" x14ac:dyDescent="0.2">
      <c r="A10758" s="263"/>
      <c r="B10758" s="82"/>
      <c r="D10758" s="88"/>
      <c r="E10758" s="89"/>
      <c r="G10758" s="264"/>
    </row>
    <row r="10759" spans="1:123" ht="24" customHeight="1" x14ac:dyDescent="0.2">
      <c r="A10759" s="366" t="s">
        <v>506</v>
      </c>
      <c r="B10759" s="367"/>
      <c r="C10759" s="368" t="s">
        <v>0</v>
      </c>
      <c r="D10759" s="368" t="s">
        <v>26</v>
      </c>
      <c r="E10759" s="370" t="s">
        <v>27</v>
      </c>
      <c r="F10759" s="372" t="s">
        <v>28</v>
      </c>
      <c r="G10759" s="372" t="s">
        <v>29</v>
      </c>
    </row>
    <row r="10760" spans="1:123" s="88" customFormat="1" ht="24" customHeight="1" x14ac:dyDescent="0.2">
      <c r="A10760" s="93" t="s">
        <v>507</v>
      </c>
      <c r="B10760" s="93" t="s">
        <v>508</v>
      </c>
      <c r="C10760" s="369"/>
      <c r="D10760" s="369"/>
      <c r="E10760" s="371"/>
      <c r="F10760" s="373"/>
      <c r="G10760" s="373"/>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6"/>
      <c r="B10761" s="94"/>
      <c r="C10761" s="132" t="s">
        <v>603</v>
      </c>
      <c r="D10761" s="95"/>
      <c r="E10761" s="96"/>
      <c r="F10761" s="97"/>
      <c r="G10761" s="267"/>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8">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8">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8">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8">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8">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8">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8">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8">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8">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8">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8">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8">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8">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8">
        <f t="shared" si="3230"/>
        <v>0</v>
      </c>
    </row>
    <row r="10776" spans="1:7" ht="24" customHeight="1" x14ac:dyDescent="0.2">
      <c r="A10776" s="269"/>
      <c r="D10776" s="88"/>
      <c r="E10776" s="89"/>
      <c r="F10776" s="255" t="s">
        <v>30</v>
      </c>
      <c r="G10776" s="270">
        <f>SUBTOTAL(9,G10762:G10775)</f>
        <v>0</v>
      </c>
    </row>
    <row r="10777" spans="1:7" ht="24" customHeight="1" x14ac:dyDescent="0.2">
      <c r="A10777" s="269"/>
      <c r="C10777" s="98" t="s">
        <v>604</v>
      </c>
      <c r="D10777" s="88"/>
      <c r="E10777" s="89"/>
      <c r="G10777" s="271"/>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8">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8">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8">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8">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8">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8">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8">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8">
        <f t="shared" si="3235"/>
        <v>0</v>
      </c>
    </row>
    <row r="10786" spans="1:7" ht="24" customHeight="1" x14ac:dyDescent="0.2">
      <c r="A10786" s="269"/>
      <c r="D10786" s="88"/>
      <c r="E10786" s="89"/>
      <c r="F10786" s="255" t="s">
        <v>31</v>
      </c>
      <c r="G10786" s="270">
        <f>SUBTOTAL(9,G10778:G10785)</f>
        <v>0</v>
      </c>
    </row>
    <row r="10787" spans="1:7" ht="24" customHeight="1" x14ac:dyDescent="0.2">
      <c r="A10787" s="269"/>
      <c r="C10787" s="98" t="s">
        <v>605</v>
      </c>
      <c r="D10787" s="88"/>
      <c r="E10787" s="89"/>
      <c r="G10787" s="271"/>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8">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8">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8">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8">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8">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8">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8">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8">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8">
        <f t="shared" si="3240"/>
        <v>0</v>
      </c>
    </row>
    <row r="10797" spans="1:7" ht="24" customHeight="1" x14ac:dyDescent="0.2">
      <c r="A10797" s="272"/>
      <c r="B10797" s="88"/>
      <c r="D10797" s="88"/>
      <c r="E10797" s="89"/>
      <c r="F10797" s="255" t="s">
        <v>32</v>
      </c>
      <c r="G10797" s="270">
        <f>SUBTOTAL(9,G10788:G10796)</f>
        <v>0</v>
      </c>
    </row>
    <row r="10798" spans="1:7" ht="24" customHeight="1" x14ac:dyDescent="0.2">
      <c r="A10798" s="273"/>
      <c r="B10798" s="88"/>
      <c r="D10798" s="88"/>
      <c r="E10798" s="89"/>
      <c r="G10798" s="271"/>
    </row>
    <row r="10799" spans="1:7" ht="24" customHeight="1" x14ac:dyDescent="0.2">
      <c r="A10799" s="274" t="str">
        <f>B10757</f>
        <v>25.2.7.1</v>
      </c>
      <c r="B10799" s="275" t="str">
        <f>C10757</f>
        <v>Inodoro Tipo Ferrum (incluye instalacion)</v>
      </c>
      <c r="C10799" s="95"/>
      <c r="D10799" s="95" t="s">
        <v>33</v>
      </c>
      <c r="E10799" s="96"/>
      <c r="F10799" s="277" t="s">
        <v>34</v>
      </c>
      <c r="G10799" s="276">
        <f>SUBTOTAL(9,G10762:G10798)</f>
        <v>0</v>
      </c>
    </row>
    <row r="10801" spans="1:123" ht="24" customHeight="1" x14ac:dyDescent="0.2">
      <c r="A10801" s="256" t="s">
        <v>36</v>
      </c>
      <c r="B10801" s="257"/>
      <c r="C10801" s="257"/>
      <c r="D10801" s="257"/>
      <c r="E10801" s="257"/>
      <c r="F10801" s="257"/>
      <c r="G10801" s="258"/>
    </row>
    <row r="10802" spans="1:123" ht="24" customHeight="1" x14ac:dyDescent="0.2">
      <c r="A10802" s="259" t="s">
        <v>601</v>
      </c>
      <c r="B10802" s="84" t="str">
        <f>Comitente</f>
        <v>SUBSECRETARIA DE ARQUITECTURA</v>
      </c>
      <c r="C10802" s="80"/>
      <c r="D10802" s="85"/>
      <c r="E10802" s="85"/>
      <c r="F10802" s="86"/>
      <c r="G10802" s="260"/>
    </row>
    <row r="10803" spans="1:123" ht="24" customHeight="1" x14ac:dyDescent="0.2">
      <c r="A10803" s="259" t="s">
        <v>602</v>
      </c>
      <c r="B10803" s="84">
        <f>Contratista</f>
        <v>0</v>
      </c>
      <c r="C10803" s="81"/>
      <c r="D10803" s="81"/>
      <c r="E10803" s="81"/>
      <c r="F10803" s="87"/>
      <c r="G10803" s="261"/>
    </row>
    <row r="10804" spans="1:123" ht="24" customHeight="1" x14ac:dyDescent="0.2">
      <c r="A10804" s="259" t="s">
        <v>23</v>
      </c>
      <c r="B10804" s="84" t="str">
        <f>Obra</f>
        <v>ESCUELA CASA DEL NINÑO</v>
      </c>
      <c r="C10804" s="81"/>
      <c r="D10804" s="81"/>
      <c r="E10804" s="81"/>
      <c r="F10804" s="87" t="s">
        <v>37</v>
      </c>
      <c r="G10804" s="262">
        <f>Fecha_Base</f>
        <v>0</v>
      </c>
    </row>
    <row r="10805" spans="1:123" ht="24" customHeight="1" x14ac:dyDescent="0.2">
      <c r="A10805" s="263" t="s">
        <v>600</v>
      </c>
      <c r="B10805" s="82" t="str">
        <f>Ubicación</f>
        <v>VALLE FERTIL - SAN JUAN</v>
      </c>
      <c r="C10805" s="82"/>
      <c r="D10805" s="88"/>
      <c r="E10805" s="89"/>
      <c r="G10805" s="264"/>
    </row>
    <row r="10806" spans="1:123" ht="24" customHeight="1" x14ac:dyDescent="0.2">
      <c r="A10806" s="263" t="s">
        <v>38</v>
      </c>
      <c r="B10806" s="91">
        <f>IFERROR(VALUE(LEFT(B10807,FIND(".",B10807)-1)),"")</f>
        <v>25</v>
      </c>
      <c r="C10806" s="83" t="str">
        <f>IFERROR(VLOOKUP(B10806,Tabla_CyP,2,FALSE),"")</f>
        <v>REPARACIONES, REFACCIONES Y REFUNCIONALIZACIONES</v>
      </c>
      <c r="E10806" s="89"/>
      <c r="G10806" s="264"/>
    </row>
    <row r="10807" spans="1:123" ht="24" customHeight="1" x14ac:dyDescent="0.2">
      <c r="A10807" s="263" t="s">
        <v>24</v>
      </c>
      <c r="B10807" s="92" t="str">
        <f>IFERROR(VLOOKUP(COUNTIF($A$1:A10807,"ANALISIS DE PRECIOS"),Tabla_NumeroItem,2,FALSE),"")</f>
        <v>25.2.7.2</v>
      </c>
      <c r="C10807" s="83" t="str">
        <f>IFERROR(VLOOKUP(B10807,Tabla_CyP,2,FALSE),"")</f>
        <v>Bidet</v>
      </c>
      <c r="D10807" s="88"/>
      <c r="E10807" s="89"/>
      <c r="F10807" s="87" t="s">
        <v>25</v>
      </c>
      <c r="G10807" s="265" t="str">
        <f>IFERROR(VLOOKUP(B10807,Tabla_CyP,4,FALSE),"")</f>
        <v>u</v>
      </c>
    </row>
    <row r="10808" spans="1:123" ht="24" customHeight="1" x14ac:dyDescent="0.2">
      <c r="A10808" s="263"/>
      <c r="B10808" s="82"/>
      <c r="D10808" s="88"/>
      <c r="E10808" s="89"/>
      <c r="G10808" s="264"/>
    </row>
    <row r="10809" spans="1:123" ht="24" customHeight="1" x14ac:dyDescent="0.2">
      <c r="A10809" s="366" t="s">
        <v>506</v>
      </c>
      <c r="B10809" s="367"/>
      <c r="C10809" s="368" t="s">
        <v>0</v>
      </c>
      <c r="D10809" s="368" t="s">
        <v>26</v>
      </c>
      <c r="E10809" s="370" t="s">
        <v>27</v>
      </c>
      <c r="F10809" s="372" t="s">
        <v>28</v>
      </c>
      <c r="G10809" s="372" t="s">
        <v>29</v>
      </c>
    </row>
    <row r="10810" spans="1:123" s="88" customFormat="1" ht="24" customHeight="1" x14ac:dyDescent="0.2">
      <c r="A10810" s="93" t="s">
        <v>507</v>
      </c>
      <c r="B10810" s="93" t="s">
        <v>508</v>
      </c>
      <c r="C10810" s="369"/>
      <c r="D10810" s="369"/>
      <c r="E10810" s="371"/>
      <c r="F10810" s="373"/>
      <c r="G10810" s="373"/>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6"/>
      <c r="B10811" s="94"/>
      <c r="C10811" s="132" t="s">
        <v>603</v>
      </c>
      <c r="D10811" s="95"/>
      <c r="E10811" s="96"/>
      <c r="F10811" s="97"/>
      <c r="G10811" s="267"/>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8">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8">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8">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8">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8">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8">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8">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8">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8">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8">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8">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8">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8">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8">
        <f t="shared" si="3245"/>
        <v>0</v>
      </c>
    </row>
    <row r="10826" spans="1:7" ht="24" customHeight="1" x14ac:dyDescent="0.2">
      <c r="A10826" s="269"/>
      <c r="D10826" s="88"/>
      <c r="E10826" s="89"/>
      <c r="F10826" s="255" t="s">
        <v>30</v>
      </c>
      <c r="G10826" s="270">
        <f>SUBTOTAL(9,G10812:G10825)</f>
        <v>0</v>
      </c>
    </row>
    <row r="10827" spans="1:7" ht="24" customHeight="1" x14ac:dyDescent="0.2">
      <c r="A10827" s="269"/>
      <c r="C10827" s="98" t="s">
        <v>604</v>
      </c>
      <c r="D10827" s="88"/>
      <c r="E10827" s="89"/>
      <c r="G10827" s="271"/>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8">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8">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8">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8">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8">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8">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8">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8">
        <f t="shared" si="3250"/>
        <v>0</v>
      </c>
    </row>
    <row r="10836" spans="1:7" ht="24" customHeight="1" x14ac:dyDescent="0.2">
      <c r="A10836" s="269"/>
      <c r="D10836" s="88"/>
      <c r="E10836" s="89"/>
      <c r="F10836" s="255" t="s">
        <v>31</v>
      </c>
      <c r="G10836" s="270">
        <f>SUBTOTAL(9,G10828:G10835)</f>
        <v>0</v>
      </c>
    </row>
    <row r="10837" spans="1:7" ht="24" customHeight="1" x14ac:dyDescent="0.2">
      <c r="A10837" s="269"/>
      <c r="C10837" s="98" t="s">
        <v>605</v>
      </c>
      <c r="D10837" s="88"/>
      <c r="E10837" s="89"/>
      <c r="G10837" s="271"/>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8">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8">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8">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8">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8">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8">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8">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8">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8">
        <f t="shared" si="3255"/>
        <v>0</v>
      </c>
    </row>
    <row r="10847" spans="1:7" ht="24" customHeight="1" x14ac:dyDescent="0.2">
      <c r="A10847" s="272"/>
      <c r="B10847" s="88"/>
      <c r="D10847" s="88"/>
      <c r="E10847" s="89"/>
      <c r="F10847" s="255" t="s">
        <v>32</v>
      </c>
      <c r="G10847" s="270">
        <f>SUBTOTAL(9,G10838:G10846)</f>
        <v>0</v>
      </c>
    </row>
    <row r="10848" spans="1:7" ht="24" customHeight="1" x14ac:dyDescent="0.2">
      <c r="A10848" s="273"/>
      <c r="B10848" s="88"/>
      <c r="D10848" s="88"/>
      <c r="E10848" s="89"/>
      <c r="G10848" s="271"/>
    </row>
    <row r="10849" spans="1:123" ht="24" customHeight="1" x14ac:dyDescent="0.2">
      <c r="A10849" s="274" t="str">
        <f>B10807</f>
        <v>25.2.7.2</v>
      </c>
      <c r="B10849" s="275" t="str">
        <f>C10807</f>
        <v>Bidet</v>
      </c>
      <c r="C10849" s="95"/>
      <c r="D10849" s="95" t="s">
        <v>33</v>
      </c>
      <c r="E10849" s="96"/>
      <c r="F10849" s="277" t="s">
        <v>34</v>
      </c>
      <c r="G10849" s="276">
        <f>SUBTOTAL(9,G10812:G10848)</f>
        <v>0</v>
      </c>
    </row>
    <row r="10851" spans="1:123" ht="24" customHeight="1" x14ac:dyDescent="0.2">
      <c r="A10851" s="256" t="s">
        <v>36</v>
      </c>
      <c r="B10851" s="257"/>
      <c r="C10851" s="257"/>
      <c r="D10851" s="257"/>
      <c r="E10851" s="257"/>
      <c r="F10851" s="257"/>
      <c r="G10851" s="258"/>
    </row>
    <row r="10852" spans="1:123" ht="24" customHeight="1" x14ac:dyDescent="0.2">
      <c r="A10852" s="259" t="s">
        <v>601</v>
      </c>
      <c r="B10852" s="84" t="str">
        <f>Comitente</f>
        <v>SUBSECRETARIA DE ARQUITECTURA</v>
      </c>
      <c r="C10852" s="80"/>
      <c r="D10852" s="85"/>
      <c r="E10852" s="85"/>
      <c r="F10852" s="86"/>
      <c r="G10852" s="260"/>
    </row>
    <row r="10853" spans="1:123" ht="24" customHeight="1" x14ac:dyDescent="0.2">
      <c r="A10853" s="259" t="s">
        <v>602</v>
      </c>
      <c r="B10853" s="84">
        <f>Contratista</f>
        <v>0</v>
      </c>
      <c r="C10853" s="81"/>
      <c r="D10853" s="81"/>
      <c r="E10853" s="81"/>
      <c r="F10853" s="87"/>
      <c r="G10853" s="261"/>
    </row>
    <row r="10854" spans="1:123" ht="24" customHeight="1" x14ac:dyDescent="0.2">
      <c r="A10854" s="259" t="s">
        <v>23</v>
      </c>
      <c r="B10854" s="84" t="str">
        <f>Obra</f>
        <v>ESCUELA CASA DEL NINÑO</v>
      </c>
      <c r="C10854" s="81"/>
      <c r="D10854" s="81"/>
      <c r="E10854" s="81"/>
      <c r="F10854" s="87" t="s">
        <v>37</v>
      </c>
      <c r="G10854" s="262">
        <f>Fecha_Base</f>
        <v>0</v>
      </c>
    </row>
    <row r="10855" spans="1:123" ht="24" customHeight="1" x14ac:dyDescent="0.2">
      <c r="A10855" s="263" t="s">
        <v>600</v>
      </c>
      <c r="B10855" s="82" t="str">
        <f>Ubicación</f>
        <v>VALLE FERTIL - SAN JUAN</v>
      </c>
      <c r="C10855" s="82"/>
      <c r="D10855" s="88"/>
      <c r="E10855" s="89"/>
      <c r="G10855" s="264"/>
    </row>
    <row r="10856" spans="1:123" ht="24" customHeight="1" x14ac:dyDescent="0.2">
      <c r="A10856" s="263" t="s">
        <v>38</v>
      </c>
      <c r="B10856" s="91">
        <f>IFERROR(VALUE(LEFT(B10857,FIND(".",B10857)-1)),"")</f>
        <v>25</v>
      </c>
      <c r="C10856" s="83" t="str">
        <f>IFERROR(VLOOKUP(B10856,Tabla_CyP,2,FALSE),"")</f>
        <v>REPARACIONES, REFACCIONES Y REFUNCIONALIZACIONES</v>
      </c>
      <c r="E10856" s="89"/>
      <c r="G10856" s="264"/>
    </row>
    <row r="10857" spans="1:123" ht="24" customHeight="1" x14ac:dyDescent="0.2">
      <c r="A10857" s="263" t="s">
        <v>24</v>
      </c>
      <c r="B10857" s="92" t="str">
        <f>IFERROR(VLOOKUP(COUNTIF($A$1:A10857,"ANALISIS DE PRECIOS"),Tabla_NumeroItem,2,FALSE),"")</f>
        <v>25.2.7.3</v>
      </c>
      <c r="C10857" s="83" t="str">
        <f>IFERROR(VLOOKUP(B10857,Tabla_CyP,2,FALSE),"")</f>
        <v>Bacha oval  tipo sanitarios tipo  Johnson</v>
      </c>
      <c r="D10857" s="88"/>
      <c r="E10857" s="89"/>
      <c r="F10857" s="87" t="s">
        <v>25</v>
      </c>
      <c r="G10857" s="265" t="str">
        <f>IFERROR(VLOOKUP(B10857,Tabla_CyP,4,FALSE),"")</f>
        <v>u</v>
      </c>
    </row>
    <row r="10858" spans="1:123" ht="24" customHeight="1" x14ac:dyDescent="0.2">
      <c r="A10858" s="263"/>
      <c r="B10858" s="82"/>
      <c r="D10858" s="88"/>
      <c r="E10858" s="89"/>
      <c r="G10858" s="264"/>
    </row>
    <row r="10859" spans="1:123" ht="24" customHeight="1" x14ac:dyDescent="0.2">
      <c r="A10859" s="366" t="s">
        <v>506</v>
      </c>
      <c r="B10859" s="367"/>
      <c r="C10859" s="368" t="s">
        <v>0</v>
      </c>
      <c r="D10859" s="368" t="s">
        <v>26</v>
      </c>
      <c r="E10859" s="370" t="s">
        <v>27</v>
      </c>
      <c r="F10859" s="372" t="s">
        <v>28</v>
      </c>
      <c r="G10859" s="372" t="s">
        <v>29</v>
      </c>
    </row>
    <row r="10860" spans="1:123" s="88" customFormat="1" ht="24" customHeight="1" x14ac:dyDescent="0.2">
      <c r="A10860" s="93" t="s">
        <v>507</v>
      </c>
      <c r="B10860" s="93" t="s">
        <v>508</v>
      </c>
      <c r="C10860" s="369"/>
      <c r="D10860" s="369"/>
      <c r="E10860" s="371"/>
      <c r="F10860" s="373"/>
      <c r="G10860" s="373"/>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6"/>
      <c r="B10861" s="94"/>
      <c r="C10861" s="132" t="s">
        <v>603</v>
      </c>
      <c r="D10861" s="95"/>
      <c r="E10861" s="96"/>
      <c r="F10861" s="97"/>
      <c r="G10861" s="267"/>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8">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8">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8">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8">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8">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8">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8">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8">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8">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8">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8">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8">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8">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8">
        <f t="shared" si="3260"/>
        <v>0</v>
      </c>
    </row>
    <row r="10876" spans="1:7" ht="24" customHeight="1" x14ac:dyDescent="0.2">
      <c r="A10876" s="269"/>
      <c r="D10876" s="88"/>
      <c r="E10876" s="89"/>
      <c r="F10876" s="255" t="s">
        <v>30</v>
      </c>
      <c r="G10876" s="270">
        <f>SUBTOTAL(9,G10862:G10875)</f>
        <v>0</v>
      </c>
    </row>
    <row r="10877" spans="1:7" ht="24" customHeight="1" x14ac:dyDescent="0.2">
      <c r="A10877" s="269"/>
      <c r="C10877" s="98" t="s">
        <v>604</v>
      </c>
      <c r="D10877" s="88"/>
      <c r="E10877" s="89"/>
      <c r="G10877" s="271"/>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8">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8">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8">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8">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8">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8">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8">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8">
        <f t="shared" si="3265"/>
        <v>0</v>
      </c>
    </row>
    <row r="10886" spans="1:7" ht="24" customHeight="1" x14ac:dyDescent="0.2">
      <c r="A10886" s="269"/>
      <c r="D10886" s="88"/>
      <c r="E10886" s="89"/>
      <c r="F10886" s="255" t="s">
        <v>31</v>
      </c>
      <c r="G10886" s="270">
        <f>SUBTOTAL(9,G10878:G10885)</f>
        <v>0</v>
      </c>
    </row>
    <row r="10887" spans="1:7" ht="24" customHeight="1" x14ac:dyDescent="0.2">
      <c r="A10887" s="269"/>
      <c r="C10887" s="98" t="s">
        <v>605</v>
      </c>
      <c r="D10887" s="88"/>
      <c r="E10887" s="89"/>
      <c r="G10887" s="271"/>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8">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8">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8">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8">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8">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8">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8">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8">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8">
        <f t="shared" si="3270"/>
        <v>0</v>
      </c>
    </row>
    <row r="10897" spans="1:123" ht="24" customHeight="1" x14ac:dyDescent="0.2">
      <c r="A10897" s="272"/>
      <c r="B10897" s="88"/>
      <c r="D10897" s="88"/>
      <c r="E10897" s="89"/>
      <c r="F10897" s="255" t="s">
        <v>32</v>
      </c>
      <c r="G10897" s="270">
        <f>SUBTOTAL(9,G10888:G10896)</f>
        <v>0</v>
      </c>
    </row>
    <row r="10898" spans="1:123" ht="24" customHeight="1" x14ac:dyDescent="0.2">
      <c r="A10898" s="273"/>
      <c r="B10898" s="88"/>
      <c r="D10898" s="88"/>
      <c r="E10898" s="89"/>
      <c r="G10898" s="271"/>
    </row>
    <row r="10899" spans="1:123" ht="24" customHeight="1" x14ac:dyDescent="0.2">
      <c r="A10899" s="274" t="str">
        <f>B10857</f>
        <v>25.2.7.3</v>
      </c>
      <c r="B10899" s="275" t="str">
        <f>C10857</f>
        <v>Bacha oval  tipo sanitarios tipo  Johnson</v>
      </c>
      <c r="C10899" s="95"/>
      <c r="D10899" s="95" t="s">
        <v>33</v>
      </c>
      <c r="E10899" s="96"/>
      <c r="F10899" s="277" t="s">
        <v>34</v>
      </c>
      <c r="G10899" s="276">
        <f>SUBTOTAL(9,G10862:G10898)</f>
        <v>0</v>
      </c>
    </row>
    <row r="10901" spans="1:123" ht="24" customHeight="1" x14ac:dyDescent="0.2">
      <c r="A10901" s="256" t="s">
        <v>36</v>
      </c>
      <c r="B10901" s="257"/>
      <c r="C10901" s="257"/>
      <c r="D10901" s="257"/>
      <c r="E10901" s="257"/>
      <c r="F10901" s="257"/>
      <c r="G10901" s="258"/>
    </row>
    <row r="10902" spans="1:123" ht="24" customHeight="1" x14ac:dyDescent="0.2">
      <c r="A10902" s="259" t="s">
        <v>601</v>
      </c>
      <c r="B10902" s="84" t="str">
        <f>Comitente</f>
        <v>SUBSECRETARIA DE ARQUITECTURA</v>
      </c>
      <c r="C10902" s="80"/>
      <c r="D10902" s="85"/>
      <c r="E10902" s="85"/>
      <c r="F10902" s="86"/>
      <c r="G10902" s="260"/>
    </row>
    <row r="10903" spans="1:123" ht="24" customHeight="1" x14ac:dyDescent="0.2">
      <c r="A10903" s="259" t="s">
        <v>602</v>
      </c>
      <c r="B10903" s="84">
        <f>Contratista</f>
        <v>0</v>
      </c>
      <c r="C10903" s="81"/>
      <c r="D10903" s="81"/>
      <c r="E10903" s="81"/>
      <c r="F10903" s="87"/>
      <c r="G10903" s="261"/>
    </row>
    <row r="10904" spans="1:123" ht="24" customHeight="1" x14ac:dyDescent="0.2">
      <c r="A10904" s="259" t="s">
        <v>23</v>
      </c>
      <c r="B10904" s="84" t="str">
        <f>Obra</f>
        <v>ESCUELA CASA DEL NINÑO</v>
      </c>
      <c r="C10904" s="81"/>
      <c r="D10904" s="81"/>
      <c r="E10904" s="81"/>
      <c r="F10904" s="87" t="s">
        <v>37</v>
      </c>
      <c r="G10904" s="262">
        <f>Fecha_Base</f>
        <v>0</v>
      </c>
    </row>
    <row r="10905" spans="1:123" ht="24" customHeight="1" x14ac:dyDescent="0.2">
      <c r="A10905" s="263" t="s">
        <v>600</v>
      </c>
      <c r="B10905" s="82" t="str">
        <f>Ubicación</f>
        <v>VALLE FERTIL - SAN JUAN</v>
      </c>
      <c r="C10905" s="82"/>
      <c r="D10905" s="88"/>
      <c r="E10905" s="89"/>
      <c r="G10905" s="264"/>
    </row>
    <row r="10906" spans="1:123" ht="24" customHeight="1" x14ac:dyDescent="0.2">
      <c r="A10906" s="263" t="s">
        <v>38</v>
      </c>
      <c r="B10906" s="91">
        <f>IFERROR(VALUE(LEFT(B10907,FIND(".",B10907)-1)),"")</f>
        <v>25</v>
      </c>
      <c r="C10906" s="83" t="str">
        <f>IFERROR(VLOOKUP(B10906,Tabla_CyP,2,FALSE),"")</f>
        <v>REPARACIONES, REFACCIONES Y REFUNCIONALIZACIONES</v>
      </c>
      <c r="E10906" s="89"/>
      <c r="G10906" s="264"/>
    </row>
    <row r="10907" spans="1:123" ht="24" customHeight="1" x14ac:dyDescent="0.2">
      <c r="A10907" s="263" t="s">
        <v>24</v>
      </c>
      <c r="B10907" s="92" t="str">
        <f>IFERROR(VLOOKUP(COUNTIF($A$1:A10907,"ANALISIS DE PRECIOS"),Tabla_NumeroItem,2,FALSE),"")</f>
        <v>25.2.7.4</v>
      </c>
      <c r="C10907" s="83" t="str">
        <f>IFERROR(VLOOKUP(B10907,Tabla_CyP,2,FALSE),"")</f>
        <v>Lavatorio de pie</v>
      </c>
      <c r="D10907" s="88"/>
      <c r="E10907" s="89"/>
      <c r="F10907" s="87" t="s">
        <v>25</v>
      </c>
      <c r="G10907" s="265" t="str">
        <f>IFERROR(VLOOKUP(B10907,Tabla_CyP,4,FALSE),"")</f>
        <v>u</v>
      </c>
    </row>
    <row r="10908" spans="1:123" ht="24" customHeight="1" x14ac:dyDescent="0.2">
      <c r="A10908" s="263"/>
      <c r="B10908" s="82"/>
      <c r="D10908" s="88"/>
      <c r="E10908" s="89"/>
      <c r="G10908" s="264"/>
    </row>
    <row r="10909" spans="1:123" ht="24" customHeight="1" x14ac:dyDescent="0.2">
      <c r="A10909" s="366" t="s">
        <v>506</v>
      </c>
      <c r="B10909" s="367"/>
      <c r="C10909" s="368" t="s">
        <v>0</v>
      </c>
      <c r="D10909" s="368" t="s">
        <v>26</v>
      </c>
      <c r="E10909" s="370" t="s">
        <v>27</v>
      </c>
      <c r="F10909" s="372" t="s">
        <v>28</v>
      </c>
      <c r="G10909" s="372" t="s">
        <v>29</v>
      </c>
    </row>
    <row r="10910" spans="1:123" s="88" customFormat="1" ht="24" customHeight="1" x14ac:dyDescent="0.2">
      <c r="A10910" s="93" t="s">
        <v>507</v>
      </c>
      <c r="B10910" s="93" t="s">
        <v>508</v>
      </c>
      <c r="C10910" s="369"/>
      <c r="D10910" s="369"/>
      <c r="E10910" s="371"/>
      <c r="F10910" s="373"/>
      <c r="G10910" s="373"/>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6"/>
      <c r="B10911" s="94"/>
      <c r="C10911" s="132" t="s">
        <v>603</v>
      </c>
      <c r="D10911" s="95"/>
      <c r="E10911" s="96"/>
      <c r="F10911" s="97"/>
      <c r="G10911" s="267"/>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8">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8">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8">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8">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8">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8">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8">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8">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8">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8">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8">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8">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8">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8">
        <f t="shared" si="3275"/>
        <v>0</v>
      </c>
    </row>
    <row r="10926" spans="1:7" ht="24" customHeight="1" x14ac:dyDescent="0.2">
      <c r="A10926" s="269"/>
      <c r="D10926" s="88"/>
      <c r="E10926" s="89"/>
      <c r="F10926" s="255" t="s">
        <v>30</v>
      </c>
      <c r="G10926" s="270">
        <f>SUBTOTAL(9,G10912:G10925)</f>
        <v>0</v>
      </c>
    </row>
    <row r="10927" spans="1:7" ht="24" customHeight="1" x14ac:dyDescent="0.2">
      <c r="A10927" s="269"/>
      <c r="C10927" s="98" t="s">
        <v>604</v>
      </c>
      <c r="D10927" s="88"/>
      <c r="E10927" s="89"/>
      <c r="G10927" s="271"/>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8">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8">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8">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8">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8">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8">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8">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8">
        <f t="shared" si="3280"/>
        <v>0</v>
      </c>
    </row>
    <row r="10936" spans="1:7" ht="24" customHeight="1" x14ac:dyDescent="0.2">
      <c r="A10936" s="269"/>
      <c r="D10936" s="88"/>
      <c r="E10936" s="89"/>
      <c r="F10936" s="255" t="s">
        <v>31</v>
      </c>
      <c r="G10936" s="270">
        <f>SUBTOTAL(9,G10928:G10935)</f>
        <v>0</v>
      </c>
    </row>
    <row r="10937" spans="1:7" ht="24" customHeight="1" x14ac:dyDescent="0.2">
      <c r="A10937" s="269"/>
      <c r="C10937" s="98" t="s">
        <v>605</v>
      </c>
      <c r="D10937" s="88"/>
      <c r="E10937" s="89"/>
      <c r="G10937" s="271"/>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8">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8">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8">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8">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8">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8">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8">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8">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8">
        <f t="shared" si="3285"/>
        <v>0</v>
      </c>
    </row>
    <row r="10947" spans="1:123" ht="24" customHeight="1" x14ac:dyDescent="0.2">
      <c r="A10947" s="272"/>
      <c r="B10947" s="88"/>
      <c r="D10947" s="88"/>
      <c r="E10947" s="89"/>
      <c r="F10947" s="255" t="s">
        <v>32</v>
      </c>
      <c r="G10947" s="270">
        <f>SUBTOTAL(9,G10938:G10946)</f>
        <v>0</v>
      </c>
    </row>
    <row r="10948" spans="1:123" ht="24" customHeight="1" x14ac:dyDescent="0.2">
      <c r="A10948" s="273"/>
      <c r="B10948" s="88"/>
      <c r="D10948" s="88"/>
      <c r="E10948" s="89"/>
      <c r="G10948" s="271"/>
    </row>
    <row r="10949" spans="1:123" ht="24" customHeight="1" x14ac:dyDescent="0.2">
      <c r="A10949" s="274" t="str">
        <f>B10907</f>
        <v>25.2.7.4</v>
      </c>
      <c r="B10949" s="275" t="str">
        <f>C10907</f>
        <v>Lavatorio de pie</v>
      </c>
      <c r="C10949" s="95"/>
      <c r="D10949" s="95" t="s">
        <v>33</v>
      </c>
      <c r="E10949" s="96"/>
      <c r="F10949" s="277" t="s">
        <v>34</v>
      </c>
      <c r="G10949" s="276">
        <f>SUBTOTAL(9,G10912:G10948)</f>
        <v>0</v>
      </c>
    </row>
    <row r="10951" spans="1:123" ht="24" customHeight="1" x14ac:dyDescent="0.2">
      <c r="A10951" s="256" t="s">
        <v>36</v>
      </c>
      <c r="B10951" s="257"/>
      <c r="C10951" s="257"/>
      <c r="D10951" s="257"/>
      <c r="E10951" s="257"/>
      <c r="F10951" s="257"/>
      <c r="G10951" s="258"/>
    </row>
    <row r="10952" spans="1:123" ht="24" customHeight="1" x14ac:dyDescent="0.2">
      <c r="A10952" s="259" t="s">
        <v>601</v>
      </c>
      <c r="B10952" s="84" t="str">
        <f>Comitente</f>
        <v>SUBSECRETARIA DE ARQUITECTURA</v>
      </c>
      <c r="C10952" s="80"/>
      <c r="D10952" s="85"/>
      <c r="E10952" s="85"/>
      <c r="F10952" s="86"/>
      <c r="G10952" s="260"/>
    </row>
    <row r="10953" spans="1:123" ht="24" customHeight="1" x14ac:dyDescent="0.2">
      <c r="A10953" s="259" t="s">
        <v>602</v>
      </c>
      <c r="B10953" s="84">
        <f>Contratista</f>
        <v>0</v>
      </c>
      <c r="C10953" s="81"/>
      <c r="D10953" s="81"/>
      <c r="E10953" s="81"/>
      <c r="F10953" s="87"/>
      <c r="G10953" s="261"/>
    </row>
    <row r="10954" spans="1:123" ht="24" customHeight="1" x14ac:dyDescent="0.2">
      <c r="A10954" s="259" t="s">
        <v>23</v>
      </c>
      <c r="B10954" s="84" t="str">
        <f>Obra</f>
        <v>ESCUELA CASA DEL NINÑO</v>
      </c>
      <c r="C10954" s="81"/>
      <c r="D10954" s="81"/>
      <c r="E10954" s="81"/>
      <c r="F10954" s="87" t="s">
        <v>37</v>
      </c>
      <c r="G10954" s="262">
        <f>Fecha_Base</f>
        <v>0</v>
      </c>
    </row>
    <row r="10955" spans="1:123" ht="24" customHeight="1" x14ac:dyDescent="0.2">
      <c r="A10955" s="263" t="s">
        <v>600</v>
      </c>
      <c r="B10955" s="82" t="str">
        <f>Ubicación</f>
        <v>VALLE FERTIL - SAN JUAN</v>
      </c>
      <c r="C10955" s="82"/>
      <c r="D10955" s="88"/>
      <c r="E10955" s="89"/>
      <c r="G10955" s="264"/>
    </row>
    <row r="10956" spans="1:123" ht="24" customHeight="1" x14ac:dyDescent="0.2">
      <c r="A10956" s="263" t="s">
        <v>38</v>
      </c>
      <c r="B10956" s="91">
        <f>IFERROR(VALUE(LEFT(B10957,FIND(".",B10957)-1)),"")</f>
        <v>25</v>
      </c>
      <c r="C10956" s="83" t="str">
        <f>IFERROR(VLOOKUP(B10956,Tabla_CyP,2,FALSE),"")</f>
        <v>REPARACIONES, REFACCIONES Y REFUNCIONALIZACIONES</v>
      </c>
      <c r="E10956" s="89"/>
      <c r="G10956" s="264"/>
    </row>
    <row r="10957" spans="1:123" ht="24" customHeight="1" x14ac:dyDescent="0.2">
      <c r="A10957" s="263" t="s">
        <v>24</v>
      </c>
      <c r="B10957" s="92" t="str">
        <f>IFERROR(VLOOKUP(COUNTIF($A$1:A10957,"ANALISIS DE PRECIOS"),Tabla_NumeroItem,2,FALSE),"")</f>
        <v>25.2.8.1</v>
      </c>
      <c r="C10957" s="83" t="str">
        <f>IFERROR(VLOOKUP(B10957,Tabla_CyP,2,FALSE),"")</f>
        <v xml:space="preserve">Griferia  para Lavatorio tipo FV </v>
      </c>
      <c r="D10957" s="88"/>
      <c r="E10957" s="89"/>
      <c r="F10957" s="87" t="s">
        <v>25</v>
      </c>
      <c r="G10957" s="265" t="str">
        <f>IFERROR(VLOOKUP(B10957,Tabla_CyP,4,FALSE),"")</f>
        <v>u</v>
      </c>
    </row>
    <row r="10958" spans="1:123" ht="24" customHeight="1" x14ac:dyDescent="0.2">
      <c r="A10958" s="263"/>
      <c r="B10958" s="82"/>
      <c r="D10958" s="88"/>
      <c r="E10958" s="89"/>
      <c r="G10958" s="264"/>
    </row>
    <row r="10959" spans="1:123" ht="24" customHeight="1" x14ac:dyDescent="0.2">
      <c r="A10959" s="366" t="s">
        <v>506</v>
      </c>
      <c r="B10959" s="367"/>
      <c r="C10959" s="368" t="s">
        <v>0</v>
      </c>
      <c r="D10959" s="368" t="s">
        <v>26</v>
      </c>
      <c r="E10959" s="370" t="s">
        <v>27</v>
      </c>
      <c r="F10959" s="372" t="s">
        <v>28</v>
      </c>
      <c r="G10959" s="372" t="s">
        <v>29</v>
      </c>
    </row>
    <row r="10960" spans="1:123" s="88" customFormat="1" ht="24" customHeight="1" x14ac:dyDescent="0.2">
      <c r="A10960" s="93" t="s">
        <v>507</v>
      </c>
      <c r="B10960" s="93" t="s">
        <v>508</v>
      </c>
      <c r="C10960" s="369"/>
      <c r="D10960" s="369"/>
      <c r="E10960" s="371"/>
      <c r="F10960" s="373"/>
      <c r="G10960" s="373"/>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6"/>
      <c r="B10961" s="94"/>
      <c r="C10961" s="132" t="s">
        <v>603</v>
      </c>
      <c r="D10961" s="95"/>
      <c r="E10961" s="96"/>
      <c r="F10961" s="97"/>
      <c r="G10961" s="267"/>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8">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8">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8">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8">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8">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8">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8">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8">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8">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8">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8">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8">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8">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8">
        <f t="shared" si="3290"/>
        <v>0</v>
      </c>
    </row>
    <row r="10976" spans="1:7" ht="24" customHeight="1" x14ac:dyDescent="0.2">
      <c r="A10976" s="269"/>
      <c r="D10976" s="88"/>
      <c r="E10976" s="89"/>
      <c r="F10976" s="255" t="s">
        <v>30</v>
      </c>
      <c r="G10976" s="270">
        <f>SUBTOTAL(9,G10962:G10975)</f>
        <v>0</v>
      </c>
    </row>
    <row r="10977" spans="1:7" ht="24" customHeight="1" x14ac:dyDescent="0.2">
      <c r="A10977" s="269"/>
      <c r="C10977" s="98" t="s">
        <v>604</v>
      </c>
      <c r="D10977" s="88"/>
      <c r="E10977" s="89"/>
      <c r="G10977" s="271"/>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8">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8">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8">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8">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8">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8">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8">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8">
        <f t="shared" si="3295"/>
        <v>0</v>
      </c>
    </row>
    <row r="10986" spans="1:7" ht="24" customHeight="1" x14ac:dyDescent="0.2">
      <c r="A10986" s="269"/>
      <c r="D10986" s="88"/>
      <c r="E10986" s="89"/>
      <c r="F10986" s="255" t="s">
        <v>31</v>
      </c>
      <c r="G10986" s="270">
        <f>SUBTOTAL(9,G10978:G10985)</f>
        <v>0</v>
      </c>
    </row>
    <row r="10987" spans="1:7" ht="24" customHeight="1" x14ac:dyDescent="0.2">
      <c r="A10987" s="269"/>
      <c r="C10987" s="98" t="s">
        <v>605</v>
      </c>
      <c r="D10987" s="88"/>
      <c r="E10987" s="89"/>
      <c r="G10987" s="271"/>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8">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8">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8">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8">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8">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8">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8">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8">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8">
        <f t="shared" si="3300"/>
        <v>0</v>
      </c>
    </row>
    <row r="10997" spans="1:7" ht="24" customHeight="1" x14ac:dyDescent="0.2">
      <c r="A10997" s="272"/>
      <c r="B10997" s="88"/>
      <c r="D10997" s="88"/>
      <c r="E10997" s="89"/>
      <c r="F10997" s="255" t="s">
        <v>32</v>
      </c>
      <c r="G10997" s="270">
        <f>SUBTOTAL(9,G10988:G10996)</f>
        <v>0</v>
      </c>
    </row>
    <row r="10998" spans="1:7" ht="24" customHeight="1" x14ac:dyDescent="0.2">
      <c r="A10998" s="273"/>
      <c r="B10998" s="88"/>
      <c r="D10998" s="88"/>
      <c r="E10998" s="89"/>
      <c r="G10998" s="271"/>
    </row>
    <row r="10999" spans="1:7" ht="24" customHeight="1" x14ac:dyDescent="0.2">
      <c r="A10999" s="274" t="str">
        <f>B10957</f>
        <v>25.2.8.1</v>
      </c>
      <c r="B10999" s="275" t="str">
        <f>C10957</f>
        <v xml:space="preserve">Griferia  para Lavatorio tipo FV </v>
      </c>
      <c r="C10999" s="95"/>
      <c r="D10999" s="95" t="s">
        <v>33</v>
      </c>
      <c r="E10999" s="96"/>
      <c r="F10999" s="277" t="s">
        <v>34</v>
      </c>
      <c r="G10999" s="276">
        <f>SUBTOTAL(9,G10962:G10998)</f>
        <v>0</v>
      </c>
    </row>
    <row r="11001" spans="1:7" ht="24" customHeight="1" x14ac:dyDescent="0.2">
      <c r="A11001" s="256" t="s">
        <v>36</v>
      </c>
      <c r="B11001" s="257"/>
      <c r="C11001" s="257"/>
      <c r="D11001" s="257"/>
      <c r="E11001" s="257"/>
      <c r="F11001" s="257"/>
      <c r="G11001" s="258"/>
    </row>
    <row r="11002" spans="1:7" ht="24" customHeight="1" x14ac:dyDescent="0.2">
      <c r="A11002" s="259" t="s">
        <v>601</v>
      </c>
      <c r="B11002" s="84" t="str">
        <f>Comitente</f>
        <v>SUBSECRETARIA DE ARQUITECTURA</v>
      </c>
      <c r="C11002" s="80"/>
      <c r="D11002" s="85"/>
      <c r="E11002" s="85"/>
      <c r="F11002" s="86"/>
      <c r="G11002" s="260"/>
    </row>
    <row r="11003" spans="1:7" ht="24" customHeight="1" x14ac:dyDescent="0.2">
      <c r="A11003" s="259" t="s">
        <v>602</v>
      </c>
      <c r="B11003" s="84">
        <f>Contratista</f>
        <v>0</v>
      </c>
      <c r="C11003" s="81"/>
      <c r="D11003" s="81"/>
      <c r="E11003" s="81"/>
      <c r="F11003" s="87"/>
      <c r="G11003" s="261"/>
    </row>
    <row r="11004" spans="1:7" ht="24" customHeight="1" x14ac:dyDescent="0.2">
      <c r="A11004" s="259" t="s">
        <v>23</v>
      </c>
      <c r="B11004" s="84" t="str">
        <f>Obra</f>
        <v>ESCUELA CASA DEL NINÑO</v>
      </c>
      <c r="C11004" s="81"/>
      <c r="D11004" s="81"/>
      <c r="E11004" s="81"/>
      <c r="F11004" s="87" t="s">
        <v>37</v>
      </c>
      <c r="G11004" s="262">
        <f>Fecha_Base</f>
        <v>0</v>
      </c>
    </row>
    <row r="11005" spans="1:7" ht="24" customHeight="1" x14ac:dyDescent="0.2">
      <c r="A11005" s="263" t="s">
        <v>600</v>
      </c>
      <c r="B11005" s="82" t="str">
        <f>Ubicación</f>
        <v>VALLE FERTIL - SAN JUAN</v>
      </c>
      <c r="C11005" s="82"/>
      <c r="D11005" s="88"/>
      <c r="E11005" s="89"/>
      <c r="G11005" s="264"/>
    </row>
    <row r="11006" spans="1:7" ht="24" customHeight="1" x14ac:dyDescent="0.2">
      <c r="A11006" s="263" t="s">
        <v>38</v>
      </c>
      <c r="B11006" s="91">
        <f>IFERROR(VALUE(LEFT(B11007,FIND(".",B11007)-1)),"")</f>
        <v>25</v>
      </c>
      <c r="C11006" s="83" t="str">
        <f>IFERROR(VLOOKUP(B11006,Tabla_CyP,2,FALSE),"")</f>
        <v>REPARACIONES, REFACCIONES Y REFUNCIONALIZACIONES</v>
      </c>
      <c r="E11006" s="89"/>
      <c r="G11006" s="264"/>
    </row>
    <row r="11007" spans="1:7" ht="24" customHeight="1" x14ac:dyDescent="0.2">
      <c r="A11007" s="263" t="s">
        <v>24</v>
      </c>
      <c r="B11007" s="92" t="str">
        <f>IFERROR(VLOOKUP(COUNTIF($A$1:A11007,"ANALISIS DE PRECIOS"),Tabla_NumeroItem,2,FALSE),"")</f>
        <v>25.2.8.2</v>
      </c>
      <c r="C11007" s="83" t="str">
        <f>IFERROR(VLOOKUP(B11007,Tabla_CyP,2,FALSE),"")</f>
        <v xml:space="preserve">Griferia  para bidet tipo FV </v>
      </c>
      <c r="D11007" s="88"/>
      <c r="E11007" s="89"/>
      <c r="F11007" s="87" t="s">
        <v>25</v>
      </c>
      <c r="G11007" s="265" t="str">
        <f>IFERROR(VLOOKUP(B11007,Tabla_CyP,4,FALSE),"")</f>
        <v>u</v>
      </c>
    </row>
    <row r="11008" spans="1:7" ht="24" customHeight="1" x14ac:dyDescent="0.2">
      <c r="A11008" s="263"/>
      <c r="B11008" s="82"/>
      <c r="D11008" s="88"/>
      <c r="E11008" s="89"/>
      <c r="G11008" s="264"/>
    </row>
    <row r="11009" spans="1:123" ht="24" customHeight="1" x14ac:dyDescent="0.2">
      <c r="A11009" s="366" t="s">
        <v>506</v>
      </c>
      <c r="B11009" s="367"/>
      <c r="C11009" s="368" t="s">
        <v>0</v>
      </c>
      <c r="D11009" s="368" t="s">
        <v>26</v>
      </c>
      <c r="E11009" s="370" t="s">
        <v>27</v>
      </c>
      <c r="F11009" s="372" t="s">
        <v>28</v>
      </c>
      <c r="G11009" s="372" t="s">
        <v>29</v>
      </c>
    </row>
    <row r="11010" spans="1:123" s="88" customFormat="1" ht="24" customHeight="1" x14ac:dyDescent="0.2">
      <c r="A11010" s="93" t="s">
        <v>507</v>
      </c>
      <c r="B11010" s="93" t="s">
        <v>508</v>
      </c>
      <c r="C11010" s="369"/>
      <c r="D11010" s="369"/>
      <c r="E11010" s="371"/>
      <c r="F11010" s="373"/>
      <c r="G11010" s="373"/>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6"/>
      <c r="B11011" s="94"/>
      <c r="C11011" s="132" t="s">
        <v>603</v>
      </c>
      <c r="D11011" s="95"/>
      <c r="E11011" s="96"/>
      <c r="F11011" s="97"/>
      <c r="G11011" s="267"/>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8">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8">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8">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8">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8">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8">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8">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8">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8">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8">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8">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8">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8">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8">
        <f t="shared" si="3305"/>
        <v>0</v>
      </c>
    </row>
    <row r="11026" spans="1:7" ht="24" customHeight="1" x14ac:dyDescent="0.2">
      <c r="A11026" s="269"/>
      <c r="D11026" s="88"/>
      <c r="E11026" s="89"/>
      <c r="F11026" s="255" t="s">
        <v>30</v>
      </c>
      <c r="G11026" s="270">
        <f>SUBTOTAL(9,G11012:G11025)</f>
        <v>0</v>
      </c>
    </row>
    <row r="11027" spans="1:7" ht="24" customHeight="1" x14ac:dyDescent="0.2">
      <c r="A11027" s="269"/>
      <c r="C11027" s="98" t="s">
        <v>604</v>
      </c>
      <c r="D11027" s="88"/>
      <c r="E11027" s="89"/>
      <c r="G11027" s="271"/>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8">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8">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8">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8">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8">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8">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8">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8">
        <f t="shared" si="3310"/>
        <v>0</v>
      </c>
    </row>
    <row r="11036" spans="1:7" ht="24" customHeight="1" x14ac:dyDescent="0.2">
      <c r="A11036" s="269"/>
      <c r="D11036" s="88"/>
      <c r="E11036" s="89"/>
      <c r="F11036" s="255" t="s">
        <v>31</v>
      </c>
      <c r="G11036" s="270">
        <f>SUBTOTAL(9,G11028:G11035)</f>
        <v>0</v>
      </c>
    </row>
    <row r="11037" spans="1:7" ht="24" customHeight="1" x14ac:dyDescent="0.2">
      <c r="A11037" s="269"/>
      <c r="C11037" s="98" t="s">
        <v>605</v>
      </c>
      <c r="D11037" s="88"/>
      <c r="E11037" s="89"/>
      <c r="G11037" s="271"/>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8">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8">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8">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8">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8">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8">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8">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8">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8">
        <f t="shared" si="3315"/>
        <v>0</v>
      </c>
    </row>
    <row r="11047" spans="1:7" ht="24" customHeight="1" x14ac:dyDescent="0.2">
      <c r="A11047" s="272"/>
      <c r="B11047" s="88"/>
      <c r="D11047" s="88"/>
      <c r="E11047" s="89"/>
      <c r="F11047" s="255" t="s">
        <v>32</v>
      </c>
      <c r="G11047" s="270">
        <f>SUBTOTAL(9,G11038:G11046)</f>
        <v>0</v>
      </c>
    </row>
    <row r="11048" spans="1:7" ht="24" customHeight="1" x14ac:dyDescent="0.2">
      <c r="A11048" s="273"/>
      <c r="B11048" s="88"/>
      <c r="D11048" s="88"/>
      <c r="E11048" s="89"/>
      <c r="G11048" s="271"/>
    </row>
    <row r="11049" spans="1:7" ht="24" customHeight="1" x14ac:dyDescent="0.2">
      <c r="A11049" s="274" t="str">
        <f>B11007</f>
        <v>25.2.8.2</v>
      </c>
      <c r="B11049" s="275" t="str">
        <f>C11007</f>
        <v xml:space="preserve">Griferia  para bidet tipo FV </v>
      </c>
      <c r="C11049" s="95"/>
      <c r="D11049" s="95" t="s">
        <v>33</v>
      </c>
      <c r="E11049" s="96"/>
      <c r="F11049" s="277" t="s">
        <v>34</v>
      </c>
      <c r="G11049" s="276">
        <f>SUBTOTAL(9,G11012:G11048)</f>
        <v>0</v>
      </c>
    </row>
    <row r="11051" spans="1:7" ht="24" customHeight="1" x14ac:dyDescent="0.2">
      <c r="A11051" s="256" t="s">
        <v>36</v>
      </c>
      <c r="B11051" s="257"/>
      <c r="C11051" s="257"/>
      <c r="D11051" s="257"/>
      <c r="E11051" s="257"/>
      <c r="F11051" s="257"/>
      <c r="G11051" s="258"/>
    </row>
    <row r="11052" spans="1:7" ht="24" customHeight="1" x14ac:dyDescent="0.2">
      <c r="A11052" s="259" t="s">
        <v>601</v>
      </c>
      <c r="B11052" s="84" t="str">
        <f>Comitente</f>
        <v>SUBSECRETARIA DE ARQUITECTURA</v>
      </c>
      <c r="C11052" s="80"/>
      <c r="D11052" s="85"/>
      <c r="E11052" s="85"/>
      <c r="F11052" s="86"/>
      <c r="G11052" s="260"/>
    </row>
    <row r="11053" spans="1:7" ht="24" customHeight="1" x14ac:dyDescent="0.2">
      <c r="A11053" s="259" t="s">
        <v>602</v>
      </c>
      <c r="B11053" s="84">
        <f>Contratista</f>
        <v>0</v>
      </c>
      <c r="C11053" s="81"/>
      <c r="D11053" s="81"/>
      <c r="E11053" s="81"/>
      <c r="F11053" s="87"/>
      <c r="G11053" s="261"/>
    </row>
    <row r="11054" spans="1:7" ht="24" customHeight="1" x14ac:dyDescent="0.2">
      <c r="A11054" s="259" t="s">
        <v>23</v>
      </c>
      <c r="B11054" s="84" t="str">
        <f>Obra</f>
        <v>ESCUELA CASA DEL NINÑO</v>
      </c>
      <c r="C11054" s="81"/>
      <c r="D11054" s="81"/>
      <c r="E11054" s="81"/>
      <c r="F11054" s="87" t="s">
        <v>37</v>
      </c>
      <c r="G11054" s="262">
        <f>Fecha_Base</f>
        <v>0</v>
      </c>
    </row>
    <row r="11055" spans="1:7" ht="24" customHeight="1" x14ac:dyDescent="0.2">
      <c r="A11055" s="263" t="s">
        <v>600</v>
      </c>
      <c r="B11055" s="82" t="str">
        <f>Ubicación</f>
        <v>VALLE FERTIL - SAN JUAN</v>
      </c>
      <c r="C11055" s="82"/>
      <c r="D11055" s="88"/>
      <c r="E11055" s="89"/>
      <c r="G11055" s="264"/>
    </row>
    <row r="11056" spans="1:7" ht="24" customHeight="1" x14ac:dyDescent="0.2">
      <c r="A11056" s="263" t="s">
        <v>38</v>
      </c>
      <c r="B11056" s="91">
        <f>IFERROR(VALUE(LEFT(B11057,FIND(".",B11057)-1)),"")</f>
        <v>25</v>
      </c>
      <c r="C11056" s="83" t="str">
        <f>IFERROR(VLOOKUP(B11056,Tabla_CyP,2,FALSE),"")</f>
        <v>REPARACIONES, REFACCIONES Y REFUNCIONALIZACIONES</v>
      </c>
      <c r="E11056" s="89"/>
      <c r="G11056" s="264"/>
    </row>
    <row r="11057" spans="1:123" ht="24" customHeight="1" x14ac:dyDescent="0.2">
      <c r="A11057" s="263" t="s">
        <v>24</v>
      </c>
      <c r="B11057" s="92" t="str">
        <f>IFERROR(VLOOKUP(COUNTIF($A$1:A11057,"ANALISIS DE PRECIOS"),Tabla_NumeroItem,2,FALSE),"")</f>
        <v>25.2.8.3</v>
      </c>
      <c r="C11057" s="83" t="str">
        <f>IFERROR(VLOOKUP(B11057,Tabla_CyP,2,FALSE),"")</f>
        <v>Varios, Accesorios para fijacion, adhesicos, etc.</v>
      </c>
      <c r="D11057" s="88"/>
      <c r="E11057" s="89"/>
      <c r="F11057" s="87" t="s">
        <v>25</v>
      </c>
      <c r="G11057" s="265" t="str">
        <f>IFERROR(VLOOKUP(B11057,Tabla_CyP,4,FALSE),"")</f>
        <v>gl</v>
      </c>
    </row>
    <row r="11058" spans="1:123" ht="24" customHeight="1" x14ac:dyDescent="0.2">
      <c r="A11058" s="263"/>
      <c r="B11058" s="82"/>
      <c r="D11058" s="88"/>
      <c r="E11058" s="89"/>
      <c r="G11058" s="264"/>
    </row>
    <row r="11059" spans="1:123" ht="24" customHeight="1" x14ac:dyDescent="0.2">
      <c r="A11059" s="366" t="s">
        <v>506</v>
      </c>
      <c r="B11059" s="367"/>
      <c r="C11059" s="368" t="s">
        <v>0</v>
      </c>
      <c r="D11059" s="368" t="s">
        <v>26</v>
      </c>
      <c r="E11059" s="370" t="s">
        <v>27</v>
      </c>
      <c r="F11059" s="372" t="s">
        <v>28</v>
      </c>
      <c r="G11059" s="372" t="s">
        <v>29</v>
      </c>
    </row>
    <row r="11060" spans="1:123" s="88" customFormat="1" ht="24" customHeight="1" x14ac:dyDescent="0.2">
      <c r="A11060" s="93" t="s">
        <v>507</v>
      </c>
      <c r="B11060" s="93" t="s">
        <v>508</v>
      </c>
      <c r="C11060" s="369"/>
      <c r="D11060" s="369"/>
      <c r="E11060" s="371"/>
      <c r="F11060" s="373"/>
      <c r="G11060" s="373"/>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6"/>
      <c r="B11061" s="94"/>
      <c r="C11061" s="132" t="s">
        <v>603</v>
      </c>
      <c r="D11061" s="95"/>
      <c r="E11061" s="96"/>
      <c r="F11061" s="97"/>
      <c r="G11061" s="267"/>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8">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8">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8">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8">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8">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8">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8">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8">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8">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8">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8">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8">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8">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8">
        <f t="shared" si="3320"/>
        <v>0</v>
      </c>
    </row>
    <row r="11076" spans="1:7" ht="24" customHeight="1" x14ac:dyDescent="0.2">
      <c r="A11076" s="269"/>
      <c r="D11076" s="88"/>
      <c r="E11076" s="89"/>
      <c r="F11076" s="255" t="s">
        <v>30</v>
      </c>
      <c r="G11076" s="270">
        <f>SUBTOTAL(9,G11062:G11075)</f>
        <v>0</v>
      </c>
    </row>
    <row r="11077" spans="1:7" ht="24" customHeight="1" x14ac:dyDescent="0.2">
      <c r="A11077" s="269"/>
      <c r="C11077" s="98" t="s">
        <v>604</v>
      </c>
      <c r="D11077" s="88"/>
      <c r="E11077" s="89"/>
      <c r="G11077" s="271"/>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8">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8">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8">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8">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8">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8">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8">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8">
        <f t="shared" si="3325"/>
        <v>0</v>
      </c>
    </row>
    <row r="11086" spans="1:7" ht="24" customHeight="1" x14ac:dyDescent="0.2">
      <c r="A11086" s="269"/>
      <c r="D11086" s="88"/>
      <c r="E11086" s="89"/>
      <c r="F11086" s="255" t="s">
        <v>31</v>
      </c>
      <c r="G11086" s="270">
        <f>SUBTOTAL(9,G11078:G11085)</f>
        <v>0</v>
      </c>
    </row>
    <row r="11087" spans="1:7" ht="24" customHeight="1" x14ac:dyDescent="0.2">
      <c r="A11087" s="269"/>
      <c r="C11087" s="98" t="s">
        <v>605</v>
      </c>
      <c r="D11087" s="88"/>
      <c r="E11087" s="89"/>
      <c r="G11087" s="271"/>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8">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8">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8">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8">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8">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8">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8">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8">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8">
        <f t="shared" si="3330"/>
        <v>0</v>
      </c>
    </row>
    <row r="11097" spans="1:7" ht="24" customHeight="1" x14ac:dyDescent="0.2">
      <c r="A11097" s="272"/>
      <c r="B11097" s="88"/>
      <c r="D11097" s="88"/>
      <c r="E11097" s="89"/>
      <c r="F11097" s="255" t="s">
        <v>32</v>
      </c>
      <c r="G11097" s="270">
        <f>SUBTOTAL(9,G11088:G11096)</f>
        <v>0</v>
      </c>
    </row>
    <row r="11098" spans="1:7" ht="24" customHeight="1" x14ac:dyDescent="0.2">
      <c r="A11098" s="273"/>
      <c r="B11098" s="88"/>
      <c r="D11098" s="88"/>
      <c r="E11098" s="89"/>
      <c r="G11098" s="271"/>
    </row>
    <row r="11099" spans="1:7" ht="24" customHeight="1" x14ac:dyDescent="0.2">
      <c r="A11099" s="274" t="str">
        <f>B11057</f>
        <v>25.2.8.3</v>
      </c>
      <c r="B11099" s="275" t="str">
        <f>C11057</f>
        <v>Varios, Accesorios para fijacion, adhesicos, etc.</v>
      </c>
      <c r="C11099" s="95"/>
      <c r="D11099" s="95" t="s">
        <v>33</v>
      </c>
      <c r="E11099" s="96"/>
      <c r="F11099" s="277" t="s">
        <v>34</v>
      </c>
      <c r="G11099" s="276">
        <f>SUBTOTAL(9,G11062:G11098)</f>
        <v>0</v>
      </c>
    </row>
    <row r="11101" spans="1:7" ht="24" customHeight="1" x14ac:dyDescent="0.2">
      <c r="A11101" s="256" t="s">
        <v>36</v>
      </c>
      <c r="B11101" s="257"/>
      <c r="C11101" s="257"/>
      <c r="D11101" s="257"/>
      <c r="E11101" s="257"/>
      <c r="F11101" s="257"/>
      <c r="G11101" s="258"/>
    </row>
    <row r="11102" spans="1:7" ht="24" customHeight="1" x14ac:dyDescent="0.2">
      <c r="A11102" s="259" t="s">
        <v>601</v>
      </c>
      <c r="B11102" s="84" t="str">
        <f>Comitente</f>
        <v>SUBSECRETARIA DE ARQUITECTURA</v>
      </c>
      <c r="C11102" s="80"/>
      <c r="D11102" s="85"/>
      <c r="E11102" s="85"/>
      <c r="F11102" s="86"/>
      <c r="G11102" s="260"/>
    </row>
    <row r="11103" spans="1:7" ht="24" customHeight="1" x14ac:dyDescent="0.2">
      <c r="A11103" s="259" t="s">
        <v>602</v>
      </c>
      <c r="B11103" s="84">
        <f>Contratista</f>
        <v>0</v>
      </c>
      <c r="C11103" s="81"/>
      <c r="D11103" s="81"/>
      <c r="E11103" s="81"/>
      <c r="F11103" s="87"/>
      <c r="G11103" s="261"/>
    </row>
    <row r="11104" spans="1:7" ht="24" customHeight="1" x14ac:dyDescent="0.2">
      <c r="A11104" s="259" t="s">
        <v>23</v>
      </c>
      <c r="B11104" s="84" t="str">
        <f>Obra</f>
        <v>ESCUELA CASA DEL NINÑO</v>
      </c>
      <c r="C11104" s="81"/>
      <c r="D11104" s="81"/>
      <c r="E11104" s="81"/>
      <c r="F11104" s="87" t="s">
        <v>37</v>
      </c>
      <c r="G11104" s="262">
        <f>Fecha_Base</f>
        <v>0</v>
      </c>
    </row>
    <row r="11105" spans="1:123" ht="24" customHeight="1" x14ac:dyDescent="0.2">
      <c r="A11105" s="263" t="s">
        <v>600</v>
      </c>
      <c r="B11105" s="82" t="str">
        <f>Ubicación</f>
        <v>VALLE FERTIL - SAN JUAN</v>
      </c>
      <c r="C11105" s="82"/>
      <c r="D11105" s="88"/>
      <c r="E11105" s="89"/>
      <c r="G11105" s="264"/>
    </row>
    <row r="11106" spans="1:123" ht="24" customHeight="1" x14ac:dyDescent="0.2">
      <c r="A11106" s="263" t="s">
        <v>38</v>
      </c>
      <c r="B11106" s="91">
        <f>IFERROR(VALUE(LEFT(B11107,FIND(".",B11107)-1)),"")</f>
        <v>25</v>
      </c>
      <c r="C11106" s="83" t="str">
        <f>IFERROR(VLOOKUP(B11106,Tabla_CyP,2,FALSE),"")</f>
        <v>REPARACIONES, REFACCIONES Y REFUNCIONALIZACIONES</v>
      </c>
      <c r="E11106" s="89"/>
      <c r="G11106" s="264"/>
    </row>
    <row r="11107" spans="1:123" ht="24" customHeight="1" x14ac:dyDescent="0.2">
      <c r="A11107" s="263" t="s">
        <v>24</v>
      </c>
      <c r="B11107" s="92" t="str">
        <f>IFERROR(VLOOKUP(COUNTIF($A$1:A11107,"ANALISIS DE PRECIOS"),Tabla_NumeroItem,2,FALSE),"")</f>
        <v>25.2.8.4</v>
      </c>
      <c r="C11107" s="83" t="str">
        <f>IFERROR(VLOOKUP(B11107,Tabla_CyP,2,FALSE),"")</f>
        <v>Flexibles para conexión de artefactos</v>
      </c>
      <c r="D11107" s="88"/>
      <c r="E11107" s="89"/>
      <c r="F11107" s="87" t="s">
        <v>25</v>
      </c>
      <c r="G11107" s="265" t="str">
        <f>IFERROR(VLOOKUP(B11107,Tabla_CyP,4,FALSE),"")</f>
        <v>u</v>
      </c>
    </row>
    <row r="11108" spans="1:123" ht="24" customHeight="1" x14ac:dyDescent="0.2">
      <c r="A11108" s="263"/>
      <c r="B11108" s="82"/>
      <c r="D11108" s="88"/>
      <c r="E11108" s="89"/>
      <c r="G11108" s="264"/>
    </row>
    <row r="11109" spans="1:123" ht="24" customHeight="1" x14ac:dyDescent="0.2">
      <c r="A11109" s="366" t="s">
        <v>506</v>
      </c>
      <c r="B11109" s="367"/>
      <c r="C11109" s="368" t="s">
        <v>0</v>
      </c>
      <c r="D11109" s="368" t="s">
        <v>26</v>
      </c>
      <c r="E11109" s="370" t="s">
        <v>27</v>
      </c>
      <c r="F11109" s="372" t="s">
        <v>28</v>
      </c>
      <c r="G11109" s="372" t="s">
        <v>29</v>
      </c>
    </row>
    <row r="11110" spans="1:123" s="88" customFormat="1" ht="24" customHeight="1" x14ac:dyDescent="0.2">
      <c r="A11110" s="93" t="s">
        <v>507</v>
      </c>
      <c r="B11110" s="93" t="s">
        <v>508</v>
      </c>
      <c r="C11110" s="369"/>
      <c r="D11110" s="369"/>
      <c r="E11110" s="371"/>
      <c r="F11110" s="373"/>
      <c r="G11110" s="373"/>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6"/>
      <c r="B11111" s="94"/>
      <c r="C11111" s="132" t="s">
        <v>603</v>
      </c>
      <c r="D11111" s="95"/>
      <c r="E11111" s="96"/>
      <c r="F11111" s="97"/>
      <c r="G11111" s="267"/>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8">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8">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8">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8">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8">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8">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8">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8">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8">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8">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8">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8">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8">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8">
        <f t="shared" si="3335"/>
        <v>0</v>
      </c>
    </row>
    <row r="11126" spans="1:7" ht="24" customHeight="1" x14ac:dyDescent="0.2">
      <c r="A11126" s="269"/>
      <c r="D11126" s="88"/>
      <c r="E11126" s="89"/>
      <c r="F11126" s="255" t="s">
        <v>30</v>
      </c>
      <c r="G11126" s="270">
        <f>SUBTOTAL(9,G11112:G11125)</f>
        <v>0</v>
      </c>
    </row>
    <row r="11127" spans="1:7" ht="24" customHeight="1" x14ac:dyDescent="0.2">
      <c r="A11127" s="269"/>
      <c r="C11127" s="98" t="s">
        <v>604</v>
      </c>
      <c r="D11127" s="88"/>
      <c r="E11127" s="89"/>
      <c r="G11127" s="271"/>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8">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8">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8">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8">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8">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8">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8">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8">
        <f t="shared" si="3340"/>
        <v>0</v>
      </c>
    </row>
    <row r="11136" spans="1:7" ht="24" customHeight="1" x14ac:dyDescent="0.2">
      <c r="A11136" s="269"/>
      <c r="D11136" s="88"/>
      <c r="E11136" s="89"/>
      <c r="F11136" s="255" t="s">
        <v>31</v>
      </c>
      <c r="G11136" s="270">
        <f>SUBTOTAL(9,G11128:G11135)</f>
        <v>0</v>
      </c>
    </row>
    <row r="11137" spans="1:7" ht="24" customHeight="1" x14ac:dyDescent="0.2">
      <c r="A11137" s="269"/>
      <c r="C11137" s="98" t="s">
        <v>605</v>
      </c>
      <c r="D11137" s="88"/>
      <c r="E11137" s="89"/>
      <c r="G11137" s="271"/>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8">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8">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8">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8">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8">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8">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8">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8">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8">
        <f t="shared" si="3345"/>
        <v>0</v>
      </c>
    </row>
    <row r="11147" spans="1:7" ht="24" customHeight="1" x14ac:dyDescent="0.2">
      <c r="A11147" s="272"/>
      <c r="B11147" s="88"/>
      <c r="D11147" s="88"/>
      <c r="E11147" s="89"/>
      <c r="F11147" s="255" t="s">
        <v>32</v>
      </c>
      <c r="G11147" s="270">
        <f>SUBTOTAL(9,G11138:G11146)</f>
        <v>0</v>
      </c>
    </row>
    <row r="11148" spans="1:7" ht="24" customHeight="1" x14ac:dyDescent="0.2">
      <c r="A11148" s="273"/>
      <c r="B11148" s="88"/>
      <c r="D11148" s="88"/>
      <c r="E11148" s="89"/>
      <c r="G11148" s="271"/>
    </row>
    <row r="11149" spans="1:7" ht="24" customHeight="1" x14ac:dyDescent="0.2">
      <c r="A11149" s="274" t="str">
        <f>B11107</f>
        <v>25.2.8.4</v>
      </c>
      <c r="B11149" s="275" t="str">
        <f>C11107</f>
        <v>Flexibles para conexión de artefactos</v>
      </c>
      <c r="C11149" s="95"/>
      <c r="D11149" s="95" t="s">
        <v>33</v>
      </c>
      <c r="E11149" s="96"/>
      <c r="F11149" s="277" t="s">
        <v>34</v>
      </c>
      <c r="G11149" s="276">
        <f>SUBTOTAL(9,G11112:G11148)</f>
        <v>0</v>
      </c>
    </row>
    <row r="11151" spans="1:7" ht="24" customHeight="1" x14ac:dyDescent="0.2">
      <c r="A11151" s="256" t="s">
        <v>36</v>
      </c>
      <c r="B11151" s="257"/>
      <c r="C11151" s="257"/>
      <c r="D11151" s="257"/>
      <c r="E11151" s="257"/>
      <c r="F11151" s="257"/>
      <c r="G11151" s="258"/>
    </row>
    <row r="11152" spans="1:7" ht="24" customHeight="1" x14ac:dyDescent="0.2">
      <c r="A11152" s="259" t="s">
        <v>601</v>
      </c>
      <c r="B11152" s="84" t="str">
        <f>Comitente</f>
        <v>SUBSECRETARIA DE ARQUITECTURA</v>
      </c>
      <c r="C11152" s="80"/>
      <c r="D11152" s="85"/>
      <c r="E11152" s="85"/>
      <c r="F11152" s="86"/>
      <c r="G11152" s="260"/>
    </row>
    <row r="11153" spans="1:123" ht="24" customHeight="1" x14ac:dyDescent="0.2">
      <c r="A11153" s="259" t="s">
        <v>602</v>
      </c>
      <c r="B11153" s="84">
        <f>Contratista</f>
        <v>0</v>
      </c>
      <c r="C11153" s="81"/>
      <c r="D11153" s="81"/>
      <c r="E11153" s="81"/>
      <c r="F11153" s="87"/>
      <c r="G11153" s="261"/>
    </row>
    <row r="11154" spans="1:123" ht="24" customHeight="1" x14ac:dyDescent="0.2">
      <c r="A11154" s="259" t="s">
        <v>23</v>
      </c>
      <c r="B11154" s="84" t="str">
        <f>Obra</f>
        <v>ESCUELA CASA DEL NINÑO</v>
      </c>
      <c r="C11154" s="81"/>
      <c r="D11154" s="81"/>
      <c r="E11154" s="81"/>
      <c r="F11154" s="87" t="s">
        <v>37</v>
      </c>
      <c r="G11154" s="262">
        <f>Fecha_Base</f>
        <v>0</v>
      </c>
    </row>
    <row r="11155" spans="1:123" ht="24" customHeight="1" x14ac:dyDescent="0.2">
      <c r="A11155" s="263" t="s">
        <v>600</v>
      </c>
      <c r="B11155" s="82" t="str">
        <f>Ubicación</f>
        <v>VALLE FERTIL - SAN JUAN</v>
      </c>
      <c r="C11155" s="82"/>
      <c r="D11155" s="88"/>
      <c r="E11155" s="89"/>
      <c r="G11155" s="264"/>
    </row>
    <row r="11156" spans="1:123" ht="24" customHeight="1" x14ac:dyDescent="0.2">
      <c r="A11156" s="263" t="s">
        <v>38</v>
      </c>
      <c r="B11156" s="91">
        <f>IFERROR(VALUE(LEFT(B11157,FIND(".",B11157)-1)),"")</f>
        <v>25</v>
      </c>
      <c r="C11156" s="83" t="str">
        <f>IFERROR(VLOOKUP(B11156,Tabla_CyP,2,FALSE),"")</f>
        <v>REPARACIONES, REFACCIONES Y REFUNCIONALIZACIONES</v>
      </c>
      <c r="E11156" s="89"/>
      <c r="G11156" s="264"/>
    </row>
    <row r="11157" spans="1:123" ht="24" customHeight="1" x14ac:dyDescent="0.2">
      <c r="A11157" s="263" t="s">
        <v>24</v>
      </c>
      <c r="B11157" s="92" t="str">
        <f>IFERROR(VLOOKUP(COUNTIF($A$1:A11157,"ANALISIS DE PRECIOS"),Tabla_NumeroItem,2,FALSE),"")</f>
        <v>25.2.8.5</v>
      </c>
      <c r="C11157" s="83" t="str">
        <f>IFERROR(VLOOKUP(B11157,Tabla_CyP,2,FALSE),"")</f>
        <v>Cuadro de ducha tipo FV</v>
      </c>
      <c r="D11157" s="88"/>
      <c r="E11157" s="89"/>
      <c r="F11157" s="87" t="s">
        <v>25</v>
      </c>
      <c r="G11157" s="265" t="str">
        <f>IFERROR(VLOOKUP(B11157,Tabla_CyP,4,FALSE),"")</f>
        <v>u</v>
      </c>
    </row>
    <row r="11158" spans="1:123" ht="24" customHeight="1" x14ac:dyDescent="0.2">
      <c r="A11158" s="263"/>
      <c r="B11158" s="82"/>
      <c r="D11158" s="88"/>
      <c r="E11158" s="89"/>
      <c r="G11158" s="264"/>
    </row>
    <row r="11159" spans="1:123" ht="24" customHeight="1" x14ac:dyDescent="0.2">
      <c r="A11159" s="366" t="s">
        <v>506</v>
      </c>
      <c r="B11159" s="367"/>
      <c r="C11159" s="368" t="s">
        <v>0</v>
      </c>
      <c r="D11159" s="368" t="s">
        <v>26</v>
      </c>
      <c r="E11159" s="370" t="s">
        <v>27</v>
      </c>
      <c r="F11159" s="372" t="s">
        <v>28</v>
      </c>
      <c r="G11159" s="372" t="s">
        <v>29</v>
      </c>
    </row>
    <row r="11160" spans="1:123" s="88" customFormat="1" ht="24" customHeight="1" x14ac:dyDescent="0.2">
      <c r="A11160" s="93" t="s">
        <v>507</v>
      </c>
      <c r="B11160" s="93" t="s">
        <v>508</v>
      </c>
      <c r="C11160" s="369"/>
      <c r="D11160" s="369"/>
      <c r="E11160" s="371"/>
      <c r="F11160" s="373"/>
      <c r="G11160" s="373"/>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6"/>
      <c r="B11161" s="94"/>
      <c r="C11161" s="132" t="s">
        <v>603</v>
      </c>
      <c r="D11161" s="95"/>
      <c r="E11161" s="96"/>
      <c r="F11161" s="97"/>
      <c r="G11161" s="267"/>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8">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8">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8">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8">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8">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8">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8">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8">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8">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8">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8">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8">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8">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8">
        <f t="shared" si="3350"/>
        <v>0</v>
      </c>
    </row>
    <row r="11176" spans="1:7" ht="24" customHeight="1" x14ac:dyDescent="0.2">
      <c r="A11176" s="269"/>
      <c r="D11176" s="88"/>
      <c r="E11176" s="89"/>
      <c r="F11176" s="255" t="s">
        <v>30</v>
      </c>
      <c r="G11176" s="270">
        <f>SUBTOTAL(9,G11162:G11175)</f>
        <v>0</v>
      </c>
    </row>
    <row r="11177" spans="1:7" ht="24" customHeight="1" x14ac:dyDescent="0.2">
      <c r="A11177" s="269"/>
      <c r="C11177" s="98" t="s">
        <v>604</v>
      </c>
      <c r="D11177" s="88"/>
      <c r="E11177" s="89"/>
      <c r="G11177" s="271"/>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8">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8">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8">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8">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8">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8">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8">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8">
        <f t="shared" si="3355"/>
        <v>0</v>
      </c>
    </row>
    <row r="11186" spans="1:7" ht="24" customHeight="1" x14ac:dyDescent="0.2">
      <c r="A11186" s="269"/>
      <c r="D11186" s="88"/>
      <c r="E11186" s="89"/>
      <c r="F11186" s="255" t="s">
        <v>31</v>
      </c>
      <c r="G11186" s="270">
        <f>SUBTOTAL(9,G11178:G11185)</f>
        <v>0</v>
      </c>
    </row>
    <row r="11187" spans="1:7" ht="24" customHeight="1" x14ac:dyDescent="0.2">
      <c r="A11187" s="269"/>
      <c r="C11187" s="98" t="s">
        <v>605</v>
      </c>
      <c r="D11187" s="88"/>
      <c r="E11187" s="89"/>
      <c r="G11187" s="271"/>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8">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8">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8">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8">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8">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8">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8">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8">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8">
        <f t="shared" si="3360"/>
        <v>0</v>
      </c>
    </row>
    <row r="11197" spans="1:7" ht="24" customHeight="1" x14ac:dyDescent="0.2">
      <c r="A11197" s="272"/>
      <c r="B11197" s="88"/>
      <c r="D11197" s="88"/>
      <c r="E11197" s="89"/>
      <c r="F11197" s="255" t="s">
        <v>32</v>
      </c>
      <c r="G11197" s="270">
        <f>SUBTOTAL(9,G11188:G11196)</f>
        <v>0</v>
      </c>
    </row>
    <row r="11198" spans="1:7" ht="24" customHeight="1" x14ac:dyDescent="0.2">
      <c r="A11198" s="273"/>
      <c r="B11198" s="88"/>
      <c r="D11198" s="88"/>
      <c r="E11198" s="89"/>
      <c r="G11198" s="271"/>
    </row>
    <row r="11199" spans="1:7" ht="24" customHeight="1" x14ac:dyDescent="0.2">
      <c r="A11199" s="274" t="str">
        <f>B11157</f>
        <v>25.2.8.5</v>
      </c>
      <c r="B11199" s="275" t="str">
        <f>C11157</f>
        <v>Cuadro de ducha tipo FV</v>
      </c>
      <c r="C11199" s="95"/>
      <c r="D11199" s="95" t="s">
        <v>33</v>
      </c>
      <c r="E11199" s="96"/>
      <c r="F11199" s="277" t="s">
        <v>34</v>
      </c>
      <c r="G11199" s="276">
        <f>SUBTOTAL(9,G11162:G11198)</f>
        <v>0</v>
      </c>
    </row>
    <row r="11201" spans="1:123" ht="24" customHeight="1" x14ac:dyDescent="0.2">
      <c r="A11201" s="256" t="s">
        <v>36</v>
      </c>
      <c r="B11201" s="257"/>
      <c r="C11201" s="257"/>
      <c r="D11201" s="257"/>
      <c r="E11201" s="257"/>
      <c r="F11201" s="257"/>
      <c r="G11201" s="258"/>
    </row>
    <row r="11202" spans="1:123" ht="24" customHeight="1" x14ac:dyDescent="0.2">
      <c r="A11202" s="259" t="s">
        <v>601</v>
      </c>
      <c r="B11202" s="84" t="str">
        <f>Comitente</f>
        <v>SUBSECRETARIA DE ARQUITECTURA</v>
      </c>
      <c r="C11202" s="80"/>
      <c r="D11202" s="85"/>
      <c r="E11202" s="85"/>
      <c r="F11202" s="86"/>
      <c r="G11202" s="260"/>
    </row>
    <row r="11203" spans="1:123" ht="24" customHeight="1" x14ac:dyDescent="0.2">
      <c r="A11203" s="259" t="s">
        <v>602</v>
      </c>
      <c r="B11203" s="84">
        <f>Contratista</f>
        <v>0</v>
      </c>
      <c r="C11203" s="81"/>
      <c r="D11203" s="81"/>
      <c r="E11203" s="81"/>
      <c r="F11203" s="87"/>
      <c r="G11203" s="261"/>
    </row>
    <row r="11204" spans="1:123" ht="24" customHeight="1" x14ac:dyDescent="0.2">
      <c r="A11204" s="259" t="s">
        <v>23</v>
      </c>
      <c r="B11204" s="84" t="str">
        <f>Obra</f>
        <v>ESCUELA CASA DEL NINÑO</v>
      </c>
      <c r="C11204" s="81"/>
      <c r="D11204" s="81"/>
      <c r="E11204" s="81"/>
      <c r="F11204" s="87" t="s">
        <v>37</v>
      </c>
      <c r="G11204" s="262">
        <f>Fecha_Base</f>
        <v>0</v>
      </c>
    </row>
    <row r="11205" spans="1:123" ht="24" customHeight="1" x14ac:dyDescent="0.2">
      <c r="A11205" s="263" t="s">
        <v>600</v>
      </c>
      <c r="B11205" s="82" t="str">
        <f>Ubicación</f>
        <v>VALLE FERTIL - SAN JUAN</v>
      </c>
      <c r="C11205" s="82"/>
      <c r="D11205" s="88"/>
      <c r="E11205" s="89"/>
      <c r="G11205" s="264"/>
    </row>
    <row r="11206" spans="1:123" ht="24" customHeight="1" x14ac:dyDescent="0.2">
      <c r="A11206" s="263" t="s">
        <v>38</v>
      </c>
      <c r="B11206" s="91">
        <f>IFERROR(VALUE(LEFT(B11207,FIND(".",B11207)-1)),"")</f>
        <v>25</v>
      </c>
      <c r="C11206" s="83" t="str">
        <f>IFERROR(VLOOKUP(B11206,Tabla_CyP,2,FALSE),"")</f>
        <v>REPARACIONES, REFACCIONES Y REFUNCIONALIZACIONES</v>
      </c>
      <c r="E11206" s="89"/>
      <c r="G11206" s="264"/>
    </row>
    <row r="11207" spans="1:123" ht="24" customHeight="1" x14ac:dyDescent="0.2">
      <c r="A11207" s="263" t="s">
        <v>24</v>
      </c>
      <c r="B11207" s="92" t="str">
        <f>IFERROR(VLOOKUP(COUNTIF($A$1:A11207,"ANALISIS DE PRECIOS"),Tabla_NumeroItem,2,FALSE),"")</f>
        <v>25.3.1</v>
      </c>
      <c r="C11207" s="83" t="str">
        <f>IFERROR(VLOOKUP(B11207,Tabla_CyP,2,FALSE),"")</f>
        <v>Demolicion ceramicos</v>
      </c>
      <c r="D11207" s="88"/>
      <c r="E11207" s="89"/>
      <c r="F11207" s="87" t="s">
        <v>25</v>
      </c>
      <c r="G11207" s="265" t="str">
        <f>IFERROR(VLOOKUP(B11207,Tabla_CyP,4,FALSE),"")</f>
        <v>m2</v>
      </c>
    </row>
    <row r="11208" spans="1:123" ht="24" customHeight="1" x14ac:dyDescent="0.2">
      <c r="A11208" s="263"/>
      <c r="B11208" s="82"/>
      <c r="D11208" s="88"/>
      <c r="E11208" s="89"/>
      <c r="G11208" s="264"/>
    </row>
    <row r="11209" spans="1:123" ht="24" customHeight="1" x14ac:dyDescent="0.2">
      <c r="A11209" s="366" t="s">
        <v>506</v>
      </c>
      <c r="B11209" s="367"/>
      <c r="C11209" s="368" t="s">
        <v>0</v>
      </c>
      <c r="D11209" s="368" t="s">
        <v>26</v>
      </c>
      <c r="E11209" s="370" t="s">
        <v>27</v>
      </c>
      <c r="F11209" s="372" t="s">
        <v>28</v>
      </c>
      <c r="G11209" s="372" t="s">
        <v>29</v>
      </c>
    </row>
    <row r="11210" spans="1:123" s="88" customFormat="1" ht="24" customHeight="1" x14ac:dyDescent="0.2">
      <c r="A11210" s="93" t="s">
        <v>507</v>
      </c>
      <c r="B11210" s="93" t="s">
        <v>508</v>
      </c>
      <c r="C11210" s="369"/>
      <c r="D11210" s="369"/>
      <c r="E11210" s="371"/>
      <c r="F11210" s="373"/>
      <c r="G11210" s="373"/>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6"/>
      <c r="B11211" s="94"/>
      <c r="C11211" s="132" t="s">
        <v>603</v>
      </c>
      <c r="D11211" s="95"/>
      <c r="E11211" s="96"/>
      <c r="F11211" s="97"/>
      <c r="G11211" s="267"/>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8">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8">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8">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8">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8">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8">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8">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8">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8">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8">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8">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8">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8">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8">
        <f t="shared" si="3365"/>
        <v>0</v>
      </c>
    </row>
    <row r="11226" spans="1:7" ht="24" customHeight="1" x14ac:dyDescent="0.2">
      <c r="A11226" s="269"/>
      <c r="D11226" s="88"/>
      <c r="E11226" s="89"/>
      <c r="F11226" s="255" t="s">
        <v>30</v>
      </c>
      <c r="G11226" s="270">
        <f>SUBTOTAL(9,G11212:G11225)</f>
        <v>0</v>
      </c>
    </row>
    <row r="11227" spans="1:7" ht="24" customHeight="1" x14ac:dyDescent="0.2">
      <c r="A11227" s="269"/>
      <c r="C11227" s="98" t="s">
        <v>604</v>
      </c>
      <c r="D11227" s="88"/>
      <c r="E11227" s="89"/>
      <c r="G11227" s="271"/>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8">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8">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8">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8">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8">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8">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8">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8">
        <f t="shared" si="3370"/>
        <v>0</v>
      </c>
    </row>
    <row r="11236" spans="1:7" ht="24" customHeight="1" x14ac:dyDescent="0.2">
      <c r="A11236" s="269"/>
      <c r="D11236" s="88"/>
      <c r="E11236" s="89"/>
      <c r="F11236" s="255" t="s">
        <v>31</v>
      </c>
      <c r="G11236" s="270">
        <f>SUBTOTAL(9,G11228:G11235)</f>
        <v>0</v>
      </c>
    </row>
    <row r="11237" spans="1:7" ht="24" customHeight="1" x14ac:dyDescent="0.2">
      <c r="A11237" s="269"/>
      <c r="C11237" s="98" t="s">
        <v>605</v>
      </c>
      <c r="D11237" s="88"/>
      <c r="E11237" s="89"/>
      <c r="G11237" s="271"/>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8">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8">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8">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8">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8">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8">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8">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8">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8">
        <f t="shared" si="3375"/>
        <v>0</v>
      </c>
    </row>
    <row r="11247" spans="1:7" ht="24" customHeight="1" x14ac:dyDescent="0.2">
      <c r="A11247" s="272"/>
      <c r="B11247" s="88"/>
      <c r="D11247" s="88"/>
      <c r="E11247" s="89"/>
      <c r="F11247" s="255" t="s">
        <v>32</v>
      </c>
      <c r="G11247" s="270">
        <f>SUBTOTAL(9,G11238:G11246)</f>
        <v>0</v>
      </c>
    </row>
    <row r="11248" spans="1:7" ht="24" customHeight="1" x14ac:dyDescent="0.2">
      <c r="A11248" s="273"/>
      <c r="B11248" s="88"/>
      <c r="D11248" s="88"/>
      <c r="E11248" s="89"/>
      <c r="G11248" s="271"/>
    </row>
    <row r="11249" spans="1:123" ht="24" customHeight="1" x14ac:dyDescent="0.2">
      <c r="A11249" s="274" t="str">
        <f>B11207</f>
        <v>25.3.1</v>
      </c>
      <c r="B11249" s="275" t="str">
        <f>C11207</f>
        <v>Demolicion ceramicos</v>
      </c>
      <c r="C11249" s="95"/>
      <c r="D11249" s="95" t="s">
        <v>33</v>
      </c>
      <c r="E11249" s="96"/>
      <c r="F11249" s="277" t="s">
        <v>34</v>
      </c>
      <c r="G11249" s="276">
        <f>SUBTOTAL(9,G11212:G11248)</f>
        <v>0</v>
      </c>
    </row>
    <row r="11251" spans="1:123" ht="24" customHeight="1" x14ac:dyDescent="0.2">
      <c r="A11251" s="256" t="s">
        <v>36</v>
      </c>
      <c r="B11251" s="257"/>
      <c r="C11251" s="257"/>
      <c r="D11251" s="257"/>
      <c r="E11251" s="257"/>
      <c r="F11251" s="257"/>
      <c r="G11251" s="258"/>
    </row>
    <row r="11252" spans="1:123" ht="24" customHeight="1" x14ac:dyDescent="0.2">
      <c r="A11252" s="259" t="s">
        <v>601</v>
      </c>
      <c r="B11252" s="84" t="str">
        <f>Comitente</f>
        <v>SUBSECRETARIA DE ARQUITECTURA</v>
      </c>
      <c r="C11252" s="80"/>
      <c r="D11252" s="85"/>
      <c r="E11252" s="85"/>
      <c r="F11252" s="86"/>
      <c r="G11252" s="260"/>
    </row>
    <row r="11253" spans="1:123" ht="24" customHeight="1" x14ac:dyDescent="0.2">
      <c r="A11253" s="259" t="s">
        <v>602</v>
      </c>
      <c r="B11253" s="84">
        <f>Contratista</f>
        <v>0</v>
      </c>
      <c r="C11253" s="81"/>
      <c r="D11253" s="81"/>
      <c r="E11253" s="81"/>
      <c r="F11253" s="87"/>
      <c r="G11253" s="261"/>
    </row>
    <row r="11254" spans="1:123" ht="24" customHeight="1" x14ac:dyDescent="0.2">
      <c r="A11254" s="259" t="s">
        <v>23</v>
      </c>
      <c r="B11254" s="84" t="str">
        <f>Obra</f>
        <v>ESCUELA CASA DEL NINÑO</v>
      </c>
      <c r="C11254" s="81"/>
      <c r="D11254" s="81"/>
      <c r="E11254" s="81"/>
      <c r="F11254" s="87" t="s">
        <v>37</v>
      </c>
      <c r="G11254" s="262">
        <f>Fecha_Base</f>
        <v>0</v>
      </c>
    </row>
    <row r="11255" spans="1:123" ht="24" customHeight="1" x14ac:dyDescent="0.2">
      <c r="A11255" s="263" t="s">
        <v>600</v>
      </c>
      <c r="B11255" s="82" t="str">
        <f>Ubicación</f>
        <v>VALLE FERTIL - SAN JUAN</v>
      </c>
      <c r="C11255" s="82"/>
      <c r="D11255" s="88"/>
      <c r="E11255" s="89"/>
      <c r="G11255" s="264"/>
    </row>
    <row r="11256" spans="1:123" ht="24" customHeight="1" x14ac:dyDescent="0.2">
      <c r="A11256" s="263" t="s">
        <v>38</v>
      </c>
      <c r="B11256" s="91">
        <f>IFERROR(VALUE(LEFT(B11257,FIND(".",B11257)-1)),"")</f>
        <v>25</v>
      </c>
      <c r="C11256" s="83" t="str">
        <f>IFERROR(VLOOKUP(B11256,Tabla_CyP,2,FALSE),"")</f>
        <v>REPARACIONES, REFACCIONES Y REFUNCIONALIZACIONES</v>
      </c>
      <c r="E11256" s="89"/>
      <c r="G11256" s="264"/>
    </row>
    <row r="11257" spans="1:123" ht="24" customHeight="1" x14ac:dyDescent="0.2">
      <c r="A11257" s="263" t="s">
        <v>24</v>
      </c>
      <c r="B11257" s="92" t="str">
        <f>IFERROR(VLOOKUP(COUNTIF($A$1:A11257,"ANALISIS DE PRECIOS"),Tabla_NumeroItem,2,FALSE),"")</f>
        <v>25.3.2</v>
      </c>
      <c r="C11257" s="83" t="str">
        <f>IFERROR(VLOOKUP(B11257,Tabla_CyP,2,FALSE),"")</f>
        <v>Ceramicos</v>
      </c>
      <c r="D11257" s="88"/>
      <c r="E11257" s="89"/>
      <c r="F11257" s="87" t="s">
        <v>25</v>
      </c>
      <c r="G11257" s="265" t="str">
        <f>IFERROR(VLOOKUP(B11257,Tabla_CyP,4,FALSE),"")</f>
        <v>m2</v>
      </c>
    </row>
    <row r="11258" spans="1:123" ht="24" customHeight="1" x14ac:dyDescent="0.2">
      <c r="A11258" s="263"/>
      <c r="B11258" s="82"/>
      <c r="D11258" s="88"/>
      <c r="E11258" s="89"/>
      <c r="G11258" s="264"/>
    </row>
    <row r="11259" spans="1:123" ht="24" customHeight="1" x14ac:dyDescent="0.2">
      <c r="A11259" s="366" t="s">
        <v>506</v>
      </c>
      <c r="B11259" s="367"/>
      <c r="C11259" s="368" t="s">
        <v>0</v>
      </c>
      <c r="D11259" s="368" t="s">
        <v>26</v>
      </c>
      <c r="E11259" s="370" t="s">
        <v>27</v>
      </c>
      <c r="F11259" s="372" t="s">
        <v>28</v>
      </c>
      <c r="G11259" s="372" t="s">
        <v>29</v>
      </c>
    </row>
    <row r="11260" spans="1:123" s="88" customFormat="1" ht="24" customHeight="1" x14ac:dyDescent="0.2">
      <c r="A11260" s="93" t="s">
        <v>507</v>
      </c>
      <c r="B11260" s="93" t="s">
        <v>508</v>
      </c>
      <c r="C11260" s="369"/>
      <c r="D11260" s="369"/>
      <c r="E11260" s="371"/>
      <c r="F11260" s="373"/>
      <c r="G11260" s="373"/>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6"/>
      <c r="B11261" s="94"/>
      <c r="C11261" s="132" t="s">
        <v>603</v>
      </c>
      <c r="D11261" s="95"/>
      <c r="E11261" s="96"/>
      <c r="F11261" s="97"/>
      <c r="G11261" s="267"/>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8">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8">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8">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8">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8">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8">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8">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8">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8">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8">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8">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8">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8">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8">
        <f t="shared" si="3380"/>
        <v>0</v>
      </c>
    </row>
    <row r="11276" spans="1:7" ht="24" customHeight="1" x14ac:dyDescent="0.2">
      <c r="A11276" s="269"/>
      <c r="D11276" s="88"/>
      <c r="E11276" s="89"/>
      <c r="F11276" s="255" t="s">
        <v>30</v>
      </c>
      <c r="G11276" s="270">
        <f>SUBTOTAL(9,G11262:G11275)</f>
        <v>0</v>
      </c>
    </row>
    <row r="11277" spans="1:7" ht="24" customHeight="1" x14ac:dyDescent="0.2">
      <c r="A11277" s="269"/>
      <c r="C11277" s="98" t="s">
        <v>604</v>
      </c>
      <c r="D11277" s="88"/>
      <c r="E11277" s="89"/>
      <c r="G11277" s="271"/>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8">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8">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8">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8">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8">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8">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8">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8">
        <f t="shared" si="3385"/>
        <v>0</v>
      </c>
    </row>
    <row r="11286" spans="1:7" ht="24" customHeight="1" x14ac:dyDescent="0.2">
      <c r="A11286" s="269"/>
      <c r="D11286" s="88"/>
      <c r="E11286" s="89"/>
      <c r="F11286" s="255" t="s">
        <v>31</v>
      </c>
      <c r="G11286" s="270">
        <f>SUBTOTAL(9,G11278:G11285)</f>
        <v>0</v>
      </c>
    </row>
    <row r="11287" spans="1:7" ht="24" customHeight="1" x14ac:dyDescent="0.2">
      <c r="A11287" s="269"/>
      <c r="C11287" s="98" t="s">
        <v>605</v>
      </c>
      <c r="D11287" s="88"/>
      <c r="E11287" s="89"/>
      <c r="G11287" s="271"/>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8">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8">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8">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8">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8">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8">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8">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8">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8">
        <f t="shared" si="3390"/>
        <v>0</v>
      </c>
    </row>
    <row r="11297" spans="1:123" ht="24" customHeight="1" x14ac:dyDescent="0.2">
      <c r="A11297" s="272"/>
      <c r="B11297" s="88"/>
      <c r="D11297" s="88"/>
      <c r="E11297" s="89"/>
      <c r="F11297" s="255" t="s">
        <v>32</v>
      </c>
      <c r="G11297" s="270">
        <f>SUBTOTAL(9,G11288:G11296)</f>
        <v>0</v>
      </c>
    </row>
    <row r="11298" spans="1:123" ht="24" customHeight="1" x14ac:dyDescent="0.2">
      <c r="A11298" s="273"/>
      <c r="B11298" s="88"/>
      <c r="D11298" s="88"/>
      <c r="E11298" s="89"/>
      <c r="G11298" s="271"/>
    </row>
    <row r="11299" spans="1:123" ht="24" customHeight="1" x14ac:dyDescent="0.2">
      <c r="A11299" s="274" t="str">
        <f>B11257</f>
        <v>25.3.2</v>
      </c>
      <c r="B11299" s="275" t="str">
        <f>C11257</f>
        <v>Ceramicos</v>
      </c>
      <c r="C11299" s="95"/>
      <c r="D11299" s="95" t="s">
        <v>33</v>
      </c>
      <c r="E11299" s="96"/>
      <c r="F11299" s="277" t="s">
        <v>34</v>
      </c>
      <c r="G11299" s="276">
        <f>SUBTOTAL(9,G11262:G11298)</f>
        <v>0</v>
      </c>
    </row>
    <row r="11301" spans="1:123" ht="24" customHeight="1" x14ac:dyDescent="0.2">
      <c r="A11301" s="256" t="s">
        <v>36</v>
      </c>
      <c r="B11301" s="257"/>
      <c r="C11301" s="257"/>
      <c r="D11301" s="257"/>
      <c r="E11301" s="257"/>
      <c r="F11301" s="257"/>
      <c r="G11301" s="258"/>
    </row>
    <row r="11302" spans="1:123" ht="24" customHeight="1" x14ac:dyDescent="0.2">
      <c r="A11302" s="259" t="s">
        <v>601</v>
      </c>
      <c r="B11302" s="84" t="str">
        <f>Comitente</f>
        <v>SUBSECRETARIA DE ARQUITECTURA</v>
      </c>
      <c r="C11302" s="80"/>
      <c r="D11302" s="85"/>
      <c r="E11302" s="85"/>
      <c r="F11302" s="86"/>
      <c r="G11302" s="260"/>
    </row>
    <row r="11303" spans="1:123" ht="24" customHeight="1" x14ac:dyDescent="0.2">
      <c r="A11303" s="259" t="s">
        <v>602</v>
      </c>
      <c r="B11303" s="84">
        <f>Contratista</f>
        <v>0</v>
      </c>
      <c r="C11303" s="81"/>
      <c r="D11303" s="81"/>
      <c r="E11303" s="81"/>
      <c r="F11303" s="87"/>
      <c r="G11303" s="261"/>
    </row>
    <row r="11304" spans="1:123" ht="24" customHeight="1" x14ac:dyDescent="0.2">
      <c r="A11304" s="259" t="s">
        <v>23</v>
      </c>
      <c r="B11304" s="84" t="str">
        <f>Obra</f>
        <v>ESCUELA CASA DEL NINÑO</v>
      </c>
      <c r="C11304" s="81"/>
      <c r="D11304" s="81"/>
      <c r="E11304" s="81"/>
      <c r="F11304" s="87" t="s">
        <v>37</v>
      </c>
      <c r="G11304" s="262">
        <f>Fecha_Base</f>
        <v>0</v>
      </c>
    </row>
    <row r="11305" spans="1:123" ht="24" customHeight="1" x14ac:dyDescent="0.2">
      <c r="A11305" s="263" t="s">
        <v>600</v>
      </c>
      <c r="B11305" s="82" t="str">
        <f>Ubicación</f>
        <v>VALLE FERTIL - SAN JUAN</v>
      </c>
      <c r="C11305" s="82"/>
      <c r="D11305" s="88"/>
      <c r="E11305" s="89"/>
      <c r="G11305" s="264"/>
    </row>
    <row r="11306" spans="1:123" ht="24" customHeight="1" x14ac:dyDescent="0.2">
      <c r="A11306" s="263" t="s">
        <v>38</v>
      </c>
      <c r="B11306" s="91">
        <f>IFERROR(VALUE(LEFT(B11307,FIND(".",B11307)-1)),"")</f>
        <v>25</v>
      </c>
      <c r="C11306" s="83" t="str">
        <f>IFERROR(VLOOKUP(B11306,Tabla_CyP,2,FALSE),"")</f>
        <v>REPARACIONES, REFACCIONES Y REFUNCIONALIZACIONES</v>
      </c>
      <c r="E11306" s="89"/>
      <c r="G11306" s="264"/>
    </row>
    <row r="11307" spans="1:123" ht="24" customHeight="1" x14ac:dyDescent="0.2">
      <c r="A11307" s="263" t="s">
        <v>24</v>
      </c>
      <c r="B11307" s="92" t="str">
        <f>IFERROR(VLOOKUP(COUNTIF($A$1:A11307,"ANALISIS DE PRECIOS"),Tabla_NumeroItem,2,FALSE),"")</f>
        <v>25.3.3</v>
      </c>
      <c r="C11307" s="83" t="str">
        <f>IFERROR(VLOOKUP(B11307,Tabla_CyP,2,FALSE),"")</f>
        <v>Demolicion piso + carpeta</v>
      </c>
      <c r="D11307" s="88"/>
      <c r="E11307" s="89"/>
      <c r="F11307" s="87" t="s">
        <v>25</v>
      </c>
      <c r="G11307" s="265" t="str">
        <f>IFERROR(VLOOKUP(B11307,Tabla_CyP,4,FALSE),"")</f>
        <v>m2</v>
      </c>
    </row>
    <row r="11308" spans="1:123" ht="24" customHeight="1" x14ac:dyDescent="0.2">
      <c r="A11308" s="263"/>
      <c r="B11308" s="82"/>
      <c r="D11308" s="88"/>
      <c r="E11308" s="89"/>
      <c r="G11308" s="264"/>
    </row>
    <row r="11309" spans="1:123" ht="24" customHeight="1" x14ac:dyDescent="0.2">
      <c r="A11309" s="366" t="s">
        <v>506</v>
      </c>
      <c r="B11309" s="367"/>
      <c r="C11309" s="368" t="s">
        <v>0</v>
      </c>
      <c r="D11309" s="368" t="s">
        <v>26</v>
      </c>
      <c r="E11309" s="370" t="s">
        <v>27</v>
      </c>
      <c r="F11309" s="372" t="s">
        <v>28</v>
      </c>
      <c r="G11309" s="372" t="s">
        <v>29</v>
      </c>
    </row>
    <row r="11310" spans="1:123" s="88" customFormat="1" ht="24" customHeight="1" x14ac:dyDescent="0.2">
      <c r="A11310" s="93" t="s">
        <v>507</v>
      </c>
      <c r="B11310" s="93" t="s">
        <v>508</v>
      </c>
      <c r="C11310" s="369"/>
      <c r="D11310" s="369"/>
      <c r="E11310" s="371"/>
      <c r="F11310" s="373"/>
      <c r="G11310" s="373"/>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6"/>
      <c r="B11311" s="94"/>
      <c r="C11311" s="132" t="s">
        <v>603</v>
      </c>
      <c r="D11311" s="95"/>
      <c r="E11311" s="96"/>
      <c r="F11311" s="97"/>
      <c r="G11311" s="267"/>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8">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8">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8">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8">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8">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8">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8">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8">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8">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8">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8">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8">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8">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8">
        <f t="shared" si="3395"/>
        <v>0</v>
      </c>
    </row>
    <row r="11326" spans="1:7" ht="24" customHeight="1" x14ac:dyDescent="0.2">
      <c r="A11326" s="269"/>
      <c r="D11326" s="88"/>
      <c r="E11326" s="89"/>
      <c r="F11326" s="255" t="s">
        <v>30</v>
      </c>
      <c r="G11326" s="270">
        <f>SUBTOTAL(9,G11312:G11325)</f>
        <v>0</v>
      </c>
    </row>
    <row r="11327" spans="1:7" ht="24" customHeight="1" x14ac:dyDescent="0.2">
      <c r="A11327" s="269"/>
      <c r="C11327" s="98" t="s">
        <v>604</v>
      </c>
      <c r="D11327" s="88"/>
      <c r="E11327" s="89"/>
      <c r="G11327" s="271"/>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8">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8">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8">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8">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8">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8">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8">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8">
        <f t="shared" si="3400"/>
        <v>0</v>
      </c>
    </row>
    <row r="11336" spans="1:7" ht="24" customHeight="1" x14ac:dyDescent="0.2">
      <c r="A11336" s="269"/>
      <c r="D11336" s="88"/>
      <c r="E11336" s="89"/>
      <c r="F11336" s="255" t="s">
        <v>31</v>
      </c>
      <c r="G11336" s="270">
        <f>SUBTOTAL(9,G11328:G11335)</f>
        <v>0</v>
      </c>
    </row>
    <row r="11337" spans="1:7" ht="24" customHeight="1" x14ac:dyDescent="0.2">
      <c r="A11337" s="269"/>
      <c r="C11337" s="98" t="s">
        <v>605</v>
      </c>
      <c r="D11337" s="88"/>
      <c r="E11337" s="89"/>
      <c r="G11337" s="271"/>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8">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8">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8">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8">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8">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8">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8">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8">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8">
        <f t="shared" si="3405"/>
        <v>0</v>
      </c>
    </row>
    <row r="11347" spans="1:123" ht="24" customHeight="1" x14ac:dyDescent="0.2">
      <c r="A11347" s="272"/>
      <c r="B11347" s="88"/>
      <c r="D11347" s="88"/>
      <c r="E11347" s="89"/>
      <c r="F11347" s="255" t="s">
        <v>32</v>
      </c>
      <c r="G11347" s="270">
        <f>SUBTOTAL(9,G11338:G11346)</f>
        <v>0</v>
      </c>
    </row>
    <row r="11348" spans="1:123" ht="24" customHeight="1" x14ac:dyDescent="0.2">
      <c r="A11348" s="273"/>
      <c r="B11348" s="88"/>
      <c r="D11348" s="88"/>
      <c r="E11348" s="89"/>
      <c r="G11348" s="271"/>
    </row>
    <row r="11349" spans="1:123" ht="24" customHeight="1" x14ac:dyDescent="0.2">
      <c r="A11349" s="274" t="str">
        <f>B11307</f>
        <v>25.3.3</v>
      </c>
      <c r="B11349" s="275" t="str">
        <f>C11307</f>
        <v>Demolicion piso + carpeta</v>
      </c>
      <c r="C11349" s="95"/>
      <c r="D11349" s="95" t="s">
        <v>33</v>
      </c>
      <c r="E11349" s="96"/>
      <c r="F11349" s="277" t="s">
        <v>34</v>
      </c>
      <c r="G11349" s="276">
        <f>SUBTOTAL(9,G11312:G11348)</f>
        <v>0</v>
      </c>
    </row>
    <row r="11351" spans="1:123" ht="24" customHeight="1" x14ac:dyDescent="0.2">
      <c r="A11351" s="256" t="s">
        <v>36</v>
      </c>
      <c r="B11351" s="257"/>
      <c r="C11351" s="257"/>
      <c r="D11351" s="257"/>
      <c r="E11351" s="257"/>
      <c r="F11351" s="257"/>
      <c r="G11351" s="258"/>
    </row>
    <row r="11352" spans="1:123" ht="24" customHeight="1" x14ac:dyDescent="0.2">
      <c r="A11352" s="259" t="s">
        <v>601</v>
      </c>
      <c r="B11352" s="84" t="str">
        <f>Comitente</f>
        <v>SUBSECRETARIA DE ARQUITECTURA</v>
      </c>
      <c r="C11352" s="80"/>
      <c r="D11352" s="85"/>
      <c r="E11352" s="85"/>
      <c r="F11352" s="86"/>
      <c r="G11352" s="260"/>
    </row>
    <row r="11353" spans="1:123" ht="24" customHeight="1" x14ac:dyDescent="0.2">
      <c r="A11353" s="259" t="s">
        <v>602</v>
      </c>
      <c r="B11353" s="84">
        <f>Contratista</f>
        <v>0</v>
      </c>
      <c r="C11353" s="81"/>
      <c r="D11353" s="81"/>
      <c r="E11353" s="81"/>
      <c r="F11353" s="87"/>
      <c r="G11353" s="261"/>
    </row>
    <row r="11354" spans="1:123" ht="24" customHeight="1" x14ac:dyDescent="0.2">
      <c r="A11354" s="259" t="s">
        <v>23</v>
      </c>
      <c r="B11354" s="84" t="str">
        <f>Obra</f>
        <v>ESCUELA CASA DEL NINÑO</v>
      </c>
      <c r="C11354" s="81"/>
      <c r="D11354" s="81"/>
      <c r="E11354" s="81"/>
      <c r="F11354" s="87" t="s">
        <v>37</v>
      </c>
      <c r="G11354" s="262">
        <f>Fecha_Base</f>
        <v>0</v>
      </c>
    </row>
    <row r="11355" spans="1:123" ht="24" customHeight="1" x14ac:dyDescent="0.2">
      <c r="A11355" s="263" t="s">
        <v>600</v>
      </c>
      <c r="B11355" s="82" t="str">
        <f>Ubicación</f>
        <v>VALLE FERTIL - SAN JUAN</v>
      </c>
      <c r="C11355" s="82"/>
      <c r="D11355" s="88"/>
      <c r="E11355" s="89"/>
      <c r="G11355" s="264"/>
    </row>
    <row r="11356" spans="1:123" ht="24" customHeight="1" x14ac:dyDescent="0.2">
      <c r="A11356" s="263" t="s">
        <v>38</v>
      </c>
      <c r="B11356" s="91">
        <f>IFERROR(VALUE(LEFT(B11357,FIND(".",B11357)-1)),"")</f>
        <v>25</v>
      </c>
      <c r="C11356" s="83" t="str">
        <f>IFERROR(VLOOKUP(B11356,Tabla_CyP,2,FALSE),"")</f>
        <v>REPARACIONES, REFACCIONES Y REFUNCIONALIZACIONES</v>
      </c>
      <c r="E11356" s="89"/>
      <c r="G11356" s="264"/>
    </row>
    <row r="11357" spans="1:123" ht="24" customHeight="1" x14ac:dyDescent="0.2">
      <c r="A11357" s="263" t="s">
        <v>24</v>
      </c>
      <c r="B11357" s="92" t="str">
        <f>IFERROR(VLOOKUP(COUNTIF($A$1:A11357,"ANALISIS DE PRECIOS"),Tabla_NumeroItem,2,FALSE),"")</f>
        <v>25.3.4</v>
      </c>
      <c r="C11357" s="83" t="str">
        <f>IFERROR(VLOOKUP(B11357,Tabla_CyP,2,FALSE),"")</f>
        <v>Pisos de mosaico granítico 15 x 15</v>
      </c>
      <c r="D11357" s="88"/>
      <c r="E11357" s="89"/>
      <c r="F11357" s="87" t="s">
        <v>25</v>
      </c>
      <c r="G11357" s="265" t="str">
        <f>IFERROR(VLOOKUP(B11357,Tabla_CyP,4,FALSE),"")</f>
        <v>m2</v>
      </c>
    </row>
    <row r="11358" spans="1:123" ht="24" customHeight="1" x14ac:dyDescent="0.2">
      <c r="A11358" s="263"/>
      <c r="B11358" s="82"/>
      <c r="D11358" s="88"/>
      <c r="E11358" s="89"/>
      <c r="G11358" s="264"/>
    </row>
    <row r="11359" spans="1:123" ht="24" customHeight="1" x14ac:dyDescent="0.2">
      <c r="A11359" s="366" t="s">
        <v>506</v>
      </c>
      <c r="B11359" s="367"/>
      <c r="C11359" s="368" t="s">
        <v>0</v>
      </c>
      <c r="D11359" s="368" t="s">
        <v>26</v>
      </c>
      <c r="E11359" s="370" t="s">
        <v>27</v>
      </c>
      <c r="F11359" s="372" t="s">
        <v>28</v>
      </c>
      <c r="G11359" s="372" t="s">
        <v>29</v>
      </c>
    </row>
    <row r="11360" spans="1:123" s="88" customFormat="1" ht="24" customHeight="1" x14ac:dyDescent="0.2">
      <c r="A11360" s="93" t="s">
        <v>507</v>
      </c>
      <c r="B11360" s="93" t="s">
        <v>508</v>
      </c>
      <c r="C11360" s="369"/>
      <c r="D11360" s="369"/>
      <c r="E11360" s="371"/>
      <c r="F11360" s="373"/>
      <c r="G11360" s="373"/>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6"/>
      <c r="B11361" s="94"/>
      <c r="C11361" s="132" t="s">
        <v>603</v>
      </c>
      <c r="D11361" s="95"/>
      <c r="E11361" s="96"/>
      <c r="F11361" s="97"/>
      <c r="G11361" s="267"/>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8">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8">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8">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8">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8">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8">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8">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8">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8">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8">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8">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8">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8">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8">
        <f t="shared" si="3410"/>
        <v>0</v>
      </c>
    </row>
    <row r="11376" spans="1:7" ht="24" customHeight="1" x14ac:dyDescent="0.2">
      <c r="A11376" s="269"/>
      <c r="D11376" s="88"/>
      <c r="E11376" s="89"/>
      <c r="F11376" s="255" t="s">
        <v>30</v>
      </c>
      <c r="G11376" s="270">
        <f>SUBTOTAL(9,G11362:G11375)</f>
        <v>0</v>
      </c>
    </row>
    <row r="11377" spans="1:7" ht="24" customHeight="1" x14ac:dyDescent="0.2">
      <c r="A11377" s="269"/>
      <c r="C11377" s="98" t="s">
        <v>604</v>
      </c>
      <c r="D11377" s="88"/>
      <c r="E11377" s="89"/>
      <c r="G11377" s="271"/>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8">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8">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8">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8">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8">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8">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8">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8">
        <f t="shared" si="3415"/>
        <v>0</v>
      </c>
    </row>
    <row r="11386" spans="1:7" ht="24" customHeight="1" x14ac:dyDescent="0.2">
      <c r="A11386" s="269"/>
      <c r="D11386" s="88"/>
      <c r="E11386" s="89"/>
      <c r="F11386" s="255" t="s">
        <v>31</v>
      </c>
      <c r="G11386" s="270">
        <f>SUBTOTAL(9,G11378:G11385)</f>
        <v>0</v>
      </c>
    </row>
    <row r="11387" spans="1:7" ht="24" customHeight="1" x14ac:dyDescent="0.2">
      <c r="A11387" s="269"/>
      <c r="C11387" s="98" t="s">
        <v>605</v>
      </c>
      <c r="D11387" s="88"/>
      <c r="E11387" s="89"/>
      <c r="G11387" s="271"/>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8">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8">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8">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8">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8">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8">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8">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8">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8">
        <f t="shared" si="3420"/>
        <v>0</v>
      </c>
    </row>
    <row r="11397" spans="1:7" ht="24" customHeight="1" x14ac:dyDescent="0.2">
      <c r="A11397" s="272"/>
      <c r="B11397" s="88"/>
      <c r="D11397" s="88"/>
      <c r="E11397" s="89"/>
      <c r="F11397" s="255" t="s">
        <v>32</v>
      </c>
      <c r="G11397" s="270">
        <f>SUBTOTAL(9,G11388:G11396)</f>
        <v>0</v>
      </c>
    </row>
    <row r="11398" spans="1:7" ht="24" customHeight="1" x14ac:dyDescent="0.2">
      <c r="A11398" s="273"/>
      <c r="B11398" s="88"/>
      <c r="D11398" s="88"/>
      <c r="E11398" s="89"/>
      <c r="G11398" s="271"/>
    </row>
    <row r="11399" spans="1:7" ht="24" customHeight="1" x14ac:dyDescent="0.2">
      <c r="A11399" s="274" t="str">
        <f>B11357</f>
        <v>25.3.4</v>
      </c>
      <c r="B11399" s="275" t="str">
        <f>C11357</f>
        <v>Pisos de mosaico granítico 15 x 15</v>
      </c>
      <c r="C11399" s="95"/>
      <c r="D11399" s="95" t="s">
        <v>33</v>
      </c>
      <c r="E11399" s="96"/>
      <c r="F11399" s="277" t="s">
        <v>34</v>
      </c>
      <c r="G11399" s="276">
        <f>SUBTOTAL(9,G11362:G11398)</f>
        <v>0</v>
      </c>
    </row>
    <row r="11401" spans="1:7" ht="24" customHeight="1" x14ac:dyDescent="0.2">
      <c r="A11401" s="256" t="s">
        <v>36</v>
      </c>
      <c r="B11401" s="257"/>
      <c r="C11401" s="257"/>
      <c r="D11401" s="257"/>
      <c r="E11401" s="257"/>
      <c r="F11401" s="257"/>
      <c r="G11401" s="258"/>
    </row>
    <row r="11402" spans="1:7" ht="24" customHeight="1" x14ac:dyDescent="0.2">
      <c r="A11402" s="259" t="s">
        <v>601</v>
      </c>
      <c r="B11402" s="84" t="str">
        <f>Comitente</f>
        <v>SUBSECRETARIA DE ARQUITECTURA</v>
      </c>
      <c r="C11402" s="80"/>
      <c r="D11402" s="85"/>
      <c r="E11402" s="85"/>
      <c r="F11402" s="86"/>
      <c r="G11402" s="260"/>
    </row>
    <row r="11403" spans="1:7" ht="24" customHeight="1" x14ac:dyDescent="0.2">
      <c r="A11403" s="259" t="s">
        <v>602</v>
      </c>
      <c r="B11403" s="84">
        <f>Contratista</f>
        <v>0</v>
      </c>
      <c r="C11403" s="81"/>
      <c r="D11403" s="81"/>
      <c r="E11403" s="81"/>
      <c r="F11403" s="87"/>
      <c r="G11403" s="261"/>
    </row>
    <row r="11404" spans="1:7" ht="24" customHeight="1" x14ac:dyDescent="0.2">
      <c r="A11404" s="259" t="s">
        <v>23</v>
      </c>
      <c r="B11404" s="84" t="str">
        <f>Obra</f>
        <v>ESCUELA CASA DEL NINÑO</v>
      </c>
      <c r="C11404" s="81"/>
      <c r="D11404" s="81"/>
      <c r="E11404" s="81"/>
      <c r="F11404" s="87" t="s">
        <v>37</v>
      </c>
      <c r="G11404" s="262">
        <f>Fecha_Base</f>
        <v>0</v>
      </c>
    </row>
    <row r="11405" spans="1:7" ht="24" customHeight="1" x14ac:dyDescent="0.2">
      <c r="A11405" s="263" t="s">
        <v>600</v>
      </c>
      <c r="B11405" s="82" t="str">
        <f>Ubicación</f>
        <v>VALLE FERTIL - SAN JUAN</v>
      </c>
      <c r="C11405" s="82"/>
      <c r="D11405" s="88"/>
      <c r="E11405" s="89"/>
      <c r="G11405" s="264"/>
    </row>
    <row r="11406" spans="1:7" ht="24" customHeight="1" x14ac:dyDescent="0.2">
      <c r="A11406" s="263" t="s">
        <v>38</v>
      </c>
      <c r="B11406" s="91">
        <f>IFERROR(VALUE(LEFT(B11407,FIND(".",B11407)-1)),"")</f>
        <v>25</v>
      </c>
      <c r="C11406" s="83" t="str">
        <f>IFERROR(VLOOKUP(B11406,Tabla_CyP,2,FALSE),"")</f>
        <v>REPARACIONES, REFACCIONES Y REFUNCIONALIZACIONES</v>
      </c>
      <c r="E11406" s="89"/>
      <c r="G11406" s="264"/>
    </row>
    <row r="11407" spans="1:7" ht="24" customHeight="1" x14ac:dyDescent="0.2">
      <c r="A11407" s="263" t="s">
        <v>24</v>
      </c>
      <c r="B11407" s="92" t="str">
        <f>IFERROR(VLOOKUP(COUNTIF($A$1:A11407,"ANALISIS DE PRECIOS"),Tabla_NumeroItem,2,FALSE),"")</f>
        <v>25.4.1</v>
      </c>
      <c r="C11407" s="83" t="str">
        <f>IFERROR(VLOOKUP(B11407,Tabla_CyP,2,FALSE),"")</f>
        <v>Demolicion de tabiques, piso, contrapiso.</v>
      </c>
      <c r="D11407" s="88"/>
      <c r="E11407" s="89"/>
      <c r="F11407" s="87" t="s">
        <v>25</v>
      </c>
      <c r="G11407" s="265" t="str">
        <f>IFERROR(VLOOKUP(B11407,Tabla_CyP,4,FALSE),"")</f>
        <v>m2</v>
      </c>
    </row>
    <row r="11408" spans="1:7" ht="24" customHeight="1" x14ac:dyDescent="0.2">
      <c r="A11408" s="263"/>
      <c r="B11408" s="82"/>
      <c r="D11408" s="88"/>
      <c r="E11408" s="89"/>
      <c r="G11408" s="264"/>
    </row>
    <row r="11409" spans="1:123" ht="24" customHeight="1" x14ac:dyDescent="0.2">
      <c r="A11409" s="366" t="s">
        <v>506</v>
      </c>
      <c r="B11409" s="367"/>
      <c r="C11409" s="368" t="s">
        <v>0</v>
      </c>
      <c r="D11409" s="368" t="s">
        <v>26</v>
      </c>
      <c r="E11409" s="370" t="s">
        <v>27</v>
      </c>
      <c r="F11409" s="372" t="s">
        <v>28</v>
      </c>
      <c r="G11409" s="372" t="s">
        <v>29</v>
      </c>
    </row>
    <row r="11410" spans="1:123" s="88" customFormat="1" ht="24" customHeight="1" x14ac:dyDescent="0.2">
      <c r="A11410" s="93" t="s">
        <v>507</v>
      </c>
      <c r="B11410" s="93" t="s">
        <v>508</v>
      </c>
      <c r="C11410" s="369"/>
      <c r="D11410" s="369"/>
      <c r="E11410" s="371"/>
      <c r="F11410" s="373"/>
      <c r="G11410" s="373"/>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6"/>
      <c r="B11411" s="94"/>
      <c r="C11411" s="132" t="s">
        <v>603</v>
      </c>
      <c r="D11411" s="95"/>
      <c r="E11411" s="96"/>
      <c r="F11411" s="97"/>
      <c r="G11411" s="267"/>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8">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8">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8">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8">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8">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8">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8">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8">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8">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8">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8">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8">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8">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8">
        <f t="shared" si="3425"/>
        <v>0</v>
      </c>
    </row>
    <row r="11426" spans="1:7" ht="24" customHeight="1" x14ac:dyDescent="0.2">
      <c r="A11426" s="269"/>
      <c r="D11426" s="88"/>
      <c r="E11426" s="89"/>
      <c r="F11426" s="255" t="s">
        <v>30</v>
      </c>
      <c r="G11426" s="270">
        <f>SUBTOTAL(9,G11412:G11425)</f>
        <v>0</v>
      </c>
    </row>
    <row r="11427" spans="1:7" ht="24" customHeight="1" x14ac:dyDescent="0.2">
      <c r="A11427" s="269"/>
      <c r="C11427" s="98" t="s">
        <v>604</v>
      </c>
      <c r="D11427" s="88"/>
      <c r="E11427" s="89"/>
      <c r="G11427" s="271"/>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8">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8">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8">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8">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8">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8">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8">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8">
        <f t="shared" si="3430"/>
        <v>0</v>
      </c>
    </row>
    <row r="11436" spans="1:7" ht="24" customHeight="1" x14ac:dyDescent="0.2">
      <c r="A11436" s="269"/>
      <c r="D11436" s="88"/>
      <c r="E11436" s="89"/>
      <c r="F11436" s="255" t="s">
        <v>31</v>
      </c>
      <c r="G11436" s="270">
        <f>SUBTOTAL(9,G11428:G11435)</f>
        <v>0</v>
      </c>
    </row>
    <row r="11437" spans="1:7" ht="24" customHeight="1" x14ac:dyDescent="0.2">
      <c r="A11437" s="269"/>
      <c r="C11437" s="98" t="s">
        <v>605</v>
      </c>
      <c r="D11437" s="88"/>
      <c r="E11437" s="89"/>
      <c r="G11437" s="271"/>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8">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8">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8">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8">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8">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8">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8">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8">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8">
        <f t="shared" si="3435"/>
        <v>0</v>
      </c>
    </row>
    <row r="11447" spans="1:7" ht="24" customHeight="1" x14ac:dyDescent="0.2">
      <c r="A11447" s="272"/>
      <c r="B11447" s="88"/>
      <c r="D11447" s="88"/>
      <c r="E11447" s="89"/>
      <c r="F11447" s="255" t="s">
        <v>32</v>
      </c>
      <c r="G11447" s="270">
        <f>SUBTOTAL(9,G11438:G11446)</f>
        <v>0</v>
      </c>
    </row>
    <row r="11448" spans="1:7" ht="24" customHeight="1" x14ac:dyDescent="0.2">
      <c r="A11448" s="273"/>
      <c r="B11448" s="88"/>
      <c r="D11448" s="88"/>
      <c r="E11448" s="89"/>
      <c r="G11448" s="271"/>
    </row>
    <row r="11449" spans="1:7" ht="24" customHeight="1" x14ac:dyDescent="0.2">
      <c r="A11449" s="274" t="str">
        <f>B11407</f>
        <v>25.4.1</v>
      </c>
      <c r="B11449" s="275" t="str">
        <f>C11407</f>
        <v>Demolicion de tabiques, piso, contrapiso.</v>
      </c>
      <c r="C11449" s="95"/>
      <c r="D11449" s="95" t="s">
        <v>33</v>
      </c>
      <c r="E11449" s="96"/>
      <c r="F11449" s="277" t="s">
        <v>34</v>
      </c>
      <c r="G11449" s="276">
        <f>SUBTOTAL(9,G11412:G11448)</f>
        <v>0</v>
      </c>
    </row>
    <row r="11451" spans="1:7" ht="24" customHeight="1" x14ac:dyDescent="0.2">
      <c r="A11451" s="256" t="s">
        <v>36</v>
      </c>
      <c r="B11451" s="257"/>
      <c r="C11451" s="257"/>
      <c r="D11451" s="257"/>
      <c r="E11451" s="257"/>
      <c r="F11451" s="257"/>
      <c r="G11451" s="258"/>
    </row>
    <row r="11452" spans="1:7" ht="24" customHeight="1" x14ac:dyDescent="0.2">
      <c r="A11452" s="259" t="s">
        <v>601</v>
      </c>
      <c r="B11452" s="84" t="str">
        <f>Comitente</f>
        <v>SUBSECRETARIA DE ARQUITECTURA</v>
      </c>
      <c r="C11452" s="80"/>
      <c r="D11452" s="85"/>
      <c r="E11452" s="85"/>
      <c r="F11452" s="86"/>
      <c r="G11452" s="260"/>
    </row>
    <row r="11453" spans="1:7" ht="24" customHeight="1" x14ac:dyDescent="0.2">
      <c r="A11453" s="259" t="s">
        <v>602</v>
      </c>
      <c r="B11453" s="84">
        <f>Contratista</f>
        <v>0</v>
      </c>
      <c r="C11453" s="81"/>
      <c r="D11453" s="81"/>
      <c r="E11453" s="81"/>
      <c r="F11453" s="87"/>
      <c r="G11453" s="261"/>
    </row>
    <row r="11454" spans="1:7" ht="24" customHeight="1" x14ac:dyDescent="0.2">
      <c r="A11454" s="259" t="s">
        <v>23</v>
      </c>
      <c r="B11454" s="84" t="str">
        <f>Obra</f>
        <v>ESCUELA CASA DEL NINÑO</v>
      </c>
      <c r="C11454" s="81"/>
      <c r="D11454" s="81"/>
      <c r="E11454" s="81"/>
      <c r="F11454" s="87" t="s">
        <v>37</v>
      </c>
      <c r="G11454" s="262">
        <f>Fecha_Base</f>
        <v>0</v>
      </c>
    </row>
    <row r="11455" spans="1:7" ht="24" customHeight="1" x14ac:dyDescent="0.2">
      <c r="A11455" s="263" t="s">
        <v>600</v>
      </c>
      <c r="B11455" s="82" t="str">
        <f>Ubicación</f>
        <v>VALLE FERTIL - SAN JUAN</v>
      </c>
      <c r="C11455" s="82"/>
      <c r="D11455" s="88"/>
      <c r="E11455" s="89"/>
      <c r="G11455" s="264"/>
    </row>
    <row r="11456" spans="1:7" ht="24" customHeight="1" x14ac:dyDescent="0.2">
      <c r="A11456" s="263" t="s">
        <v>38</v>
      </c>
      <c r="B11456" s="91">
        <f>IFERROR(VALUE(LEFT(B11457,FIND(".",B11457)-1)),"")</f>
        <v>25</v>
      </c>
      <c r="C11456" s="83" t="str">
        <f>IFERROR(VLOOKUP(B11456,Tabla_CyP,2,FALSE),"")</f>
        <v>REPARACIONES, REFACCIONES Y REFUNCIONALIZACIONES</v>
      </c>
      <c r="E11456" s="89"/>
      <c r="G11456" s="264"/>
    </row>
    <row r="11457" spans="1:123" ht="24" customHeight="1" x14ac:dyDescent="0.2">
      <c r="A11457" s="263" t="s">
        <v>24</v>
      </c>
      <c r="B11457" s="92" t="str">
        <f>IFERROR(VLOOKUP(COUNTIF($A$1:A11457,"ANALISIS DE PRECIOS"),Tabla_NumeroItem,2,FALSE),"")</f>
        <v>25.4.2</v>
      </c>
      <c r="C11457" s="83" t="str">
        <f>IFERROR(VLOOKUP(B11457,Tabla_CyP,2,FALSE),"")</f>
        <v>Pisos de mosaico granítico 15 x 15</v>
      </c>
      <c r="D11457" s="88"/>
      <c r="E11457" s="89"/>
      <c r="F11457" s="87" t="s">
        <v>25</v>
      </c>
      <c r="G11457" s="265" t="str">
        <f>IFERROR(VLOOKUP(B11457,Tabla_CyP,4,FALSE),"")</f>
        <v>m2</v>
      </c>
    </row>
    <row r="11458" spans="1:123" ht="24" customHeight="1" x14ac:dyDescent="0.2">
      <c r="A11458" s="263"/>
      <c r="B11458" s="82"/>
      <c r="D11458" s="88"/>
      <c r="E11458" s="89"/>
      <c r="G11458" s="264"/>
    </row>
    <row r="11459" spans="1:123" ht="24" customHeight="1" x14ac:dyDescent="0.2">
      <c r="A11459" s="366" t="s">
        <v>506</v>
      </c>
      <c r="B11459" s="367"/>
      <c r="C11459" s="368" t="s">
        <v>0</v>
      </c>
      <c r="D11459" s="368" t="s">
        <v>26</v>
      </c>
      <c r="E11459" s="370" t="s">
        <v>27</v>
      </c>
      <c r="F11459" s="372" t="s">
        <v>28</v>
      </c>
      <c r="G11459" s="372" t="s">
        <v>29</v>
      </c>
    </row>
    <row r="11460" spans="1:123" s="88" customFormat="1" ht="24" customHeight="1" x14ac:dyDescent="0.2">
      <c r="A11460" s="93" t="s">
        <v>507</v>
      </c>
      <c r="B11460" s="93" t="s">
        <v>508</v>
      </c>
      <c r="C11460" s="369"/>
      <c r="D11460" s="369"/>
      <c r="E11460" s="371"/>
      <c r="F11460" s="373"/>
      <c r="G11460" s="373"/>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6"/>
      <c r="B11461" s="94"/>
      <c r="C11461" s="132" t="s">
        <v>603</v>
      </c>
      <c r="D11461" s="95"/>
      <c r="E11461" s="96"/>
      <c r="F11461" s="97"/>
      <c r="G11461" s="267"/>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8">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8">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8">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8">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8">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8">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8">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8">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8">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8">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8">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8">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8">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8">
        <f t="shared" si="3440"/>
        <v>0</v>
      </c>
    </row>
    <row r="11476" spans="1:7" ht="24" customHeight="1" x14ac:dyDescent="0.2">
      <c r="A11476" s="269"/>
      <c r="D11476" s="88"/>
      <c r="E11476" s="89"/>
      <c r="F11476" s="255" t="s">
        <v>30</v>
      </c>
      <c r="G11476" s="270">
        <f>SUBTOTAL(9,G11462:G11475)</f>
        <v>0</v>
      </c>
    </row>
    <row r="11477" spans="1:7" ht="24" customHeight="1" x14ac:dyDescent="0.2">
      <c r="A11477" s="269"/>
      <c r="C11477" s="98" t="s">
        <v>604</v>
      </c>
      <c r="D11477" s="88"/>
      <c r="E11477" s="89"/>
      <c r="G11477" s="271"/>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8">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8">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8">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8">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8">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8">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8">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8">
        <f t="shared" si="3445"/>
        <v>0</v>
      </c>
    </row>
    <row r="11486" spans="1:7" ht="24" customHeight="1" x14ac:dyDescent="0.2">
      <c r="A11486" s="269"/>
      <c r="D11486" s="88"/>
      <c r="E11486" s="89"/>
      <c r="F11486" s="255" t="s">
        <v>31</v>
      </c>
      <c r="G11486" s="270">
        <f>SUBTOTAL(9,G11478:G11485)</f>
        <v>0</v>
      </c>
    </row>
    <row r="11487" spans="1:7" ht="24" customHeight="1" x14ac:dyDescent="0.2">
      <c r="A11487" s="269"/>
      <c r="C11487" s="98" t="s">
        <v>605</v>
      </c>
      <c r="D11487" s="88"/>
      <c r="E11487" s="89"/>
      <c r="G11487" s="271"/>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8">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8">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8">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8">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8">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8">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8">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8">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8">
        <f t="shared" si="3450"/>
        <v>0</v>
      </c>
    </row>
    <row r="11497" spans="1:7" ht="24" customHeight="1" x14ac:dyDescent="0.2">
      <c r="A11497" s="272"/>
      <c r="B11497" s="88"/>
      <c r="D11497" s="88"/>
      <c r="E11497" s="89"/>
      <c r="F11497" s="255" t="s">
        <v>32</v>
      </c>
      <c r="G11497" s="270">
        <f>SUBTOTAL(9,G11488:G11496)</f>
        <v>0</v>
      </c>
    </row>
    <row r="11498" spans="1:7" ht="24" customHeight="1" x14ac:dyDescent="0.2">
      <c r="A11498" s="273"/>
      <c r="B11498" s="88"/>
      <c r="D11498" s="88"/>
      <c r="E11498" s="89"/>
      <c r="G11498" s="271"/>
    </row>
    <row r="11499" spans="1:7" ht="24" customHeight="1" x14ac:dyDescent="0.2">
      <c r="A11499" s="274" t="str">
        <f>B11457</f>
        <v>25.4.2</v>
      </c>
      <c r="B11499" s="275" t="str">
        <f>C11457</f>
        <v>Pisos de mosaico granítico 15 x 15</v>
      </c>
      <c r="C11499" s="95"/>
      <c r="D11499" s="95" t="s">
        <v>33</v>
      </c>
      <c r="E11499" s="96"/>
      <c r="F11499" s="277" t="s">
        <v>34</v>
      </c>
      <c r="G11499" s="276">
        <f>SUBTOTAL(9,G11462:G11498)</f>
        <v>0</v>
      </c>
    </row>
    <row r="11501" spans="1:7" ht="24" customHeight="1" x14ac:dyDescent="0.2">
      <c r="A11501" s="256" t="s">
        <v>36</v>
      </c>
      <c r="B11501" s="257"/>
      <c r="C11501" s="257"/>
      <c r="D11501" s="257"/>
      <c r="E11501" s="257"/>
      <c r="F11501" s="257"/>
      <c r="G11501" s="258"/>
    </row>
    <row r="11502" spans="1:7" ht="24" customHeight="1" x14ac:dyDescent="0.2">
      <c r="A11502" s="259" t="s">
        <v>601</v>
      </c>
      <c r="B11502" s="84" t="str">
        <f>Comitente</f>
        <v>SUBSECRETARIA DE ARQUITECTURA</v>
      </c>
      <c r="C11502" s="80"/>
      <c r="D11502" s="85"/>
      <c r="E11502" s="85"/>
      <c r="F11502" s="86"/>
      <c r="G11502" s="260"/>
    </row>
    <row r="11503" spans="1:7" ht="24" customHeight="1" x14ac:dyDescent="0.2">
      <c r="A11503" s="259" t="s">
        <v>602</v>
      </c>
      <c r="B11503" s="84">
        <f>Contratista</f>
        <v>0</v>
      </c>
      <c r="C11503" s="81"/>
      <c r="D11503" s="81"/>
      <c r="E11503" s="81"/>
      <c r="F11503" s="87"/>
      <c r="G11503" s="261"/>
    </row>
    <row r="11504" spans="1:7" ht="24" customHeight="1" x14ac:dyDescent="0.2">
      <c r="A11504" s="259" t="s">
        <v>23</v>
      </c>
      <c r="B11504" s="84" t="str">
        <f>Obra</f>
        <v>ESCUELA CASA DEL NINÑO</v>
      </c>
      <c r="C11504" s="81"/>
      <c r="D11504" s="81"/>
      <c r="E11504" s="81"/>
      <c r="F11504" s="87" t="s">
        <v>37</v>
      </c>
      <c r="G11504" s="262">
        <f>Fecha_Base</f>
        <v>0</v>
      </c>
    </row>
    <row r="11505" spans="1:123" ht="24" customHeight="1" x14ac:dyDescent="0.2">
      <c r="A11505" s="263" t="s">
        <v>600</v>
      </c>
      <c r="B11505" s="82" t="str">
        <f>Ubicación</f>
        <v>VALLE FERTIL - SAN JUAN</v>
      </c>
      <c r="C11505" s="82"/>
      <c r="D11505" s="88"/>
      <c r="E11505" s="89"/>
      <c r="G11505" s="264"/>
    </row>
    <row r="11506" spans="1:123" ht="24" customHeight="1" x14ac:dyDescent="0.2">
      <c r="A11506" s="263" t="s">
        <v>38</v>
      </c>
      <c r="B11506" s="91">
        <f>IFERROR(VALUE(LEFT(B11507,FIND(".",B11507)-1)),"")</f>
        <v>25</v>
      </c>
      <c r="C11506" s="83" t="str">
        <f>IFERROR(VLOOKUP(B11506,Tabla_CyP,2,FALSE),"")</f>
        <v>REPARACIONES, REFACCIONES Y REFUNCIONALIZACIONES</v>
      </c>
      <c r="E11506" s="89"/>
      <c r="G11506" s="264"/>
    </row>
    <row r="11507" spans="1:123" ht="24" customHeight="1" x14ac:dyDescent="0.2">
      <c r="A11507" s="263" t="s">
        <v>24</v>
      </c>
      <c r="B11507" s="92" t="str">
        <f>IFERROR(VLOOKUP(COUNTIF($A$1:A11507,"ANALISIS DE PRECIOS"),Tabla_NumeroItem,2,FALSE),"")</f>
        <v>25.4.3</v>
      </c>
      <c r="C11507" s="83" t="str">
        <f>IFERROR(VLOOKUP(B11507,Tabla_CyP,2,FALSE),"")</f>
        <v>Zocalo granitico</v>
      </c>
      <c r="D11507" s="88"/>
      <c r="E11507" s="89"/>
      <c r="F11507" s="87" t="s">
        <v>25</v>
      </c>
      <c r="G11507" s="265" t="str">
        <f>IFERROR(VLOOKUP(B11507,Tabla_CyP,4,FALSE),"")</f>
        <v>ml</v>
      </c>
    </row>
    <row r="11508" spans="1:123" ht="24" customHeight="1" x14ac:dyDescent="0.2">
      <c r="A11508" s="263"/>
      <c r="B11508" s="82"/>
      <c r="D11508" s="88"/>
      <c r="E11508" s="89"/>
      <c r="G11508" s="264"/>
    </row>
    <row r="11509" spans="1:123" ht="24" customHeight="1" x14ac:dyDescent="0.2">
      <c r="A11509" s="366" t="s">
        <v>506</v>
      </c>
      <c r="B11509" s="367"/>
      <c r="C11509" s="368" t="s">
        <v>0</v>
      </c>
      <c r="D11509" s="368" t="s">
        <v>26</v>
      </c>
      <c r="E11509" s="370" t="s">
        <v>27</v>
      </c>
      <c r="F11509" s="372" t="s">
        <v>28</v>
      </c>
      <c r="G11509" s="372" t="s">
        <v>29</v>
      </c>
    </row>
    <row r="11510" spans="1:123" s="88" customFormat="1" ht="24" customHeight="1" x14ac:dyDescent="0.2">
      <c r="A11510" s="93" t="s">
        <v>507</v>
      </c>
      <c r="B11510" s="93" t="s">
        <v>508</v>
      </c>
      <c r="C11510" s="369"/>
      <c r="D11510" s="369"/>
      <c r="E11510" s="371"/>
      <c r="F11510" s="373"/>
      <c r="G11510" s="373"/>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6"/>
      <c r="B11511" s="94"/>
      <c r="C11511" s="132" t="s">
        <v>603</v>
      </c>
      <c r="D11511" s="95"/>
      <c r="E11511" s="96"/>
      <c r="F11511" s="97"/>
      <c r="G11511" s="267"/>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8">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8">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8">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8">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8">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8">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8">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8">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8">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8">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8">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8">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8">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8">
        <f t="shared" si="3455"/>
        <v>0</v>
      </c>
    </row>
    <row r="11526" spans="1:7" ht="24" customHeight="1" x14ac:dyDescent="0.2">
      <c r="A11526" s="269"/>
      <c r="D11526" s="88"/>
      <c r="E11526" s="89"/>
      <c r="F11526" s="255" t="s">
        <v>30</v>
      </c>
      <c r="G11526" s="270">
        <f>SUBTOTAL(9,G11512:G11525)</f>
        <v>0</v>
      </c>
    </row>
    <row r="11527" spans="1:7" ht="24" customHeight="1" x14ac:dyDescent="0.2">
      <c r="A11527" s="269"/>
      <c r="C11527" s="98" t="s">
        <v>604</v>
      </c>
      <c r="D11527" s="88"/>
      <c r="E11527" s="89"/>
      <c r="G11527" s="271"/>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8">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8">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8">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8">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8">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8">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8">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8">
        <f t="shared" si="3460"/>
        <v>0</v>
      </c>
    </row>
    <row r="11536" spans="1:7" ht="24" customHeight="1" x14ac:dyDescent="0.2">
      <c r="A11536" s="269"/>
      <c r="D11536" s="88"/>
      <c r="E11536" s="89"/>
      <c r="F11536" s="255" t="s">
        <v>31</v>
      </c>
      <c r="G11536" s="270">
        <f>SUBTOTAL(9,G11528:G11535)</f>
        <v>0</v>
      </c>
    </row>
    <row r="11537" spans="1:7" ht="24" customHeight="1" x14ac:dyDescent="0.2">
      <c r="A11537" s="269"/>
      <c r="C11537" s="98" t="s">
        <v>605</v>
      </c>
      <c r="D11537" s="88"/>
      <c r="E11537" s="89"/>
      <c r="G11537" s="271"/>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8">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8">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8">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8">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8">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8">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8">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8">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8">
        <f t="shared" si="3465"/>
        <v>0</v>
      </c>
    </row>
    <row r="11547" spans="1:7" ht="24" customHeight="1" x14ac:dyDescent="0.2">
      <c r="A11547" s="272"/>
      <c r="B11547" s="88"/>
      <c r="D11547" s="88"/>
      <c r="E11547" s="89"/>
      <c r="F11547" s="255" t="s">
        <v>32</v>
      </c>
      <c r="G11547" s="270">
        <f>SUBTOTAL(9,G11538:G11546)</f>
        <v>0</v>
      </c>
    </row>
    <row r="11548" spans="1:7" ht="24" customHeight="1" x14ac:dyDescent="0.2">
      <c r="A11548" s="273"/>
      <c r="B11548" s="88"/>
      <c r="D11548" s="88"/>
      <c r="E11548" s="89"/>
      <c r="G11548" s="271"/>
    </row>
    <row r="11549" spans="1:7" ht="24" customHeight="1" x14ac:dyDescent="0.2">
      <c r="A11549" s="274" t="str">
        <f>B11507</f>
        <v>25.4.3</v>
      </c>
      <c r="B11549" s="275" t="str">
        <f>C11507</f>
        <v>Zocalo granitico</v>
      </c>
      <c r="C11549" s="95"/>
      <c r="D11549" s="95" t="s">
        <v>33</v>
      </c>
      <c r="E11549" s="96"/>
      <c r="F11549" s="277" t="s">
        <v>34</v>
      </c>
      <c r="G11549" s="276">
        <f>SUBTOTAL(9,G11512:G11548)</f>
        <v>0</v>
      </c>
    </row>
    <row r="11551" spans="1:7" ht="24" customHeight="1" x14ac:dyDescent="0.2">
      <c r="A11551" s="256" t="s">
        <v>36</v>
      </c>
      <c r="B11551" s="257"/>
      <c r="C11551" s="257"/>
      <c r="D11551" s="257"/>
      <c r="E11551" s="257"/>
      <c r="F11551" s="257"/>
      <c r="G11551" s="258"/>
    </row>
    <row r="11552" spans="1:7" ht="24" customHeight="1" x14ac:dyDescent="0.2">
      <c r="A11552" s="259" t="s">
        <v>601</v>
      </c>
      <c r="B11552" s="84" t="str">
        <f>Comitente</f>
        <v>SUBSECRETARIA DE ARQUITECTURA</v>
      </c>
      <c r="C11552" s="80"/>
      <c r="D11552" s="85"/>
      <c r="E11552" s="85"/>
      <c r="F11552" s="86"/>
      <c r="G11552" s="260"/>
    </row>
    <row r="11553" spans="1:123" ht="24" customHeight="1" x14ac:dyDescent="0.2">
      <c r="A11553" s="259" t="s">
        <v>602</v>
      </c>
      <c r="B11553" s="84">
        <f>Contratista</f>
        <v>0</v>
      </c>
      <c r="C11553" s="81"/>
      <c r="D11553" s="81"/>
      <c r="E11553" s="81"/>
      <c r="F11553" s="87"/>
      <c r="G11553" s="261"/>
    </row>
    <row r="11554" spans="1:123" ht="24" customHeight="1" x14ac:dyDescent="0.2">
      <c r="A11554" s="259" t="s">
        <v>23</v>
      </c>
      <c r="B11554" s="84" t="str">
        <f>Obra</f>
        <v>ESCUELA CASA DEL NINÑO</v>
      </c>
      <c r="C11554" s="81"/>
      <c r="D11554" s="81"/>
      <c r="E11554" s="81"/>
      <c r="F11554" s="87" t="s">
        <v>37</v>
      </c>
      <c r="G11554" s="262">
        <f>Fecha_Base</f>
        <v>0</v>
      </c>
    </row>
    <row r="11555" spans="1:123" ht="24" customHeight="1" x14ac:dyDescent="0.2">
      <c r="A11555" s="263" t="s">
        <v>600</v>
      </c>
      <c r="B11555" s="82" t="str">
        <f>Ubicación</f>
        <v>VALLE FERTIL - SAN JUAN</v>
      </c>
      <c r="C11555" s="82"/>
      <c r="D11555" s="88"/>
      <c r="E11555" s="89"/>
      <c r="G11555" s="264"/>
    </row>
    <row r="11556" spans="1:123" ht="24" customHeight="1" x14ac:dyDescent="0.2">
      <c r="A11556" s="263" t="s">
        <v>38</v>
      </c>
      <c r="B11556" s="91">
        <f>IFERROR(VALUE(LEFT(B11557,FIND(".",B11557)-1)),"")</f>
        <v>25</v>
      </c>
      <c r="C11556" s="83" t="str">
        <f>IFERROR(VLOOKUP(B11556,Tabla_CyP,2,FALSE),"")</f>
        <v>REPARACIONES, REFACCIONES Y REFUNCIONALIZACIONES</v>
      </c>
      <c r="E11556" s="89"/>
      <c r="G11556" s="264"/>
    </row>
    <row r="11557" spans="1:123" ht="24" customHeight="1" x14ac:dyDescent="0.2">
      <c r="A11557" s="263" t="s">
        <v>24</v>
      </c>
      <c r="B11557" s="92" t="str">
        <f>IFERROR(VLOOKUP(COUNTIF($A$1:A11557,"ANALISIS DE PRECIOS"),Tabla_NumeroItem,2,FALSE),"")</f>
        <v>25.4.4</v>
      </c>
      <c r="C11557" s="83" t="str">
        <f>IFERROR(VLOOKUP(B11557,Tabla_CyP,2,FALSE),"")</f>
        <v>Umbrales</v>
      </c>
      <c r="D11557" s="88"/>
      <c r="E11557" s="89"/>
      <c r="F11557" s="87" t="s">
        <v>25</v>
      </c>
      <c r="G11557" s="265" t="str">
        <f>IFERROR(VLOOKUP(B11557,Tabla_CyP,4,FALSE),"")</f>
        <v>m2</v>
      </c>
    </row>
    <row r="11558" spans="1:123" ht="24" customHeight="1" x14ac:dyDescent="0.2">
      <c r="A11558" s="263"/>
      <c r="B11558" s="82"/>
      <c r="D11558" s="88"/>
      <c r="E11558" s="89"/>
      <c r="G11558" s="264"/>
    </row>
    <row r="11559" spans="1:123" ht="24" customHeight="1" x14ac:dyDescent="0.2">
      <c r="A11559" s="366" t="s">
        <v>506</v>
      </c>
      <c r="B11559" s="367"/>
      <c r="C11559" s="368" t="s">
        <v>0</v>
      </c>
      <c r="D11559" s="368" t="s">
        <v>26</v>
      </c>
      <c r="E11559" s="370" t="s">
        <v>27</v>
      </c>
      <c r="F11559" s="372" t="s">
        <v>28</v>
      </c>
      <c r="G11559" s="372" t="s">
        <v>29</v>
      </c>
    </row>
    <row r="11560" spans="1:123" s="88" customFormat="1" ht="24" customHeight="1" x14ac:dyDescent="0.2">
      <c r="A11560" s="93" t="s">
        <v>507</v>
      </c>
      <c r="B11560" s="93" t="s">
        <v>508</v>
      </c>
      <c r="C11560" s="369"/>
      <c r="D11560" s="369"/>
      <c r="E11560" s="371"/>
      <c r="F11560" s="373"/>
      <c r="G11560" s="373"/>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6"/>
      <c r="B11561" s="94"/>
      <c r="C11561" s="132" t="s">
        <v>603</v>
      </c>
      <c r="D11561" s="95"/>
      <c r="E11561" s="96"/>
      <c r="F11561" s="97"/>
      <c r="G11561" s="267"/>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8">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8">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8">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8">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8">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8">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8">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8">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8">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8">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8">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8">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8">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8">
        <f t="shared" si="3470"/>
        <v>0</v>
      </c>
    </row>
    <row r="11576" spans="1:7" ht="24" customHeight="1" x14ac:dyDescent="0.2">
      <c r="A11576" s="269"/>
      <c r="D11576" s="88"/>
      <c r="E11576" s="89"/>
      <c r="F11576" s="255" t="s">
        <v>30</v>
      </c>
      <c r="G11576" s="270">
        <f>SUBTOTAL(9,G11562:G11575)</f>
        <v>0</v>
      </c>
    </row>
    <row r="11577" spans="1:7" ht="24" customHeight="1" x14ac:dyDescent="0.2">
      <c r="A11577" s="269"/>
      <c r="C11577" s="98" t="s">
        <v>604</v>
      </c>
      <c r="D11577" s="88"/>
      <c r="E11577" s="89"/>
      <c r="G11577" s="271"/>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8">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8">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8">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8">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8">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8">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8">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8">
        <f t="shared" si="3475"/>
        <v>0</v>
      </c>
    </row>
    <row r="11586" spans="1:7" ht="24" customHeight="1" x14ac:dyDescent="0.2">
      <c r="A11586" s="269"/>
      <c r="D11586" s="88"/>
      <c r="E11586" s="89"/>
      <c r="F11586" s="255" t="s">
        <v>31</v>
      </c>
      <c r="G11586" s="270">
        <f>SUBTOTAL(9,G11578:G11585)</f>
        <v>0</v>
      </c>
    </row>
    <row r="11587" spans="1:7" ht="24" customHeight="1" x14ac:dyDescent="0.2">
      <c r="A11587" s="269"/>
      <c r="C11587" s="98" t="s">
        <v>605</v>
      </c>
      <c r="D11587" s="88"/>
      <c r="E11587" s="89"/>
      <c r="G11587" s="271"/>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8">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8">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8">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8">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8">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8">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8">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8">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8">
        <f t="shared" si="3480"/>
        <v>0</v>
      </c>
    </row>
    <row r="11597" spans="1:7" ht="24" customHeight="1" x14ac:dyDescent="0.2">
      <c r="A11597" s="272"/>
      <c r="B11597" s="88"/>
      <c r="D11597" s="88"/>
      <c r="E11597" s="89"/>
      <c r="F11597" s="255" t="s">
        <v>32</v>
      </c>
      <c r="G11597" s="270">
        <f>SUBTOTAL(9,G11588:G11596)</f>
        <v>0</v>
      </c>
    </row>
    <row r="11598" spans="1:7" ht="24" customHeight="1" x14ac:dyDescent="0.2">
      <c r="A11598" s="273"/>
      <c r="B11598" s="88"/>
      <c r="D11598" s="88"/>
      <c r="E11598" s="89"/>
      <c r="G11598" s="271"/>
    </row>
    <row r="11599" spans="1:7" ht="24" customHeight="1" x14ac:dyDescent="0.2">
      <c r="A11599" s="274" t="str">
        <f>B11557</f>
        <v>25.4.4</v>
      </c>
      <c r="B11599" s="275" t="str">
        <f>C11557</f>
        <v>Umbrales</v>
      </c>
      <c r="C11599" s="95"/>
      <c r="D11599" s="95" t="s">
        <v>33</v>
      </c>
      <c r="E11599" s="96"/>
      <c r="F11599" s="277" t="s">
        <v>34</v>
      </c>
      <c r="G11599" s="276">
        <f>SUBTOTAL(9,G11562:G11598)</f>
        <v>0</v>
      </c>
    </row>
    <row r="11601" spans="1:123" ht="24" customHeight="1" x14ac:dyDescent="0.2">
      <c r="A11601" s="256" t="s">
        <v>36</v>
      </c>
      <c r="B11601" s="257"/>
      <c r="C11601" s="257"/>
      <c r="D11601" s="257"/>
      <c r="E11601" s="257"/>
      <c r="F11601" s="257"/>
      <c r="G11601" s="258"/>
    </row>
    <row r="11602" spans="1:123" ht="24" customHeight="1" x14ac:dyDescent="0.2">
      <c r="A11602" s="259" t="s">
        <v>601</v>
      </c>
      <c r="B11602" s="84" t="str">
        <f>Comitente</f>
        <v>SUBSECRETARIA DE ARQUITECTURA</v>
      </c>
      <c r="C11602" s="80"/>
      <c r="D11602" s="85"/>
      <c r="E11602" s="85"/>
      <c r="F11602" s="86"/>
      <c r="G11602" s="260"/>
    </row>
    <row r="11603" spans="1:123" ht="24" customHeight="1" x14ac:dyDescent="0.2">
      <c r="A11603" s="259" t="s">
        <v>602</v>
      </c>
      <c r="B11603" s="84">
        <f>Contratista</f>
        <v>0</v>
      </c>
      <c r="C11603" s="81"/>
      <c r="D11603" s="81"/>
      <c r="E11603" s="81"/>
      <c r="F11603" s="87"/>
      <c r="G11603" s="261"/>
    </row>
    <row r="11604" spans="1:123" ht="24" customHeight="1" x14ac:dyDescent="0.2">
      <c r="A11604" s="259" t="s">
        <v>23</v>
      </c>
      <c r="B11604" s="84" t="str">
        <f>Obra</f>
        <v>ESCUELA CASA DEL NINÑO</v>
      </c>
      <c r="C11604" s="81"/>
      <c r="D11604" s="81"/>
      <c r="E11604" s="81"/>
      <c r="F11604" s="87" t="s">
        <v>37</v>
      </c>
      <c r="G11604" s="262">
        <f>Fecha_Base</f>
        <v>0</v>
      </c>
    </row>
    <row r="11605" spans="1:123" ht="24" customHeight="1" x14ac:dyDescent="0.2">
      <c r="A11605" s="263" t="s">
        <v>600</v>
      </c>
      <c r="B11605" s="82" t="str">
        <f>Ubicación</f>
        <v>VALLE FERTIL - SAN JUAN</v>
      </c>
      <c r="C11605" s="82"/>
      <c r="D11605" s="88"/>
      <c r="E11605" s="89"/>
      <c r="G11605" s="264"/>
    </row>
    <row r="11606" spans="1:123" ht="24" customHeight="1" x14ac:dyDescent="0.2">
      <c r="A11606" s="263" t="s">
        <v>38</v>
      </c>
      <c r="B11606" s="91">
        <f>IFERROR(VALUE(LEFT(B11607,FIND(".",B11607)-1)),"")</f>
        <v>25</v>
      </c>
      <c r="C11606" s="83" t="str">
        <f>IFERROR(VLOOKUP(B11606,Tabla_CyP,2,FALSE),"")</f>
        <v>REPARACIONES, REFACCIONES Y REFUNCIONALIZACIONES</v>
      </c>
      <c r="E11606" s="89"/>
      <c r="G11606" s="264"/>
    </row>
    <row r="11607" spans="1:123" ht="24" customHeight="1" x14ac:dyDescent="0.2">
      <c r="A11607" s="263" t="s">
        <v>24</v>
      </c>
      <c r="B11607" s="92" t="str">
        <f>IFERROR(VLOOKUP(COUNTIF($A$1:A11607,"ANALISIS DE PRECIOS"),Tabla_NumeroItem,2,FALSE),"")</f>
        <v>25.4.5</v>
      </c>
      <c r="C11607" s="83" t="str">
        <f>IFERROR(VLOOKUP(B11607,Tabla_CyP,2,FALSE),"")</f>
        <v>Revoques bajo revestimiento</v>
      </c>
      <c r="D11607" s="88"/>
      <c r="E11607" s="89"/>
      <c r="F11607" s="87" t="s">
        <v>25</v>
      </c>
      <c r="G11607" s="265" t="str">
        <f>IFERROR(VLOOKUP(B11607,Tabla_CyP,4,FALSE),"")</f>
        <v>m2</v>
      </c>
    </row>
    <row r="11608" spans="1:123" ht="24" customHeight="1" x14ac:dyDescent="0.2">
      <c r="A11608" s="263"/>
      <c r="B11608" s="82"/>
      <c r="D11608" s="88"/>
      <c r="E11608" s="89"/>
      <c r="G11608" s="264"/>
    </row>
    <row r="11609" spans="1:123" ht="24" customHeight="1" x14ac:dyDescent="0.2">
      <c r="A11609" s="366" t="s">
        <v>506</v>
      </c>
      <c r="B11609" s="367"/>
      <c r="C11609" s="368" t="s">
        <v>0</v>
      </c>
      <c r="D11609" s="368" t="s">
        <v>26</v>
      </c>
      <c r="E11609" s="370" t="s">
        <v>27</v>
      </c>
      <c r="F11609" s="372" t="s">
        <v>28</v>
      </c>
      <c r="G11609" s="372" t="s">
        <v>29</v>
      </c>
    </row>
    <row r="11610" spans="1:123" s="88" customFormat="1" ht="24" customHeight="1" x14ac:dyDescent="0.2">
      <c r="A11610" s="93" t="s">
        <v>507</v>
      </c>
      <c r="B11610" s="93" t="s">
        <v>508</v>
      </c>
      <c r="C11610" s="369"/>
      <c r="D11610" s="369"/>
      <c r="E11610" s="371"/>
      <c r="F11610" s="373"/>
      <c r="G11610" s="373"/>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6"/>
      <c r="B11611" s="94"/>
      <c r="C11611" s="132" t="s">
        <v>603</v>
      </c>
      <c r="D11611" s="95"/>
      <c r="E11611" s="96"/>
      <c r="F11611" s="97"/>
      <c r="G11611" s="267"/>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8">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8">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8">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8">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8">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8">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8">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8">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8">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8">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8">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8">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8">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8">
        <f t="shared" si="3485"/>
        <v>0</v>
      </c>
    </row>
    <row r="11626" spans="1:7" ht="24" customHeight="1" x14ac:dyDescent="0.2">
      <c r="A11626" s="269"/>
      <c r="D11626" s="88"/>
      <c r="E11626" s="89"/>
      <c r="F11626" s="255" t="s">
        <v>30</v>
      </c>
      <c r="G11626" s="270">
        <f>SUBTOTAL(9,G11612:G11625)</f>
        <v>0</v>
      </c>
    </row>
    <row r="11627" spans="1:7" ht="24" customHeight="1" x14ac:dyDescent="0.2">
      <c r="A11627" s="269"/>
      <c r="C11627" s="98" t="s">
        <v>604</v>
      </c>
      <c r="D11627" s="88"/>
      <c r="E11627" s="89"/>
      <c r="G11627" s="271"/>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8">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8">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8">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8">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8">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8">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8">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8">
        <f t="shared" si="3490"/>
        <v>0</v>
      </c>
    </row>
    <row r="11636" spans="1:7" ht="24" customHeight="1" x14ac:dyDescent="0.2">
      <c r="A11636" s="269"/>
      <c r="D11636" s="88"/>
      <c r="E11636" s="89"/>
      <c r="F11636" s="255" t="s">
        <v>31</v>
      </c>
      <c r="G11636" s="270">
        <f>SUBTOTAL(9,G11628:G11635)</f>
        <v>0</v>
      </c>
    </row>
    <row r="11637" spans="1:7" ht="24" customHeight="1" x14ac:dyDescent="0.2">
      <c r="A11637" s="269"/>
      <c r="C11637" s="98" t="s">
        <v>605</v>
      </c>
      <c r="D11637" s="88"/>
      <c r="E11637" s="89"/>
      <c r="G11637" s="271"/>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8">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8">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8">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8">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8">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8">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8">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8">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8">
        <f t="shared" si="3495"/>
        <v>0</v>
      </c>
    </row>
    <row r="11647" spans="1:7" ht="24" customHeight="1" x14ac:dyDescent="0.2">
      <c r="A11647" s="272"/>
      <c r="B11647" s="88"/>
      <c r="D11647" s="88"/>
      <c r="E11647" s="89"/>
      <c r="F11647" s="255" t="s">
        <v>32</v>
      </c>
      <c r="G11647" s="270">
        <f>SUBTOTAL(9,G11638:G11646)</f>
        <v>0</v>
      </c>
    </row>
    <row r="11648" spans="1:7" ht="24" customHeight="1" x14ac:dyDescent="0.2">
      <c r="A11648" s="273"/>
      <c r="B11648" s="88"/>
      <c r="D11648" s="88"/>
      <c r="E11648" s="89"/>
      <c r="G11648" s="271"/>
    </row>
    <row r="11649" spans="1:123" ht="24" customHeight="1" x14ac:dyDescent="0.2">
      <c r="A11649" s="274" t="str">
        <f>B11607</f>
        <v>25.4.5</v>
      </c>
      <c r="B11649" s="275" t="str">
        <f>C11607</f>
        <v>Revoques bajo revestimiento</v>
      </c>
      <c r="C11649" s="95"/>
      <c r="D11649" s="95" t="s">
        <v>33</v>
      </c>
      <c r="E11649" s="96"/>
      <c r="F11649" s="277" t="s">
        <v>34</v>
      </c>
      <c r="G11649" s="276">
        <f>SUBTOTAL(9,G11612:G11648)</f>
        <v>0</v>
      </c>
    </row>
    <row r="11651" spans="1:123" ht="24" customHeight="1" x14ac:dyDescent="0.2">
      <c r="A11651" s="256" t="s">
        <v>36</v>
      </c>
      <c r="B11651" s="257"/>
      <c r="C11651" s="257"/>
      <c r="D11651" s="257"/>
      <c r="E11651" s="257"/>
      <c r="F11651" s="257"/>
      <c r="G11651" s="258"/>
    </row>
    <row r="11652" spans="1:123" ht="24" customHeight="1" x14ac:dyDescent="0.2">
      <c r="A11652" s="259" t="s">
        <v>601</v>
      </c>
      <c r="B11652" s="84" t="str">
        <f>Comitente</f>
        <v>SUBSECRETARIA DE ARQUITECTURA</v>
      </c>
      <c r="C11652" s="80"/>
      <c r="D11652" s="85"/>
      <c r="E11652" s="85"/>
      <c r="F11652" s="86"/>
      <c r="G11652" s="260"/>
    </row>
    <row r="11653" spans="1:123" ht="24" customHeight="1" x14ac:dyDescent="0.2">
      <c r="A11653" s="259" t="s">
        <v>602</v>
      </c>
      <c r="B11653" s="84">
        <f>Contratista</f>
        <v>0</v>
      </c>
      <c r="C11653" s="81"/>
      <c r="D11653" s="81"/>
      <c r="E11653" s="81"/>
      <c r="F11653" s="87"/>
      <c r="G11653" s="261"/>
    </row>
    <row r="11654" spans="1:123" ht="24" customHeight="1" x14ac:dyDescent="0.2">
      <c r="A11654" s="259" t="s">
        <v>23</v>
      </c>
      <c r="B11654" s="84" t="str">
        <f>Obra</f>
        <v>ESCUELA CASA DEL NINÑO</v>
      </c>
      <c r="C11654" s="81"/>
      <c r="D11654" s="81"/>
      <c r="E11654" s="81"/>
      <c r="F11654" s="87" t="s">
        <v>37</v>
      </c>
      <c r="G11654" s="262">
        <f>Fecha_Base</f>
        <v>0</v>
      </c>
    </row>
    <row r="11655" spans="1:123" ht="24" customHeight="1" x14ac:dyDescent="0.2">
      <c r="A11655" s="263" t="s">
        <v>600</v>
      </c>
      <c r="B11655" s="82" t="str">
        <f>Ubicación</f>
        <v>VALLE FERTIL - SAN JUAN</v>
      </c>
      <c r="C11655" s="82"/>
      <c r="D11655" s="88"/>
      <c r="E11655" s="89"/>
      <c r="G11655" s="264"/>
    </row>
    <row r="11656" spans="1:123" ht="24" customHeight="1" x14ac:dyDescent="0.2">
      <c r="A11656" s="263" t="s">
        <v>38</v>
      </c>
      <c r="B11656" s="91">
        <f>IFERROR(VALUE(LEFT(B11657,FIND(".",B11657)-1)),"")</f>
        <v>25</v>
      </c>
      <c r="C11656" s="83" t="str">
        <f>IFERROR(VLOOKUP(B11656,Tabla_CyP,2,FALSE),"")</f>
        <v>REPARACIONES, REFACCIONES Y REFUNCIONALIZACIONES</v>
      </c>
      <c r="E11656" s="89"/>
      <c r="G11656" s="264"/>
    </row>
    <row r="11657" spans="1:123" ht="24" customHeight="1" x14ac:dyDescent="0.2">
      <c r="A11657" s="263" t="s">
        <v>24</v>
      </c>
      <c r="B11657" s="92" t="str">
        <f>IFERROR(VLOOKUP(COUNTIF($A$1:A11657,"ANALISIS DE PRECIOS"),Tabla_NumeroItem,2,FALSE),"")</f>
        <v>25.4.6</v>
      </c>
      <c r="C11657" s="83" t="str">
        <f>IFERROR(VLOOKUP(B11657,Tabla_CyP,2,FALSE),"")</f>
        <v>Ceramico</v>
      </c>
      <c r="D11657" s="88"/>
      <c r="E11657" s="89"/>
      <c r="F11657" s="87" t="s">
        <v>25</v>
      </c>
      <c r="G11657" s="265" t="str">
        <f>IFERROR(VLOOKUP(B11657,Tabla_CyP,4,FALSE),"")</f>
        <v>m2</v>
      </c>
    </row>
    <row r="11658" spans="1:123" ht="24" customHeight="1" x14ac:dyDescent="0.2">
      <c r="A11658" s="263"/>
      <c r="B11658" s="82"/>
      <c r="D11658" s="88"/>
      <c r="E11658" s="89"/>
      <c r="G11658" s="264"/>
    </row>
    <row r="11659" spans="1:123" ht="24" customHeight="1" x14ac:dyDescent="0.2">
      <c r="A11659" s="366" t="s">
        <v>506</v>
      </c>
      <c r="B11659" s="367"/>
      <c r="C11659" s="368" t="s">
        <v>0</v>
      </c>
      <c r="D11659" s="368" t="s">
        <v>26</v>
      </c>
      <c r="E11659" s="370" t="s">
        <v>27</v>
      </c>
      <c r="F11659" s="372" t="s">
        <v>28</v>
      </c>
      <c r="G11659" s="372" t="s">
        <v>29</v>
      </c>
    </row>
    <row r="11660" spans="1:123" s="88" customFormat="1" ht="24" customHeight="1" x14ac:dyDescent="0.2">
      <c r="A11660" s="93" t="s">
        <v>507</v>
      </c>
      <c r="B11660" s="93" t="s">
        <v>508</v>
      </c>
      <c r="C11660" s="369"/>
      <c r="D11660" s="369"/>
      <c r="E11660" s="371"/>
      <c r="F11660" s="373"/>
      <c r="G11660" s="373"/>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6"/>
      <c r="B11661" s="94"/>
      <c r="C11661" s="132" t="s">
        <v>603</v>
      </c>
      <c r="D11661" s="95"/>
      <c r="E11661" s="96"/>
      <c r="F11661" s="97"/>
      <c r="G11661" s="267"/>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8">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8">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8">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8">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8">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8">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8">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8">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8">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8">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8">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8">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8">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8">
        <f t="shared" si="3500"/>
        <v>0</v>
      </c>
    </row>
    <row r="11676" spans="1:7" ht="24" customHeight="1" x14ac:dyDescent="0.2">
      <c r="A11676" s="269"/>
      <c r="D11676" s="88"/>
      <c r="E11676" s="89"/>
      <c r="F11676" s="255" t="s">
        <v>30</v>
      </c>
      <c r="G11676" s="270">
        <f>SUBTOTAL(9,G11662:G11675)</f>
        <v>0</v>
      </c>
    </row>
    <row r="11677" spans="1:7" ht="24" customHeight="1" x14ac:dyDescent="0.2">
      <c r="A11677" s="269"/>
      <c r="C11677" s="98" t="s">
        <v>604</v>
      </c>
      <c r="D11677" s="88"/>
      <c r="E11677" s="89"/>
      <c r="G11677" s="271"/>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8">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8">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8">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8">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8">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8">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8">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8">
        <f t="shared" si="3505"/>
        <v>0</v>
      </c>
    </row>
    <row r="11686" spans="1:7" ht="24" customHeight="1" x14ac:dyDescent="0.2">
      <c r="A11686" s="269"/>
      <c r="D11686" s="88"/>
      <c r="E11686" s="89"/>
      <c r="F11686" s="255" t="s">
        <v>31</v>
      </c>
      <c r="G11686" s="270">
        <f>SUBTOTAL(9,G11678:G11685)</f>
        <v>0</v>
      </c>
    </row>
    <row r="11687" spans="1:7" ht="24" customHeight="1" x14ac:dyDescent="0.2">
      <c r="A11687" s="269"/>
      <c r="C11687" s="98" t="s">
        <v>605</v>
      </c>
      <c r="D11687" s="88"/>
      <c r="E11687" s="89"/>
      <c r="G11687" s="271"/>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8">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8">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8">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8">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8">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8">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8">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8">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8">
        <f t="shared" si="3510"/>
        <v>0</v>
      </c>
    </row>
    <row r="11697" spans="1:123" ht="24" customHeight="1" x14ac:dyDescent="0.2">
      <c r="A11697" s="272"/>
      <c r="B11697" s="88"/>
      <c r="D11697" s="88"/>
      <c r="E11697" s="89"/>
      <c r="F11697" s="255" t="s">
        <v>32</v>
      </c>
      <c r="G11697" s="270">
        <f>SUBTOTAL(9,G11688:G11696)</f>
        <v>0</v>
      </c>
    </row>
    <row r="11698" spans="1:123" ht="24" customHeight="1" x14ac:dyDescent="0.2">
      <c r="A11698" s="273"/>
      <c r="B11698" s="88"/>
      <c r="D11698" s="88"/>
      <c r="E11698" s="89"/>
      <c r="G11698" s="271"/>
    </row>
    <row r="11699" spans="1:123" ht="24" customHeight="1" x14ac:dyDescent="0.2">
      <c r="A11699" s="274" t="str">
        <f>B11657</f>
        <v>25.4.6</v>
      </c>
      <c r="B11699" s="275" t="str">
        <f>C11657</f>
        <v>Ceramico</v>
      </c>
      <c r="C11699" s="95"/>
      <c r="D11699" s="95" t="s">
        <v>33</v>
      </c>
      <c r="E11699" s="96"/>
      <c r="F11699" s="277" t="s">
        <v>34</v>
      </c>
      <c r="G11699" s="276">
        <f>SUBTOTAL(9,G11662:G11698)</f>
        <v>0</v>
      </c>
    </row>
    <row r="11701" spans="1:123" ht="24" customHeight="1" x14ac:dyDescent="0.2">
      <c r="A11701" s="256" t="s">
        <v>36</v>
      </c>
      <c r="B11701" s="257"/>
      <c r="C11701" s="257"/>
      <c r="D11701" s="257"/>
      <c r="E11701" s="257"/>
      <c r="F11701" s="257"/>
      <c r="G11701" s="258"/>
    </row>
    <row r="11702" spans="1:123" ht="24" customHeight="1" x14ac:dyDescent="0.2">
      <c r="A11702" s="259" t="s">
        <v>601</v>
      </c>
      <c r="B11702" s="84" t="str">
        <f>Comitente</f>
        <v>SUBSECRETARIA DE ARQUITECTURA</v>
      </c>
      <c r="C11702" s="80"/>
      <c r="D11702" s="85"/>
      <c r="E11702" s="85"/>
      <c r="F11702" s="86"/>
      <c r="G11702" s="260"/>
    </row>
    <row r="11703" spans="1:123" ht="24" customHeight="1" x14ac:dyDescent="0.2">
      <c r="A11703" s="259" t="s">
        <v>602</v>
      </c>
      <c r="B11703" s="84">
        <f>Contratista</f>
        <v>0</v>
      </c>
      <c r="C11703" s="81"/>
      <c r="D11703" s="81"/>
      <c r="E11703" s="81"/>
      <c r="F11703" s="87"/>
      <c r="G11703" s="261"/>
    </row>
    <row r="11704" spans="1:123" ht="24" customHeight="1" x14ac:dyDescent="0.2">
      <c r="A11704" s="259" t="s">
        <v>23</v>
      </c>
      <c r="B11704" s="84" t="str">
        <f>Obra</f>
        <v>ESCUELA CASA DEL NINÑO</v>
      </c>
      <c r="C11704" s="81"/>
      <c r="D11704" s="81"/>
      <c r="E11704" s="81"/>
      <c r="F11704" s="87" t="s">
        <v>37</v>
      </c>
      <c r="G11704" s="262">
        <f>Fecha_Base</f>
        <v>0</v>
      </c>
    </row>
    <row r="11705" spans="1:123" ht="24" customHeight="1" x14ac:dyDescent="0.2">
      <c r="A11705" s="263" t="s">
        <v>600</v>
      </c>
      <c r="B11705" s="82" t="str">
        <f>Ubicación</f>
        <v>VALLE FERTIL - SAN JUAN</v>
      </c>
      <c r="C11705" s="82"/>
      <c r="D11705" s="88"/>
      <c r="E11705" s="89"/>
      <c r="G11705" s="264"/>
    </row>
    <row r="11706" spans="1:123" ht="24" customHeight="1" x14ac:dyDescent="0.2">
      <c r="A11706" s="263" t="s">
        <v>38</v>
      </c>
      <c r="B11706" s="91">
        <f>IFERROR(VALUE(LEFT(B11707,FIND(".",B11707)-1)),"")</f>
        <v>25</v>
      </c>
      <c r="C11706" s="83" t="str">
        <f>IFERROR(VLOOKUP(B11706,Tabla_CyP,2,FALSE),"")</f>
        <v>REPARACIONES, REFACCIONES Y REFUNCIONALIZACIONES</v>
      </c>
      <c r="E11706" s="89"/>
      <c r="G11706" s="264"/>
    </row>
    <row r="11707" spans="1:123" ht="24" customHeight="1" x14ac:dyDescent="0.2">
      <c r="A11707" s="263" t="s">
        <v>24</v>
      </c>
      <c r="B11707" s="92" t="str">
        <f>IFERROR(VLOOKUP(COUNTIF($A$1:A11707,"ANALISIS DE PRECIOS"),Tabla_NumeroItem,2,FALSE),"")</f>
        <v>25.4.7</v>
      </c>
      <c r="C11707" s="83" t="str">
        <f>IFERROR(VLOOKUP(B11707,Tabla_CyP,2,FALSE),"")</f>
        <v>Mesada de granito</v>
      </c>
      <c r="D11707" s="88"/>
      <c r="E11707" s="89"/>
      <c r="F11707" s="87" t="s">
        <v>25</v>
      </c>
      <c r="G11707" s="265" t="str">
        <f>IFERROR(VLOOKUP(B11707,Tabla_CyP,4,FALSE),"")</f>
        <v>m2</v>
      </c>
    </row>
    <row r="11708" spans="1:123" ht="24" customHeight="1" x14ac:dyDescent="0.2">
      <c r="A11708" s="263"/>
      <c r="B11708" s="82"/>
      <c r="D11708" s="88"/>
      <c r="E11708" s="89"/>
      <c r="G11708" s="264"/>
    </row>
    <row r="11709" spans="1:123" ht="24" customHeight="1" x14ac:dyDescent="0.2">
      <c r="A11709" s="366" t="s">
        <v>506</v>
      </c>
      <c r="B11709" s="367"/>
      <c r="C11709" s="368" t="s">
        <v>0</v>
      </c>
      <c r="D11709" s="368" t="s">
        <v>26</v>
      </c>
      <c r="E11709" s="370" t="s">
        <v>27</v>
      </c>
      <c r="F11709" s="372" t="s">
        <v>28</v>
      </c>
      <c r="G11709" s="372" t="s">
        <v>29</v>
      </c>
    </row>
    <row r="11710" spans="1:123" s="88" customFormat="1" ht="24" customHeight="1" x14ac:dyDescent="0.2">
      <c r="A11710" s="93" t="s">
        <v>507</v>
      </c>
      <c r="B11710" s="93" t="s">
        <v>508</v>
      </c>
      <c r="C11710" s="369"/>
      <c r="D11710" s="369"/>
      <c r="E11710" s="371"/>
      <c r="F11710" s="373"/>
      <c r="G11710" s="373"/>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6"/>
      <c r="B11711" s="94"/>
      <c r="C11711" s="132" t="s">
        <v>603</v>
      </c>
      <c r="D11711" s="95"/>
      <c r="E11711" s="96"/>
      <c r="F11711" s="97"/>
      <c r="G11711" s="267"/>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8">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8">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8">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8">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8">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8">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8">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8">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8">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8">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8">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8">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8">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8">
        <f t="shared" si="3515"/>
        <v>0</v>
      </c>
    </row>
    <row r="11726" spans="1:7" ht="24" customHeight="1" x14ac:dyDescent="0.2">
      <c r="A11726" s="269"/>
      <c r="D11726" s="88"/>
      <c r="E11726" s="89"/>
      <c r="F11726" s="255" t="s">
        <v>30</v>
      </c>
      <c r="G11726" s="270">
        <f>SUBTOTAL(9,G11712:G11725)</f>
        <v>0</v>
      </c>
    </row>
    <row r="11727" spans="1:7" ht="24" customHeight="1" x14ac:dyDescent="0.2">
      <c r="A11727" s="269"/>
      <c r="C11727" s="98" t="s">
        <v>604</v>
      </c>
      <c r="D11727" s="88"/>
      <c r="E11727" s="89"/>
      <c r="G11727" s="271"/>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8">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8">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8">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8">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8">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8">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8">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8">
        <f t="shared" si="3520"/>
        <v>0</v>
      </c>
    </row>
    <row r="11736" spans="1:7" ht="24" customHeight="1" x14ac:dyDescent="0.2">
      <c r="A11736" s="269"/>
      <c r="D11736" s="88"/>
      <c r="E11736" s="89"/>
      <c r="F11736" s="255" t="s">
        <v>31</v>
      </c>
      <c r="G11736" s="270">
        <f>SUBTOTAL(9,G11728:G11735)</f>
        <v>0</v>
      </c>
    </row>
    <row r="11737" spans="1:7" ht="24" customHeight="1" x14ac:dyDescent="0.2">
      <c r="A11737" s="269"/>
      <c r="C11737" s="98" t="s">
        <v>605</v>
      </c>
      <c r="D11737" s="88"/>
      <c r="E11737" s="89"/>
      <c r="G11737" s="271"/>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8">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8">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8">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8">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8">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8">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8">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8">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8">
        <f t="shared" si="3525"/>
        <v>0</v>
      </c>
    </row>
    <row r="11747" spans="1:123" ht="24" customHeight="1" x14ac:dyDescent="0.2">
      <c r="A11747" s="272"/>
      <c r="B11747" s="88"/>
      <c r="D11747" s="88"/>
      <c r="E11747" s="89"/>
      <c r="F11747" s="255" t="s">
        <v>32</v>
      </c>
      <c r="G11747" s="270">
        <f>SUBTOTAL(9,G11738:G11746)</f>
        <v>0</v>
      </c>
    </row>
    <row r="11748" spans="1:123" ht="24" customHeight="1" x14ac:dyDescent="0.2">
      <c r="A11748" s="273"/>
      <c r="B11748" s="88"/>
      <c r="D11748" s="88"/>
      <c r="E11748" s="89"/>
      <c r="G11748" s="271"/>
    </row>
    <row r="11749" spans="1:123" ht="24" customHeight="1" x14ac:dyDescent="0.2">
      <c r="A11749" s="274" t="str">
        <f>B11707</f>
        <v>25.4.7</v>
      </c>
      <c r="B11749" s="275" t="str">
        <f>C11707</f>
        <v>Mesada de granito</v>
      </c>
      <c r="C11749" s="95"/>
      <c r="D11749" s="95" t="s">
        <v>33</v>
      </c>
      <c r="E11749" s="96"/>
      <c r="F11749" s="277" t="s">
        <v>34</v>
      </c>
      <c r="G11749" s="276">
        <f>SUBTOTAL(9,G11712:G11748)</f>
        <v>0</v>
      </c>
    </row>
    <row r="11751" spans="1:123" ht="24" customHeight="1" x14ac:dyDescent="0.2">
      <c r="A11751" s="256" t="s">
        <v>36</v>
      </c>
      <c r="B11751" s="257"/>
      <c r="C11751" s="257"/>
      <c r="D11751" s="257"/>
      <c r="E11751" s="257"/>
      <c r="F11751" s="257"/>
      <c r="G11751" s="258"/>
    </row>
    <row r="11752" spans="1:123" ht="24" customHeight="1" x14ac:dyDescent="0.2">
      <c r="A11752" s="259" t="s">
        <v>601</v>
      </c>
      <c r="B11752" s="84" t="str">
        <f>Comitente</f>
        <v>SUBSECRETARIA DE ARQUITECTURA</v>
      </c>
      <c r="C11752" s="80"/>
      <c r="D11752" s="85"/>
      <c r="E11752" s="85"/>
      <c r="F11752" s="86"/>
      <c r="G11752" s="260"/>
    </row>
    <row r="11753" spans="1:123" ht="24" customHeight="1" x14ac:dyDescent="0.2">
      <c r="A11753" s="259" t="s">
        <v>602</v>
      </c>
      <c r="B11753" s="84">
        <f>Contratista</f>
        <v>0</v>
      </c>
      <c r="C11753" s="81"/>
      <c r="D11753" s="81"/>
      <c r="E11753" s="81"/>
      <c r="F11753" s="87"/>
      <c r="G11753" s="261"/>
    </row>
    <row r="11754" spans="1:123" ht="24" customHeight="1" x14ac:dyDescent="0.2">
      <c r="A11754" s="259" t="s">
        <v>23</v>
      </c>
      <c r="B11754" s="84" t="str">
        <f>Obra</f>
        <v>ESCUELA CASA DEL NINÑO</v>
      </c>
      <c r="C11754" s="81"/>
      <c r="D11754" s="81"/>
      <c r="E11754" s="81"/>
      <c r="F11754" s="87" t="s">
        <v>37</v>
      </c>
      <c r="G11754" s="262">
        <f>Fecha_Base</f>
        <v>0</v>
      </c>
    </row>
    <row r="11755" spans="1:123" ht="24" customHeight="1" x14ac:dyDescent="0.2">
      <c r="A11755" s="263" t="s">
        <v>600</v>
      </c>
      <c r="B11755" s="82" t="str">
        <f>Ubicación</f>
        <v>VALLE FERTIL - SAN JUAN</v>
      </c>
      <c r="C11755" s="82"/>
      <c r="D11755" s="88"/>
      <c r="E11755" s="89"/>
      <c r="G11755" s="264"/>
    </row>
    <row r="11756" spans="1:123" ht="24" customHeight="1" x14ac:dyDescent="0.2">
      <c r="A11756" s="263" t="s">
        <v>38</v>
      </c>
      <c r="B11756" s="91">
        <f>IFERROR(VALUE(LEFT(B11757,FIND(".",B11757)-1)),"")</f>
        <v>25</v>
      </c>
      <c r="C11756" s="83" t="str">
        <f>IFERROR(VLOOKUP(B11756,Tabla_CyP,2,FALSE),"")</f>
        <v>REPARACIONES, REFACCIONES Y REFUNCIONALIZACIONES</v>
      </c>
      <c r="E11756" s="89"/>
      <c r="G11756" s="264"/>
    </row>
    <row r="11757" spans="1:123" ht="24" customHeight="1" x14ac:dyDescent="0.2">
      <c r="A11757" s="263" t="s">
        <v>24</v>
      </c>
      <c r="B11757" s="92" t="str">
        <f>IFERROR(VLOOKUP(COUNTIF($A$1:A11757,"ANALISIS DE PRECIOS"),Tabla_NumeroItem,2,FALSE),"")</f>
        <v>25.5.1</v>
      </c>
      <c r="C11757" s="83" t="str">
        <f>IFERROR(VLOOKUP(B11757,Tabla_CyP,2,FALSE),"")</f>
        <v>Conexiones a edificio existente</v>
      </c>
      <c r="D11757" s="88"/>
      <c r="E11757" s="89"/>
      <c r="F11757" s="87" t="s">
        <v>25</v>
      </c>
      <c r="G11757" s="265" t="str">
        <f>IFERROR(VLOOKUP(B11757,Tabla_CyP,4,FALSE),"")</f>
        <v>gl</v>
      </c>
    </row>
    <row r="11758" spans="1:123" ht="24" customHeight="1" x14ac:dyDescent="0.2">
      <c r="A11758" s="263"/>
      <c r="B11758" s="82"/>
      <c r="D11758" s="88"/>
      <c r="E11758" s="89"/>
      <c r="G11758" s="264"/>
    </row>
    <row r="11759" spans="1:123" ht="24" customHeight="1" x14ac:dyDescent="0.2">
      <c r="A11759" s="366" t="s">
        <v>506</v>
      </c>
      <c r="B11759" s="367"/>
      <c r="C11759" s="368" t="s">
        <v>0</v>
      </c>
      <c r="D11759" s="368" t="s">
        <v>26</v>
      </c>
      <c r="E11759" s="370" t="s">
        <v>27</v>
      </c>
      <c r="F11759" s="372" t="s">
        <v>28</v>
      </c>
      <c r="G11759" s="372" t="s">
        <v>29</v>
      </c>
    </row>
    <row r="11760" spans="1:123" s="88" customFormat="1" ht="24" customHeight="1" x14ac:dyDescent="0.2">
      <c r="A11760" s="93" t="s">
        <v>507</v>
      </c>
      <c r="B11760" s="93" t="s">
        <v>508</v>
      </c>
      <c r="C11760" s="369"/>
      <c r="D11760" s="369"/>
      <c r="E11760" s="371"/>
      <c r="F11760" s="373"/>
      <c r="G11760" s="373"/>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6"/>
      <c r="B11761" s="94"/>
      <c r="C11761" s="132" t="s">
        <v>603</v>
      </c>
      <c r="D11761" s="95"/>
      <c r="E11761" s="96"/>
      <c r="F11761" s="97"/>
      <c r="G11761" s="267"/>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8">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8">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8">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8">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8">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8">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8">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8">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8">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8">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8">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8">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8">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8">
        <f t="shared" si="3530"/>
        <v>0</v>
      </c>
    </row>
    <row r="11776" spans="1:7" ht="24" customHeight="1" x14ac:dyDescent="0.2">
      <c r="A11776" s="269"/>
      <c r="D11776" s="88"/>
      <c r="E11776" s="89"/>
      <c r="F11776" s="255" t="s">
        <v>30</v>
      </c>
      <c r="G11776" s="270">
        <f>SUBTOTAL(9,G11762:G11775)</f>
        <v>0</v>
      </c>
    </row>
    <row r="11777" spans="1:7" ht="24" customHeight="1" x14ac:dyDescent="0.2">
      <c r="A11777" s="269"/>
      <c r="C11777" s="98" t="s">
        <v>604</v>
      </c>
      <c r="D11777" s="88"/>
      <c r="E11777" s="89"/>
      <c r="G11777" s="271"/>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8">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8">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8">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8">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8">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8">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8">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8">
        <f t="shared" si="3535"/>
        <v>0</v>
      </c>
    </row>
    <row r="11786" spans="1:7" ht="24" customHeight="1" x14ac:dyDescent="0.2">
      <c r="A11786" s="269"/>
      <c r="D11786" s="88"/>
      <c r="E11786" s="89"/>
      <c r="F11786" s="255" t="s">
        <v>31</v>
      </c>
      <c r="G11786" s="270">
        <f>SUBTOTAL(9,G11778:G11785)</f>
        <v>0</v>
      </c>
    </row>
    <row r="11787" spans="1:7" ht="24" customHeight="1" x14ac:dyDescent="0.2">
      <c r="A11787" s="269"/>
      <c r="C11787" s="98" t="s">
        <v>605</v>
      </c>
      <c r="D11787" s="88"/>
      <c r="E11787" s="89"/>
      <c r="G11787" s="271"/>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8">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8">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8">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8">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8">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8">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8">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8">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8">
        <f t="shared" si="3540"/>
        <v>0</v>
      </c>
    </row>
    <row r="11797" spans="1:7" ht="24" customHeight="1" x14ac:dyDescent="0.2">
      <c r="A11797" s="272"/>
      <c r="B11797" s="88"/>
      <c r="D11797" s="88"/>
      <c r="E11797" s="89"/>
      <c r="F11797" s="255" t="s">
        <v>32</v>
      </c>
      <c r="G11797" s="270">
        <f>SUBTOTAL(9,G11788:G11796)</f>
        <v>0</v>
      </c>
    </row>
    <row r="11798" spans="1:7" ht="24" customHeight="1" x14ac:dyDescent="0.2">
      <c r="A11798" s="273"/>
      <c r="B11798" s="88"/>
      <c r="D11798" s="88"/>
      <c r="E11798" s="89"/>
      <c r="G11798" s="271"/>
    </row>
    <row r="11799" spans="1:7" ht="24" customHeight="1" x14ac:dyDescent="0.2">
      <c r="A11799" s="274" t="str">
        <f>B11757</f>
        <v>25.5.1</v>
      </c>
      <c r="B11799" s="275" t="str">
        <f>C11757</f>
        <v>Conexiones a edificio existente</v>
      </c>
      <c r="C11799" s="95"/>
      <c r="D11799" s="95" t="s">
        <v>33</v>
      </c>
      <c r="E11799" s="96"/>
      <c r="F11799" s="277" t="s">
        <v>34</v>
      </c>
      <c r="G11799" s="276">
        <f>SUBTOTAL(9,G11762:G11798)</f>
        <v>0</v>
      </c>
    </row>
    <row r="11801" spans="1:7" ht="24" customHeight="1" x14ac:dyDescent="0.2">
      <c r="A11801" s="256" t="s">
        <v>36</v>
      </c>
      <c r="B11801" s="257"/>
      <c r="C11801" s="257"/>
      <c r="D11801" s="257"/>
      <c r="E11801" s="257"/>
      <c r="F11801" s="257"/>
      <c r="G11801" s="258"/>
    </row>
    <row r="11802" spans="1:7" ht="24" customHeight="1" x14ac:dyDescent="0.2">
      <c r="A11802" s="259" t="s">
        <v>601</v>
      </c>
      <c r="B11802" s="84" t="str">
        <f>Comitente</f>
        <v>SUBSECRETARIA DE ARQUITECTURA</v>
      </c>
      <c r="C11802" s="80"/>
      <c r="D11802" s="85"/>
      <c r="E11802" s="85"/>
      <c r="F11802" s="86"/>
      <c r="G11802" s="260"/>
    </row>
    <row r="11803" spans="1:7" ht="24" customHeight="1" x14ac:dyDescent="0.2">
      <c r="A11803" s="259" t="s">
        <v>602</v>
      </c>
      <c r="B11803" s="84">
        <f>Contratista</f>
        <v>0</v>
      </c>
      <c r="C11803" s="81"/>
      <c r="D11803" s="81"/>
      <c r="E11803" s="81"/>
      <c r="F11803" s="87"/>
      <c r="G11803" s="261"/>
    </row>
    <row r="11804" spans="1:7" ht="24" customHeight="1" x14ac:dyDescent="0.2">
      <c r="A11804" s="259" t="s">
        <v>23</v>
      </c>
      <c r="B11804" s="84" t="str">
        <f>Obra</f>
        <v>ESCUELA CASA DEL NINÑO</v>
      </c>
      <c r="C11804" s="81"/>
      <c r="D11804" s="81"/>
      <c r="E11804" s="81"/>
      <c r="F11804" s="87" t="s">
        <v>37</v>
      </c>
      <c r="G11804" s="262">
        <f>Fecha_Base</f>
        <v>0</v>
      </c>
    </row>
    <row r="11805" spans="1:7" ht="24" customHeight="1" x14ac:dyDescent="0.2">
      <c r="A11805" s="263" t="s">
        <v>600</v>
      </c>
      <c r="B11805" s="82" t="str">
        <f>Ubicación</f>
        <v>VALLE FERTIL - SAN JUAN</v>
      </c>
      <c r="C11805" s="82"/>
      <c r="D11805" s="88"/>
      <c r="E11805" s="89"/>
      <c r="G11805" s="264"/>
    </row>
    <row r="11806" spans="1:7" ht="24" customHeight="1" x14ac:dyDescent="0.2">
      <c r="A11806" s="263" t="s">
        <v>38</v>
      </c>
      <c r="B11806" s="91">
        <f>IFERROR(VALUE(LEFT(B11807,FIND(".",B11807)-1)),"")</f>
        <v>25</v>
      </c>
      <c r="C11806" s="83" t="str">
        <f>IFERROR(VLOOKUP(B11806,Tabla_CyP,2,FALSE),"")</f>
        <v>REPARACIONES, REFACCIONES Y REFUNCIONALIZACIONES</v>
      </c>
      <c r="E11806" s="89"/>
      <c r="G11806" s="264"/>
    </row>
    <row r="11807" spans="1:7" ht="24" customHeight="1" x14ac:dyDescent="0.2">
      <c r="A11807" s="263" t="s">
        <v>24</v>
      </c>
      <c r="B11807" s="92" t="str">
        <f>IFERROR(VLOOKUP(COUNTIF($A$1:A11807,"ANALISIS DE PRECIOS"),Tabla_NumeroItem,2,FALSE),"")</f>
        <v>25.5.2</v>
      </c>
      <c r="C11807" s="83" t="str">
        <f>IFERROR(VLOOKUP(B11807,Tabla_CyP,2,FALSE),"")</f>
        <v>Cegado de galerias</v>
      </c>
      <c r="D11807" s="88"/>
      <c r="E11807" s="89"/>
      <c r="F11807" s="87" t="s">
        <v>25</v>
      </c>
      <c r="G11807" s="265" t="str">
        <f>IFERROR(VLOOKUP(B11807,Tabla_CyP,4,FALSE),"")</f>
        <v>m3</v>
      </c>
    </row>
    <row r="11808" spans="1:7" ht="24" customHeight="1" x14ac:dyDescent="0.2">
      <c r="A11808" s="263"/>
      <c r="B11808" s="82"/>
      <c r="D11808" s="88"/>
      <c r="E11808" s="89"/>
      <c r="G11808" s="264"/>
    </row>
    <row r="11809" spans="1:123" ht="24" customHeight="1" x14ac:dyDescent="0.2">
      <c r="A11809" s="366" t="s">
        <v>506</v>
      </c>
      <c r="B11809" s="367"/>
      <c r="C11809" s="368" t="s">
        <v>0</v>
      </c>
      <c r="D11809" s="368" t="s">
        <v>26</v>
      </c>
      <c r="E11809" s="370" t="s">
        <v>27</v>
      </c>
      <c r="F11809" s="372" t="s">
        <v>28</v>
      </c>
      <c r="G11809" s="372" t="s">
        <v>29</v>
      </c>
    </row>
    <row r="11810" spans="1:123" s="88" customFormat="1" ht="24" customHeight="1" x14ac:dyDescent="0.2">
      <c r="A11810" s="93" t="s">
        <v>507</v>
      </c>
      <c r="B11810" s="93" t="s">
        <v>508</v>
      </c>
      <c r="C11810" s="369"/>
      <c r="D11810" s="369"/>
      <c r="E11810" s="371"/>
      <c r="F11810" s="373"/>
      <c r="G11810" s="373"/>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6"/>
      <c r="B11811" s="94"/>
      <c r="C11811" s="132" t="s">
        <v>603</v>
      </c>
      <c r="D11811" s="95"/>
      <c r="E11811" s="96"/>
      <c r="F11811" s="97"/>
      <c r="G11811" s="267"/>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8">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8">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8">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8">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8">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8">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8">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8">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8">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8">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8">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8">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8">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8">
        <f t="shared" si="3545"/>
        <v>0</v>
      </c>
    </row>
    <row r="11826" spans="1:7" ht="24" customHeight="1" x14ac:dyDescent="0.2">
      <c r="A11826" s="269"/>
      <c r="D11826" s="88"/>
      <c r="E11826" s="89"/>
      <c r="F11826" s="255" t="s">
        <v>30</v>
      </c>
      <c r="G11826" s="270">
        <f>SUBTOTAL(9,G11812:G11825)</f>
        <v>0</v>
      </c>
    </row>
    <row r="11827" spans="1:7" ht="24" customHeight="1" x14ac:dyDescent="0.2">
      <c r="A11827" s="269"/>
      <c r="C11827" s="98" t="s">
        <v>604</v>
      </c>
      <c r="D11827" s="88"/>
      <c r="E11827" s="89"/>
      <c r="G11827" s="271"/>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8">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8">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8">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8">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8">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8">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8">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8">
        <f t="shared" si="3550"/>
        <v>0</v>
      </c>
    </row>
    <row r="11836" spans="1:7" ht="24" customHeight="1" x14ac:dyDescent="0.2">
      <c r="A11836" s="269"/>
      <c r="D11836" s="88"/>
      <c r="E11836" s="89"/>
      <c r="F11836" s="255" t="s">
        <v>31</v>
      </c>
      <c r="G11836" s="270">
        <f>SUBTOTAL(9,G11828:G11835)</f>
        <v>0</v>
      </c>
    </row>
    <row r="11837" spans="1:7" ht="24" customHeight="1" x14ac:dyDescent="0.2">
      <c r="A11837" s="269"/>
      <c r="C11837" s="98" t="s">
        <v>605</v>
      </c>
      <c r="D11837" s="88"/>
      <c r="E11837" s="89"/>
      <c r="G11837" s="271"/>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8">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8">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8">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8">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8">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8">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8">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8">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8">
        <f t="shared" si="3555"/>
        <v>0</v>
      </c>
    </row>
    <row r="11847" spans="1:7" ht="24" customHeight="1" x14ac:dyDescent="0.2">
      <c r="A11847" s="272"/>
      <c r="B11847" s="88"/>
      <c r="D11847" s="88"/>
      <c r="E11847" s="89"/>
      <c r="F11847" s="255" t="s">
        <v>32</v>
      </c>
      <c r="G11847" s="270">
        <f>SUBTOTAL(9,G11838:G11846)</f>
        <v>0</v>
      </c>
    </row>
    <row r="11848" spans="1:7" ht="24" customHeight="1" x14ac:dyDescent="0.2">
      <c r="A11848" s="273"/>
      <c r="B11848" s="88"/>
      <c r="D11848" s="88"/>
      <c r="E11848" s="89"/>
      <c r="G11848" s="271"/>
    </row>
    <row r="11849" spans="1:7" ht="24" customHeight="1" x14ac:dyDescent="0.2">
      <c r="A11849" s="274" t="str">
        <f>B11807</f>
        <v>25.5.2</v>
      </c>
      <c r="B11849" s="275" t="str">
        <f>C11807</f>
        <v>Cegado de galerias</v>
      </c>
      <c r="C11849" s="95"/>
      <c r="D11849" s="95" t="s">
        <v>33</v>
      </c>
      <c r="E11849" s="96"/>
      <c r="F11849" s="277" t="s">
        <v>34</v>
      </c>
      <c r="G11849" s="276">
        <f>SUBTOTAL(9,G11812:G11848)</f>
        <v>0</v>
      </c>
    </row>
    <row r="11851" spans="1:7" ht="24" customHeight="1" x14ac:dyDescent="0.2">
      <c r="A11851" s="256" t="s">
        <v>36</v>
      </c>
      <c r="B11851" s="257"/>
      <c r="C11851" s="257"/>
      <c r="D11851" s="257"/>
      <c r="E11851" s="257"/>
      <c r="F11851" s="257"/>
      <c r="G11851" s="258"/>
    </row>
    <row r="11852" spans="1:7" ht="24" customHeight="1" x14ac:dyDescent="0.2">
      <c r="A11852" s="259" t="s">
        <v>601</v>
      </c>
      <c r="B11852" s="84" t="str">
        <f>Comitente</f>
        <v>SUBSECRETARIA DE ARQUITECTURA</v>
      </c>
      <c r="C11852" s="80"/>
      <c r="D11852" s="85"/>
      <c r="E11852" s="85"/>
      <c r="F11852" s="86"/>
      <c r="G11852" s="260"/>
    </row>
    <row r="11853" spans="1:7" ht="24" customHeight="1" x14ac:dyDescent="0.2">
      <c r="A11853" s="259" t="s">
        <v>602</v>
      </c>
      <c r="B11853" s="84">
        <f>Contratista</f>
        <v>0</v>
      </c>
      <c r="C11853" s="81"/>
      <c r="D11853" s="81"/>
      <c r="E11853" s="81"/>
      <c r="F11853" s="87"/>
      <c r="G11853" s="261"/>
    </row>
    <row r="11854" spans="1:7" ht="24" customHeight="1" x14ac:dyDescent="0.2">
      <c r="A11854" s="259" t="s">
        <v>23</v>
      </c>
      <c r="B11854" s="84" t="str">
        <f>Obra</f>
        <v>ESCUELA CASA DEL NINÑO</v>
      </c>
      <c r="C11854" s="81"/>
      <c r="D11854" s="81"/>
      <c r="E11854" s="81"/>
      <c r="F11854" s="87" t="s">
        <v>37</v>
      </c>
      <c r="G11854" s="262">
        <f>Fecha_Base</f>
        <v>0</v>
      </c>
    </row>
    <row r="11855" spans="1:7" ht="24" customHeight="1" x14ac:dyDescent="0.2">
      <c r="A11855" s="263" t="s">
        <v>600</v>
      </c>
      <c r="B11855" s="82" t="str">
        <f>Ubicación</f>
        <v>VALLE FERTIL - SAN JUAN</v>
      </c>
      <c r="C11855" s="82"/>
      <c r="D11855" s="88"/>
      <c r="E11855" s="89"/>
      <c r="G11855" s="264"/>
    </row>
    <row r="11856" spans="1:7" ht="24" customHeight="1" x14ac:dyDescent="0.2">
      <c r="A11856" s="263" t="s">
        <v>38</v>
      </c>
      <c r="B11856" s="91">
        <f>IFERROR(VALUE(LEFT(B11857,FIND(".",B11857)-1)),"")</f>
        <v>25</v>
      </c>
      <c r="C11856" s="83" t="str">
        <f>IFERROR(VLOOKUP(B11856,Tabla_CyP,2,FALSE),"")</f>
        <v>REPARACIONES, REFACCIONES Y REFUNCIONALIZACIONES</v>
      </c>
      <c r="E11856" s="89"/>
      <c r="G11856" s="264"/>
    </row>
    <row r="11857" spans="1:123" ht="24" customHeight="1" x14ac:dyDescent="0.2">
      <c r="A11857" s="263" t="s">
        <v>24</v>
      </c>
      <c r="B11857" s="92" t="str">
        <f>IFERROR(VLOOKUP(COUNTIF($A$1:A11857,"ANALISIS DE PRECIOS"),Tabla_NumeroItem,2,FALSE),"")</f>
        <v>25.6.1</v>
      </c>
      <c r="C11857" s="83" t="str">
        <f>IFERROR(VLOOKUP(B11857,Tabla_CyP,2,FALSE),"")</f>
        <v>Pintura al látex en muros interiores</v>
      </c>
      <c r="D11857" s="88"/>
      <c r="E11857" s="89"/>
      <c r="F11857" s="87" t="s">
        <v>25</v>
      </c>
      <c r="G11857" s="265" t="str">
        <f>IFERROR(VLOOKUP(B11857,Tabla_CyP,4,FALSE),"")</f>
        <v>m2</v>
      </c>
    </row>
    <row r="11858" spans="1:123" ht="24" customHeight="1" x14ac:dyDescent="0.2">
      <c r="A11858" s="263"/>
      <c r="B11858" s="82"/>
      <c r="D11858" s="88"/>
      <c r="E11858" s="89"/>
      <c r="G11858" s="264"/>
    </row>
    <row r="11859" spans="1:123" ht="24" customHeight="1" x14ac:dyDescent="0.2">
      <c r="A11859" s="366" t="s">
        <v>506</v>
      </c>
      <c r="B11859" s="367"/>
      <c r="C11859" s="368" t="s">
        <v>0</v>
      </c>
      <c r="D11859" s="368" t="s">
        <v>26</v>
      </c>
      <c r="E11859" s="370" t="s">
        <v>27</v>
      </c>
      <c r="F11859" s="372" t="s">
        <v>28</v>
      </c>
      <c r="G11859" s="372" t="s">
        <v>29</v>
      </c>
    </row>
    <row r="11860" spans="1:123" s="88" customFormat="1" ht="24" customHeight="1" x14ac:dyDescent="0.2">
      <c r="A11860" s="93" t="s">
        <v>507</v>
      </c>
      <c r="B11860" s="93" t="s">
        <v>508</v>
      </c>
      <c r="C11860" s="369"/>
      <c r="D11860" s="369"/>
      <c r="E11860" s="371"/>
      <c r="F11860" s="373"/>
      <c r="G11860" s="373"/>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6"/>
      <c r="B11861" s="94"/>
      <c r="C11861" s="132" t="s">
        <v>603</v>
      </c>
      <c r="D11861" s="95"/>
      <c r="E11861" s="96"/>
      <c r="F11861" s="97"/>
      <c r="G11861" s="267"/>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8">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8">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8">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8">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8">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8">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8">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8">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8">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8">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8">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8">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8">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8">
        <f t="shared" si="3560"/>
        <v>0</v>
      </c>
    </row>
    <row r="11876" spans="1:7" ht="24" customHeight="1" x14ac:dyDescent="0.2">
      <c r="A11876" s="269"/>
      <c r="D11876" s="88"/>
      <c r="E11876" s="89"/>
      <c r="F11876" s="255" t="s">
        <v>30</v>
      </c>
      <c r="G11876" s="270">
        <f>SUBTOTAL(9,G11862:G11875)</f>
        <v>0</v>
      </c>
    </row>
    <row r="11877" spans="1:7" ht="24" customHeight="1" x14ac:dyDescent="0.2">
      <c r="A11877" s="269"/>
      <c r="C11877" s="98" t="s">
        <v>604</v>
      </c>
      <c r="D11877" s="88"/>
      <c r="E11877" s="89"/>
      <c r="G11877" s="271"/>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8">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8">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8">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8">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8">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8">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8">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8">
        <f t="shared" si="3565"/>
        <v>0</v>
      </c>
    </row>
    <row r="11886" spans="1:7" ht="24" customHeight="1" x14ac:dyDescent="0.2">
      <c r="A11886" s="269"/>
      <c r="D11886" s="88"/>
      <c r="E11886" s="89"/>
      <c r="F11886" s="255" t="s">
        <v>31</v>
      </c>
      <c r="G11886" s="270">
        <f>SUBTOTAL(9,G11878:G11885)</f>
        <v>0</v>
      </c>
    </row>
    <row r="11887" spans="1:7" ht="24" customHeight="1" x14ac:dyDescent="0.2">
      <c r="A11887" s="269"/>
      <c r="C11887" s="98" t="s">
        <v>605</v>
      </c>
      <c r="D11887" s="88"/>
      <c r="E11887" s="89"/>
      <c r="G11887" s="271"/>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8">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8">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8">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8">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8">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8">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8">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8">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8">
        <f t="shared" si="3570"/>
        <v>0</v>
      </c>
    </row>
    <row r="11897" spans="1:7" ht="24" customHeight="1" x14ac:dyDescent="0.2">
      <c r="A11897" s="272"/>
      <c r="B11897" s="88"/>
      <c r="D11897" s="88"/>
      <c r="E11897" s="89"/>
      <c r="F11897" s="255" t="s">
        <v>32</v>
      </c>
      <c r="G11897" s="270">
        <f>SUBTOTAL(9,G11888:G11896)</f>
        <v>0</v>
      </c>
    </row>
    <row r="11898" spans="1:7" ht="24" customHeight="1" x14ac:dyDescent="0.2">
      <c r="A11898" s="273"/>
      <c r="B11898" s="88"/>
      <c r="D11898" s="88"/>
      <c r="E11898" s="89"/>
      <c r="G11898" s="271"/>
    </row>
    <row r="11899" spans="1:7" ht="24" customHeight="1" x14ac:dyDescent="0.2">
      <c r="A11899" s="274" t="str">
        <f>B11857</f>
        <v>25.6.1</v>
      </c>
      <c r="B11899" s="275" t="str">
        <f>C11857</f>
        <v>Pintura al látex en muros interiores</v>
      </c>
      <c r="C11899" s="95"/>
      <c r="D11899" s="95" t="s">
        <v>33</v>
      </c>
      <c r="E11899" s="96"/>
      <c r="F11899" s="277" t="s">
        <v>34</v>
      </c>
      <c r="G11899" s="276">
        <f>SUBTOTAL(9,G11862:G11898)</f>
        <v>0</v>
      </c>
    </row>
    <row r="11901" spans="1:7" ht="24" customHeight="1" x14ac:dyDescent="0.2">
      <c r="A11901" s="256" t="s">
        <v>36</v>
      </c>
      <c r="B11901" s="257"/>
      <c r="C11901" s="257"/>
      <c r="D11901" s="257"/>
      <c r="E11901" s="257"/>
      <c r="F11901" s="257"/>
      <c r="G11901" s="258"/>
    </row>
    <row r="11902" spans="1:7" ht="24" customHeight="1" x14ac:dyDescent="0.2">
      <c r="A11902" s="259" t="s">
        <v>601</v>
      </c>
      <c r="B11902" s="84" t="str">
        <f>Comitente</f>
        <v>SUBSECRETARIA DE ARQUITECTURA</v>
      </c>
      <c r="C11902" s="80"/>
      <c r="D11902" s="85"/>
      <c r="E11902" s="85"/>
      <c r="F11902" s="86"/>
      <c r="G11902" s="260"/>
    </row>
    <row r="11903" spans="1:7" ht="24" customHeight="1" x14ac:dyDescent="0.2">
      <c r="A11903" s="259" t="s">
        <v>602</v>
      </c>
      <c r="B11903" s="84">
        <f>Contratista</f>
        <v>0</v>
      </c>
      <c r="C11903" s="81"/>
      <c r="D11903" s="81"/>
      <c r="E11903" s="81"/>
      <c r="F11903" s="87"/>
      <c r="G11903" s="261"/>
    </row>
    <row r="11904" spans="1:7" ht="24" customHeight="1" x14ac:dyDescent="0.2">
      <c r="A11904" s="259" t="s">
        <v>23</v>
      </c>
      <c r="B11904" s="84" t="str">
        <f>Obra</f>
        <v>ESCUELA CASA DEL NINÑO</v>
      </c>
      <c r="C11904" s="81"/>
      <c r="D11904" s="81"/>
      <c r="E11904" s="81"/>
      <c r="F11904" s="87" t="s">
        <v>37</v>
      </c>
      <c r="G11904" s="262">
        <f>Fecha_Base</f>
        <v>0</v>
      </c>
    </row>
    <row r="11905" spans="1:123" ht="24" customHeight="1" x14ac:dyDescent="0.2">
      <c r="A11905" s="263" t="s">
        <v>600</v>
      </c>
      <c r="B11905" s="82" t="str">
        <f>Ubicación</f>
        <v>VALLE FERTIL - SAN JUAN</v>
      </c>
      <c r="C11905" s="82"/>
      <c r="D11905" s="88"/>
      <c r="E11905" s="89"/>
      <c r="G11905" s="264"/>
    </row>
    <row r="11906" spans="1:123" ht="24" customHeight="1" x14ac:dyDescent="0.2">
      <c r="A11906" s="263" t="s">
        <v>38</v>
      </c>
      <c r="B11906" s="91">
        <f>IFERROR(VALUE(LEFT(B11907,FIND(".",B11907)-1)),"")</f>
        <v>25</v>
      </c>
      <c r="C11906" s="83" t="str">
        <f>IFERROR(VLOOKUP(B11906,Tabla_CyP,2,FALSE),"")</f>
        <v>REPARACIONES, REFACCIONES Y REFUNCIONALIZACIONES</v>
      </c>
      <c r="E11906" s="89"/>
      <c r="G11906" s="264"/>
    </row>
    <row r="11907" spans="1:123" ht="24" customHeight="1" x14ac:dyDescent="0.2">
      <c r="A11907" s="263" t="s">
        <v>24</v>
      </c>
      <c r="B11907" s="92" t="str">
        <f>IFERROR(VLOOKUP(COUNTIF($A$1:A11907,"ANALISIS DE PRECIOS"),Tabla_NumeroItem,2,FALSE),"")</f>
        <v>25.6.2</v>
      </c>
      <c r="C11907" s="83" t="str">
        <f>IFERROR(VLOOKUP(B11907,Tabla_CyP,2,FALSE),"")</f>
        <v xml:space="preserve">Pinturas al látex en muros  exteriores </v>
      </c>
      <c r="D11907" s="88"/>
      <c r="E11907" s="89"/>
      <c r="F11907" s="87" t="s">
        <v>25</v>
      </c>
      <c r="G11907" s="265" t="str">
        <f>IFERROR(VLOOKUP(B11907,Tabla_CyP,4,FALSE),"")</f>
        <v>m2</v>
      </c>
    </row>
    <row r="11908" spans="1:123" ht="24" customHeight="1" x14ac:dyDescent="0.2">
      <c r="A11908" s="263"/>
      <c r="B11908" s="82"/>
      <c r="D11908" s="88"/>
      <c r="E11908" s="89"/>
      <c r="G11908" s="264"/>
    </row>
    <row r="11909" spans="1:123" ht="24" customHeight="1" x14ac:dyDescent="0.2">
      <c r="A11909" s="366" t="s">
        <v>506</v>
      </c>
      <c r="B11909" s="367"/>
      <c r="C11909" s="368" t="s">
        <v>0</v>
      </c>
      <c r="D11909" s="368" t="s">
        <v>26</v>
      </c>
      <c r="E11909" s="370" t="s">
        <v>27</v>
      </c>
      <c r="F11909" s="372" t="s">
        <v>28</v>
      </c>
      <c r="G11909" s="372" t="s">
        <v>29</v>
      </c>
    </row>
    <row r="11910" spans="1:123" s="88" customFormat="1" ht="24" customHeight="1" x14ac:dyDescent="0.2">
      <c r="A11910" s="93" t="s">
        <v>507</v>
      </c>
      <c r="B11910" s="93" t="s">
        <v>508</v>
      </c>
      <c r="C11910" s="369"/>
      <c r="D11910" s="369"/>
      <c r="E11910" s="371"/>
      <c r="F11910" s="373"/>
      <c r="G11910" s="373"/>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66"/>
      <c r="B11911" s="94"/>
      <c r="C11911" s="132" t="s">
        <v>603</v>
      </c>
      <c r="D11911" s="95"/>
      <c r="E11911" s="96"/>
      <c r="F11911" s="97"/>
      <c r="G11911" s="267"/>
    </row>
    <row r="11912" spans="1:123" s="212" customFormat="1" ht="24" customHeight="1" x14ac:dyDescent="0.2">
      <c r="A11912" s="207" t="str">
        <f t="shared" ref="A11912:A11925" si="3571">IFERROR(VLOOKUP(C11912,Tabla_Insumos,4,FALSE),"")</f>
        <v/>
      </c>
      <c r="B11912" s="205" t="str">
        <f>IFERROR(VLOOKUP(C11912,Tabla_Insumos,5,FALSE),"")</f>
        <v/>
      </c>
      <c r="C11912" s="206"/>
      <c r="D11912" s="207" t="str">
        <f t="shared" ref="D11912:D11925" si="3572">IFERROR(VLOOKUP(C11912,Tabla_Insumos,2,FALSE),"")</f>
        <v/>
      </c>
      <c r="E11912" s="208"/>
      <c r="F11912" s="209">
        <f t="shared" ref="F11912:F11925" si="3573">IFERROR(VLOOKUP(C11912,Tabla_Insumos,3,FALSE),0)</f>
        <v>0</v>
      </c>
      <c r="G11912" s="268">
        <f>ROUND(E11912*F11912,2)</f>
        <v>0</v>
      </c>
    </row>
    <row r="11913" spans="1:123" s="212" customFormat="1" ht="24" customHeight="1" x14ac:dyDescent="0.2">
      <c r="A11913" s="207" t="str">
        <f t="shared" si="3571"/>
        <v/>
      </c>
      <c r="B11913" s="205" t="str">
        <f t="shared" ref="B11913:B11925" si="3574">IFERROR(VLOOKUP(C11913,Tabla_Insumos,5,FALSE),"")</f>
        <v/>
      </c>
      <c r="C11913" s="206"/>
      <c r="D11913" s="207" t="str">
        <f t="shared" si="3572"/>
        <v/>
      </c>
      <c r="E11913" s="208"/>
      <c r="F11913" s="209">
        <f t="shared" si="3573"/>
        <v>0</v>
      </c>
      <c r="G11913" s="268">
        <f t="shared" ref="G11913:G11925" si="3575">ROUND(E11913*F11913,2)</f>
        <v>0</v>
      </c>
    </row>
    <row r="11914" spans="1:123" s="212" customFormat="1" ht="24" customHeight="1" x14ac:dyDescent="0.2">
      <c r="A11914" s="207" t="str">
        <f t="shared" si="3571"/>
        <v/>
      </c>
      <c r="B11914" s="205" t="str">
        <f t="shared" si="3574"/>
        <v/>
      </c>
      <c r="C11914" s="206"/>
      <c r="D11914" s="207" t="str">
        <f t="shared" si="3572"/>
        <v/>
      </c>
      <c r="E11914" s="208"/>
      <c r="F11914" s="209">
        <f t="shared" si="3573"/>
        <v>0</v>
      </c>
      <c r="G11914" s="268">
        <f t="shared" si="3575"/>
        <v>0</v>
      </c>
    </row>
    <row r="11915" spans="1:123" s="212" customFormat="1" ht="24" customHeight="1" x14ac:dyDescent="0.2">
      <c r="A11915" s="207" t="str">
        <f t="shared" si="3571"/>
        <v/>
      </c>
      <c r="B11915" s="205" t="str">
        <f t="shared" si="3574"/>
        <v/>
      </c>
      <c r="C11915" s="206"/>
      <c r="D11915" s="207" t="str">
        <f t="shared" si="3572"/>
        <v/>
      </c>
      <c r="E11915" s="208"/>
      <c r="F11915" s="209">
        <f t="shared" si="3573"/>
        <v>0</v>
      </c>
      <c r="G11915" s="268">
        <f t="shared" si="3575"/>
        <v>0</v>
      </c>
    </row>
    <row r="11916" spans="1:123" s="212" customFormat="1" ht="24" customHeight="1" x14ac:dyDescent="0.2">
      <c r="A11916" s="207" t="str">
        <f t="shared" si="3571"/>
        <v/>
      </c>
      <c r="B11916" s="205" t="str">
        <f t="shared" si="3574"/>
        <v/>
      </c>
      <c r="C11916" s="206"/>
      <c r="D11916" s="207" t="str">
        <f t="shared" si="3572"/>
        <v/>
      </c>
      <c r="E11916" s="208"/>
      <c r="F11916" s="209">
        <f t="shared" si="3573"/>
        <v>0</v>
      </c>
      <c r="G11916" s="268">
        <f t="shared" si="3575"/>
        <v>0</v>
      </c>
    </row>
    <row r="11917" spans="1:123" s="212" customFormat="1" ht="24" customHeight="1" x14ac:dyDescent="0.2">
      <c r="A11917" s="207" t="str">
        <f t="shared" si="3571"/>
        <v/>
      </c>
      <c r="B11917" s="205" t="str">
        <f t="shared" si="3574"/>
        <v/>
      </c>
      <c r="C11917" s="206"/>
      <c r="D11917" s="207" t="str">
        <f t="shared" si="3572"/>
        <v/>
      </c>
      <c r="E11917" s="208"/>
      <c r="F11917" s="209">
        <f t="shared" si="3573"/>
        <v>0</v>
      </c>
      <c r="G11917" s="268">
        <f t="shared" si="3575"/>
        <v>0</v>
      </c>
    </row>
    <row r="11918" spans="1:123" s="212" customFormat="1" ht="24" customHeight="1" x14ac:dyDescent="0.2">
      <c r="A11918" s="207" t="str">
        <f t="shared" si="3571"/>
        <v/>
      </c>
      <c r="B11918" s="205" t="str">
        <f t="shared" si="3574"/>
        <v/>
      </c>
      <c r="C11918" s="206"/>
      <c r="D11918" s="207" t="str">
        <f t="shared" si="3572"/>
        <v/>
      </c>
      <c r="E11918" s="208"/>
      <c r="F11918" s="209">
        <f t="shared" si="3573"/>
        <v>0</v>
      </c>
      <c r="G11918" s="268">
        <f t="shared" si="3575"/>
        <v>0</v>
      </c>
    </row>
    <row r="11919" spans="1:123" s="212" customFormat="1" ht="24" customHeight="1" x14ac:dyDescent="0.2">
      <c r="A11919" s="207" t="str">
        <f t="shared" si="3571"/>
        <v/>
      </c>
      <c r="B11919" s="205" t="str">
        <f t="shared" si="3574"/>
        <v/>
      </c>
      <c r="C11919" s="206"/>
      <c r="D11919" s="207" t="str">
        <f t="shared" si="3572"/>
        <v/>
      </c>
      <c r="E11919" s="208"/>
      <c r="F11919" s="209">
        <f t="shared" si="3573"/>
        <v>0</v>
      </c>
      <c r="G11919" s="268">
        <f t="shared" si="3575"/>
        <v>0</v>
      </c>
    </row>
    <row r="11920" spans="1:123" s="212" customFormat="1" ht="24" customHeight="1" x14ac:dyDescent="0.2">
      <c r="A11920" s="207" t="str">
        <f t="shared" si="3571"/>
        <v/>
      </c>
      <c r="B11920" s="205" t="str">
        <f t="shared" si="3574"/>
        <v/>
      </c>
      <c r="C11920" s="206"/>
      <c r="D11920" s="207" t="str">
        <f t="shared" si="3572"/>
        <v/>
      </c>
      <c r="E11920" s="208"/>
      <c r="F11920" s="209">
        <f t="shared" si="3573"/>
        <v>0</v>
      </c>
      <c r="G11920" s="268">
        <f t="shared" si="3575"/>
        <v>0</v>
      </c>
    </row>
    <row r="11921" spans="1:7" s="212" customFormat="1" ht="24" customHeight="1" x14ac:dyDescent="0.2">
      <c r="A11921" s="207" t="str">
        <f t="shared" si="3571"/>
        <v/>
      </c>
      <c r="B11921" s="205" t="str">
        <f t="shared" si="3574"/>
        <v/>
      </c>
      <c r="C11921" s="206"/>
      <c r="D11921" s="207" t="str">
        <f t="shared" si="3572"/>
        <v/>
      </c>
      <c r="E11921" s="208"/>
      <c r="F11921" s="209">
        <f t="shared" si="3573"/>
        <v>0</v>
      </c>
      <c r="G11921" s="268">
        <f t="shared" si="3575"/>
        <v>0</v>
      </c>
    </row>
    <row r="11922" spans="1:7" s="212" customFormat="1" ht="24" customHeight="1" x14ac:dyDescent="0.2">
      <c r="A11922" s="207" t="str">
        <f t="shared" si="3571"/>
        <v/>
      </c>
      <c r="B11922" s="205" t="str">
        <f t="shared" si="3574"/>
        <v/>
      </c>
      <c r="C11922" s="206"/>
      <c r="D11922" s="207" t="str">
        <f t="shared" si="3572"/>
        <v/>
      </c>
      <c r="E11922" s="208"/>
      <c r="F11922" s="209">
        <f t="shared" si="3573"/>
        <v>0</v>
      </c>
      <c r="G11922" s="268">
        <f t="shared" si="3575"/>
        <v>0</v>
      </c>
    </row>
    <row r="11923" spans="1:7" s="212" customFormat="1" ht="24" customHeight="1" x14ac:dyDescent="0.2">
      <c r="A11923" s="207" t="str">
        <f t="shared" si="3571"/>
        <v/>
      </c>
      <c r="B11923" s="205" t="str">
        <f t="shared" si="3574"/>
        <v/>
      </c>
      <c r="C11923" s="206"/>
      <c r="D11923" s="207" t="str">
        <f t="shared" si="3572"/>
        <v/>
      </c>
      <c r="E11923" s="208"/>
      <c r="F11923" s="209">
        <f t="shared" si="3573"/>
        <v>0</v>
      </c>
      <c r="G11923" s="268">
        <f t="shared" si="3575"/>
        <v>0</v>
      </c>
    </row>
    <row r="11924" spans="1:7" s="212" customFormat="1" ht="24" customHeight="1" x14ac:dyDescent="0.2">
      <c r="A11924" s="207" t="str">
        <f t="shared" si="3571"/>
        <v/>
      </c>
      <c r="B11924" s="205" t="str">
        <f t="shared" si="3574"/>
        <v/>
      </c>
      <c r="C11924" s="206"/>
      <c r="D11924" s="207" t="str">
        <f t="shared" si="3572"/>
        <v/>
      </c>
      <c r="E11924" s="208"/>
      <c r="F11924" s="209">
        <f t="shared" si="3573"/>
        <v>0</v>
      </c>
      <c r="G11924" s="268">
        <f t="shared" si="3575"/>
        <v>0</v>
      </c>
    </row>
    <row r="11925" spans="1:7" s="212" customFormat="1" ht="24" customHeight="1" x14ac:dyDescent="0.2">
      <c r="A11925" s="207" t="str">
        <f t="shared" si="3571"/>
        <v/>
      </c>
      <c r="B11925" s="205" t="str">
        <f t="shared" si="3574"/>
        <v/>
      </c>
      <c r="C11925" s="206"/>
      <c r="D11925" s="207" t="str">
        <f t="shared" si="3572"/>
        <v/>
      </c>
      <c r="E11925" s="208"/>
      <c r="F11925" s="210">
        <f t="shared" si="3573"/>
        <v>0</v>
      </c>
      <c r="G11925" s="268">
        <f t="shared" si="3575"/>
        <v>0</v>
      </c>
    </row>
    <row r="11926" spans="1:7" ht="24" customHeight="1" x14ac:dyDescent="0.2">
      <c r="A11926" s="269"/>
      <c r="D11926" s="88"/>
      <c r="E11926" s="89"/>
      <c r="F11926" s="255" t="s">
        <v>30</v>
      </c>
      <c r="G11926" s="270">
        <f>SUBTOTAL(9,G11912:G11925)</f>
        <v>0</v>
      </c>
    </row>
    <row r="11927" spans="1:7" ht="24" customHeight="1" x14ac:dyDescent="0.2">
      <c r="A11927" s="269"/>
      <c r="C11927" s="98" t="s">
        <v>604</v>
      </c>
      <c r="D11927" s="88"/>
      <c r="E11927" s="89"/>
      <c r="G11927" s="271"/>
    </row>
    <row r="11928" spans="1:7" s="212" customFormat="1" ht="24" customHeight="1" x14ac:dyDescent="0.2">
      <c r="A11928" s="207" t="str">
        <f t="shared" ref="A11928:A11935" si="3576">IFERROR(VLOOKUP(C11928,Tabla_Insumos,4,FALSE),"")</f>
        <v/>
      </c>
      <c r="B11928" s="205">
        <f t="shared" ref="B11928:B11935" si="3577">IFERROR(VLOOKUP(A11928,Tabla_Indices,5,FALSE),"")</f>
        <v>0</v>
      </c>
      <c r="C11928" s="206"/>
      <c r="D11928" s="207" t="str">
        <f t="shared" ref="D11928:D11935" si="3578">IFERROR(VLOOKUP(C11928,Tabla_Insumos,2,FALSE),"")</f>
        <v/>
      </c>
      <c r="E11928" s="208"/>
      <c r="F11928" s="211">
        <f t="shared" ref="F11928:F11935" si="3579">IFERROR(VLOOKUP(C11928,Tabla_Insumos,3,FALSE),0)</f>
        <v>0</v>
      </c>
      <c r="G11928" s="268">
        <f>ROUND(E11928*F11928,2)</f>
        <v>0</v>
      </c>
    </row>
    <row r="11929" spans="1:7" s="212" customFormat="1" ht="24" customHeight="1" x14ac:dyDescent="0.2">
      <c r="A11929" s="207" t="str">
        <f t="shared" si="3576"/>
        <v/>
      </c>
      <c r="B11929" s="205">
        <f t="shared" si="3577"/>
        <v>0</v>
      </c>
      <c r="C11929" s="206"/>
      <c r="D11929" s="207" t="str">
        <f t="shared" si="3578"/>
        <v/>
      </c>
      <c r="E11929" s="208"/>
      <c r="F11929" s="211">
        <f t="shared" si="3579"/>
        <v>0</v>
      </c>
      <c r="G11929" s="268">
        <f>ROUND(E11929*F11929,2)</f>
        <v>0</v>
      </c>
    </row>
    <row r="11930" spans="1:7" s="212" customFormat="1" ht="24" customHeight="1" x14ac:dyDescent="0.2">
      <c r="A11930" s="207" t="str">
        <f t="shared" si="3576"/>
        <v/>
      </c>
      <c r="B11930" s="205">
        <f t="shared" si="3577"/>
        <v>0</v>
      </c>
      <c r="C11930" s="206"/>
      <c r="D11930" s="207" t="str">
        <f t="shared" si="3578"/>
        <v/>
      </c>
      <c r="E11930" s="208"/>
      <c r="F11930" s="211">
        <f t="shared" si="3579"/>
        <v>0</v>
      </c>
      <c r="G11930" s="268">
        <f t="shared" ref="G11930:G11935" si="3580">ROUND(E11930*F11930,2)</f>
        <v>0</v>
      </c>
    </row>
    <row r="11931" spans="1:7" s="212" customFormat="1" ht="24" customHeight="1" x14ac:dyDescent="0.2">
      <c r="A11931" s="207" t="str">
        <f t="shared" si="3576"/>
        <v/>
      </c>
      <c r="B11931" s="205">
        <f t="shared" si="3577"/>
        <v>0</v>
      </c>
      <c r="C11931" s="206"/>
      <c r="D11931" s="207" t="str">
        <f t="shared" si="3578"/>
        <v/>
      </c>
      <c r="E11931" s="208"/>
      <c r="F11931" s="211">
        <f t="shared" si="3579"/>
        <v>0</v>
      </c>
      <c r="G11931" s="268">
        <f t="shared" si="3580"/>
        <v>0</v>
      </c>
    </row>
    <row r="11932" spans="1:7" s="212" customFormat="1" ht="24" customHeight="1" x14ac:dyDescent="0.2">
      <c r="A11932" s="207" t="str">
        <f t="shared" si="3576"/>
        <v/>
      </c>
      <c r="B11932" s="205">
        <f t="shared" si="3577"/>
        <v>0</v>
      </c>
      <c r="C11932" s="206"/>
      <c r="D11932" s="207" t="str">
        <f t="shared" si="3578"/>
        <v/>
      </c>
      <c r="E11932" s="208"/>
      <c r="F11932" s="209">
        <f t="shared" si="3579"/>
        <v>0</v>
      </c>
      <c r="G11932" s="268">
        <f t="shared" si="3580"/>
        <v>0</v>
      </c>
    </row>
    <row r="11933" spans="1:7" s="212" customFormat="1" ht="24" customHeight="1" x14ac:dyDescent="0.2">
      <c r="A11933" s="207" t="str">
        <f t="shared" si="3576"/>
        <v/>
      </c>
      <c r="B11933" s="205">
        <f t="shared" si="3577"/>
        <v>0</v>
      </c>
      <c r="C11933" s="206"/>
      <c r="D11933" s="207" t="str">
        <f t="shared" si="3578"/>
        <v/>
      </c>
      <c r="E11933" s="208"/>
      <c r="F11933" s="209">
        <f t="shared" si="3579"/>
        <v>0</v>
      </c>
      <c r="G11933" s="268">
        <f t="shared" si="3580"/>
        <v>0</v>
      </c>
    </row>
    <row r="11934" spans="1:7" s="212" customFormat="1" ht="24" customHeight="1" x14ac:dyDescent="0.2">
      <c r="A11934" s="207" t="str">
        <f t="shared" si="3576"/>
        <v/>
      </c>
      <c r="B11934" s="205">
        <f t="shared" si="3577"/>
        <v>0</v>
      </c>
      <c r="C11934" s="206"/>
      <c r="D11934" s="207" t="str">
        <f t="shared" si="3578"/>
        <v/>
      </c>
      <c r="E11934" s="208"/>
      <c r="F11934" s="209">
        <f t="shared" si="3579"/>
        <v>0</v>
      </c>
      <c r="G11934" s="268">
        <f t="shared" si="3580"/>
        <v>0</v>
      </c>
    </row>
    <row r="11935" spans="1:7" s="212" customFormat="1" ht="24" customHeight="1" x14ac:dyDescent="0.2">
      <c r="A11935" s="207" t="str">
        <f t="shared" si="3576"/>
        <v/>
      </c>
      <c r="B11935" s="205">
        <f t="shared" si="3577"/>
        <v>0</v>
      </c>
      <c r="C11935" s="206"/>
      <c r="D11935" s="207" t="str">
        <f t="shared" si="3578"/>
        <v/>
      </c>
      <c r="E11935" s="208"/>
      <c r="F11935" s="209">
        <f t="shared" si="3579"/>
        <v>0</v>
      </c>
      <c r="G11935" s="268">
        <f t="shared" si="3580"/>
        <v>0</v>
      </c>
    </row>
    <row r="11936" spans="1:7" ht="24" customHeight="1" x14ac:dyDescent="0.2">
      <c r="A11936" s="269"/>
      <c r="D11936" s="88"/>
      <c r="E11936" s="89"/>
      <c r="F11936" s="255" t="s">
        <v>31</v>
      </c>
      <c r="G11936" s="270">
        <f>SUBTOTAL(9,G11928:G11935)</f>
        <v>0</v>
      </c>
    </row>
    <row r="11937" spans="1:7" ht="24" customHeight="1" x14ac:dyDescent="0.2">
      <c r="A11937" s="269"/>
      <c r="C11937" s="98" t="s">
        <v>605</v>
      </c>
      <c r="D11937" s="88"/>
      <c r="E11937" s="89"/>
      <c r="G11937" s="271"/>
    </row>
    <row r="11938" spans="1:7" s="212" customFormat="1" ht="24" customHeight="1" x14ac:dyDescent="0.2">
      <c r="A11938" s="207" t="str">
        <f t="shared" ref="A11938:A11946" si="3581">IFERROR(VLOOKUP(C11938,Tabla_Insumos,4,FALSE),"")</f>
        <v/>
      </c>
      <c r="B11938" s="205" t="str">
        <f t="shared" ref="B11938:B11946" si="3582">IFERROR(VLOOKUP(C11938,Tabla_Insumos,5,FALSE),"")</f>
        <v/>
      </c>
      <c r="C11938" s="206"/>
      <c r="D11938" s="207" t="str">
        <f t="shared" ref="D11938:D11946" si="3583">IFERROR(VLOOKUP(C11938,Tabla_Insumos,2,FALSE),"")</f>
        <v/>
      </c>
      <c r="E11938" s="208"/>
      <c r="F11938" s="209">
        <f t="shared" ref="F11938:F11946" si="3584">IFERROR(VLOOKUP(C11938,Tabla_Insumos,3,FALSE),0)</f>
        <v>0</v>
      </c>
      <c r="G11938" s="268">
        <f t="shared" ref="G11938:G11946" si="3585">ROUND(E11938*F11938,2)</f>
        <v>0</v>
      </c>
    </row>
    <row r="11939" spans="1:7" s="212" customFormat="1" ht="24" customHeight="1" x14ac:dyDescent="0.2">
      <c r="A11939" s="207" t="str">
        <f t="shared" si="3581"/>
        <v/>
      </c>
      <c r="B11939" s="205" t="str">
        <f t="shared" si="3582"/>
        <v/>
      </c>
      <c r="C11939" s="206"/>
      <c r="D11939" s="207" t="str">
        <f t="shared" si="3583"/>
        <v/>
      </c>
      <c r="E11939" s="208"/>
      <c r="F11939" s="209">
        <f t="shared" si="3584"/>
        <v>0</v>
      </c>
      <c r="G11939" s="268">
        <f t="shared" si="3585"/>
        <v>0</v>
      </c>
    </row>
    <row r="11940" spans="1:7" s="212" customFormat="1" ht="24" customHeight="1" x14ac:dyDescent="0.2">
      <c r="A11940" s="207" t="str">
        <f t="shared" si="3581"/>
        <v/>
      </c>
      <c r="B11940" s="205" t="str">
        <f t="shared" si="3582"/>
        <v/>
      </c>
      <c r="C11940" s="206"/>
      <c r="D11940" s="207" t="str">
        <f t="shared" si="3583"/>
        <v/>
      </c>
      <c r="E11940" s="208"/>
      <c r="F11940" s="209">
        <f t="shared" si="3584"/>
        <v>0</v>
      </c>
      <c r="G11940" s="268">
        <f t="shared" si="3585"/>
        <v>0</v>
      </c>
    </row>
    <row r="11941" spans="1:7" s="212" customFormat="1" ht="24" customHeight="1" x14ac:dyDescent="0.2">
      <c r="A11941" s="207" t="str">
        <f t="shared" si="3581"/>
        <v/>
      </c>
      <c r="B11941" s="205" t="str">
        <f t="shared" si="3582"/>
        <v/>
      </c>
      <c r="C11941" s="206"/>
      <c r="D11941" s="207" t="str">
        <f t="shared" si="3583"/>
        <v/>
      </c>
      <c r="E11941" s="208"/>
      <c r="F11941" s="209">
        <f t="shared" si="3584"/>
        <v>0</v>
      </c>
      <c r="G11941" s="268">
        <f t="shared" si="3585"/>
        <v>0</v>
      </c>
    </row>
    <row r="11942" spans="1:7" s="212" customFormat="1" ht="24" customHeight="1" x14ac:dyDescent="0.2">
      <c r="A11942" s="207" t="str">
        <f t="shared" si="3581"/>
        <v/>
      </c>
      <c r="B11942" s="205" t="str">
        <f t="shared" si="3582"/>
        <v/>
      </c>
      <c r="C11942" s="206"/>
      <c r="D11942" s="207" t="str">
        <f t="shared" si="3583"/>
        <v/>
      </c>
      <c r="E11942" s="208"/>
      <c r="F11942" s="209">
        <f t="shared" si="3584"/>
        <v>0</v>
      </c>
      <c r="G11942" s="268">
        <f t="shared" si="3585"/>
        <v>0</v>
      </c>
    </row>
    <row r="11943" spans="1:7" s="212" customFormat="1" ht="24" customHeight="1" x14ac:dyDescent="0.2">
      <c r="A11943" s="207" t="str">
        <f t="shared" si="3581"/>
        <v/>
      </c>
      <c r="B11943" s="205" t="str">
        <f t="shared" si="3582"/>
        <v/>
      </c>
      <c r="C11943" s="206"/>
      <c r="D11943" s="207" t="str">
        <f t="shared" si="3583"/>
        <v/>
      </c>
      <c r="E11943" s="208"/>
      <c r="F11943" s="209">
        <f t="shared" si="3584"/>
        <v>0</v>
      </c>
      <c r="G11943" s="268">
        <f t="shared" si="3585"/>
        <v>0</v>
      </c>
    </row>
    <row r="11944" spans="1:7" s="212" customFormat="1" ht="24" customHeight="1" x14ac:dyDescent="0.2">
      <c r="A11944" s="207" t="str">
        <f t="shared" si="3581"/>
        <v/>
      </c>
      <c r="B11944" s="205" t="str">
        <f t="shared" si="3582"/>
        <v/>
      </c>
      <c r="C11944" s="206"/>
      <c r="D11944" s="207" t="str">
        <f t="shared" si="3583"/>
        <v/>
      </c>
      <c r="E11944" s="208"/>
      <c r="F11944" s="209">
        <f t="shared" si="3584"/>
        <v>0</v>
      </c>
      <c r="G11944" s="268">
        <f t="shared" si="3585"/>
        <v>0</v>
      </c>
    </row>
    <row r="11945" spans="1:7" s="212" customFormat="1" ht="24" customHeight="1" x14ac:dyDescent="0.2">
      <c r="A11945" s="207" t="str">
        <f t="shared" si="3581"/>
        <v/>
      </c>
      <c r="B11945" s="205" t="str">
        <f t="shared" si="3582"/>
        <v/>
      </c>
      <c r="C11945" s="206"/>
      <c r="D11945" s="207" t="str">
        <f t="shared" si="3583"/>
        <v/>
      </c>
      <c r="E11945" s="208"/>
      <c r="F11945" s="209">
        <f t="shared" si="3584"/>
        <v>0</v>
      </c>
      <c r="G11945" s="268">
        <f t="shared" si="3585"/>
        <v>0</v>
      </c>
    </row>
    <row r="11946" spans="1:7" s="212" customFormat="1" ht="24" customHeight="1" x14ac:dyDescent="0.2">
      <c r="A11946" s="207" t="str">
        <f t="shared" si="3581"/>
        <v/>
      </c>
      <c r="B11946" s="205" t="str">
        <f t="shared" si="3582"/>
        <v/>
      </c>
      <c r="C11946" s="206"/>
      <c r="D11946" s="207" t="str">
        <f t="shared" si="3583"/>
        <v/>
      </c>
      <c r="E11946" s="208"/>
      <c r="F11946" s="209">
        <f t="shared" si="3584"/>
        <v>0</v>
      </c>
      <c r="G11946" s="268">
        <f t="shared" si="3585"/>
        <v>0</v>
      </c>
    </row>
    <row r="11947" spans="1:7" ht="24" customHeight="1" x14ac:dyDescent="0.2">
      <c r="A11947" s="272"/>
      <c r="B11947" s="88"/>
      <c r="D11947" s="88"/>
      <c r="E11947" s="89"/>
      <c r="F11947" s="255" t="s">
        <v>32</v>
      </c>
      <c r="G11947" s="270">
        <f>SUBTOTAL(9,G11938:G11946)</f>
        <v>0</v>
      </c>
    </row>
    <row r="11948" spans="1:7" ht="24" customHeight="1" x14ac:dyDescent="0.2">
      <c r="A11948" s="273"/>
      <c r="B11948" s="88"/>
      <c r="D11948" s="88"/>
      <c r="E11948" s="89"/>
      <c r="G11948" s="271"/>
    </row>
    <row r="11949" spans="1:7" ht="24" customHeight="1" x14ac:dyDescent="0.2">
      <c r="A11949" s="274" t="str">
        <f>B11907</f>
        <v>25.6.2</v>
      </c>
      <c r="B11949" s="275" t="str">
        <f>C11907</f>
        <v xml:space="preserve">Pinturas al látex en muros  exteriores </v>
      </c>
      <c r="C11949" s="95"/>
      <c r="D11949" s="95" t="s">
        <v>33</v>
      </c>
      <c r="E11949" s="96"/>
      <c r="F11949" s="277" t="s">
        <v>34</v>
      </c>
      <c r="G11949" s="276">
        <f>SUBTOTAL(9,G11912:G11948)</f>
        <v>0</v>
      </c>
    </row>
    <row r="11951" spans="1:7" ht="24" customHeight="1" x14ac:dyDescent="0.2">
      <c r="A11951" s="256" t="s">
        <v>36</v>
      </c>
      <c r="B11951" s="257"/>
      <c r="C11951" s="257"/>
      <c r="D11951" s="257"/>
      <c r="E11951" s="257"/>
      <c r="F11951" s="257"/>
      <c r="G11951" s="258"/>
    </row>
    <row r="11952" spans="1:7" ht="24" customHeight="1" x14ac:dyDescent="0.2">
      <c r="A11952" s="259" t="s">
        <v>601</v>
      </c>
      <c r="B11952" s="84" t="str">
        <f>Comitente</f>
        <v>SUBSECRETARIA DE ARQUITECTURA</v>
      </c>
      <c r="C11952" s="80"/>
      <c r="D11952" s="85"/>
      <c r="E11952" s="85"/>
      <c r="F11952" s="86"/>
      <c r="G11952" s="260"/>
    </row>
    <row r="11953" spans="1:123" ht="24" customHeight="1" x14ac:dyDescent="0.2">
      <c r="A11953" s="259" t="s">
        <v>602</v>
      </c>
      <c r="B11953" s="84">
        <f>Contratista</f>
        <v>0</v>
      </c>
      <c r="C11953" s="81"/>
      <c r="D11953" s="81"/>
      <c r="E11953" s="81"/>
      <c r="F11953" s="87"/>
      <c r="G11953" s="261"/>
    </row>
    <row r="11954" spans="1:123" ht="24" customHeight="1" x14ac:dyDescent="0.2">
      <c r="A11954" s="259" t="s">
        <v>23</v>
      </c>
      <c r="B11954" s="84" t="str">
        <f>Obra</f>
        <v>ESCUELA CASA DEL NINÑO</v>
      </c>
      <c r="C11954" s="81"/>
      <c r="D11954" s="81"/>
      <c r="E11954" s="81"/>
      <c r="F11954" s="87" t="s">
        <v>37</v>
      </c>
      <c r="G11954" s="262">
        <f>Fecha_Base</f>
        <v>0</v>
      </c>
    </row>
    <row r="11955" spans="1:123" ht="24" customHeight="1" x14ac:dyDescent="0.2">
      <c r="A11955" s="263" t="s">
        <v>600</v>
      </c>
      <c r="B11955" s="82" t="str">
        <f>Ubicación</f>
        <v>VALLE FERTIL - SAN JUAN</v>
      </c>
      <c r="C11955" s="82"/>
      <c r="D11955" s="88"/>
      <c r="E11955" s="89"/>
      <c r="G11955" s="264"/>
    </row>
    <row r="11956" spans="1:123" ht="24" customHeight="1" x14ac:dyDescent="0.2">
      <c r="A11956" s="263" t="s">
        <v>38</v>
      </c>
      <c r="B11956" s="91">
        <f>IFERROR(VALUE(LEFT(B11957,FIND(".",B11957)-1)),"")</f>
        <v>25</v>
      </c>
      <c r="C11956" s="83" t="str">
        <f>IFERROR(VLOOKUP(B11956,Tabla_CyP,2,FALSE),"")</f>
        <v>REPARACIONES, REFACCIONES Y REFUNCIONALIZACIONES</v>
      </c>
      <c r="E11956" s="89"/>
      <c r="G11956" s="264"/>
    </row>
    <row r="11957" spans="1:123" ht="24" customHeight="1" x14ac:dyDescent="0.2">
      <c r="A11957" s="263" t="s">
        <v>24</v>
      </c>
      <c r="B11957" s="92" t="str">
        <f>IFERROR(VLOOKUP(COUNTIF($A$1:A11957,"ANALISIS DE PRECIOS"),Tabla_NumeroItem,2,FALSE),"")</f>
        <v>25.6.3</v>
      </c>
      <c r="C11957" s="83" t="str">
        <f>IFERROR(VLOOKUP(B11957,Tabla_CyP,2,FALSE),"")</f>
        <v>Pintura al látex en cielorrasos</v>
      </c>
      <c r="D11957" s="88"/>
      <c r="E11957" s="89"/>
      <c r="F11957" s="87" t="s">
        <v>25</v>
      </c>
      <c r="G11957" s="265" t="str">
        <f>IFERROR(VLOOKUP(B11957,Tabla_CyP,4,FALSE),"")</f>
        <v>m2</v>
      </c>
    </row>
    <row r="11958" spans="1:123" ht="24" customHeight="1" x14ac:dyDescent="0.2">
      <c r="A11958" s="263"/>
      <c r="B11958" s="82"/>
      <c r="D11958" s="88"/>
      <c r="E11958" s="89"/>
      <c r="G11958" s="264"/>
    </row>
    <row r="11959" spans="1:123" ht="24" customHeight="1" x14ac:dyDescent="0.2">
      <c r="A11959" s="366" t="s">
        <v>506</v>
      </c>
      <c r="B11959" s="367"/>
      <c r="C11959" s="368" t="s">
        <v>0</v>
      </c>
      <c r="D11959" s="368" t="s">
        <v>26</v>
      </c>
      <c r="E11959" s="370" t="s">
        <v>27</v>
      </c>
      <c r="F11959" s="372" t="s">
        <v>28</v>
      </c>
      <c r="G11959" s="372" t="s">
        <v>29</v>
      </c>
    </row>
    <row r="11960" spans="1:123" s="88" customFormat="1" ht="24" customHeight="1" x14ac:dyDescent="0.2">
      <c r="A11960" s="93" t="s">
        <v>507</v>
      </c>
      <c r="B11960" s="93" t="s">
        <v>508</v>
      </c>
      <c r="C11960" s="369"/>
      <c r="D11960" s="369"/>
      <c r="E11960" s="371"/>
      <c r="F11960" s="373"/>
      <c r="G11960" s="373"/>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66"/>
      <c r="B11961" s="94"/>
      <c r="C11961" s="132" t="s">
        <v>603</v>
      </c>
      <c r="D11961" s="95"/>
      <c r="E11961" s="96"/>
      <c r="F11961" s="97"/>
      <c r="G11961" s="267"/>
    </row>
    <row r="11962" spans="1:123" s="212" customFormat="1" ht="24" customHeight="1" x14ac:dyDescent="0.2">
      <c r="A11962" s="207" t="str">
        <f t="shared" ref="A11962:A11975" si="3586">IFERROR(VLOOKUP(C11962,Tabla_Insumos,4,FALSE),"")</f>
        <v/>
      </c>
      <c r="B11962" s="205" t="str">
        <f>IFERROR(VLOOKUP(C11962,Tabla_Insumos,5,FALSE),"")</f>
        <v/>
      </c>
      <c r="C11962" s="206"/>
      <c r="D11962" s="207" t="str">
        <f t="shared" ref="D11962:D11975" si="3587">IFERROR(VLOOKUP(C11962,Tabla_Insumos,2,FALSE),"")</f>
        <v/>
      </c>
      <c r="E11962" s="208"/>
      <c r="F11962" s="209">
        <f t="shared" ref="F11962:F11975" si="3588">IFERROR(VLOOKUP(C11962,Tabla_Insumos,3,FALSE),0)</f>
        <v>0</v>
      </c>
      <c r="G11962" s="268">
        <f>ROUND(E11962*F11962,2)</f>
        <v>0</v>
      </c>
    </row>
    <row r="11963" spans="1:123" s="212" customFormat="1" ht="24" customHeight="1" x14ac:dyDescent="0.2">
      <c r="A11963" s="207" t="str">
        <f t="shared" si="3586"/>
        <v/>
      </c>
      <c r="B11963" s="205" t="str">
        <f t="shared" ref="B11963:B11975" si="3589">IFERROR(VLOOKUP(C11963,Tabla_Insumos,5,FALSE),"")</f>
        <v/>
      </c>
      <c r="C11963" s="206"/>
      <c r="D11963" s="207" t="str">
        <f t="shared" si="3587"/>
        <v/>
      </c>
      <c r="E11963" s="208"/>
      <c r="F11963" s="209">
        <f t="shared" si="3588"/>
        <v>0</v>
      </c>
      <c r="G11963" s="268">
        <f t="shared" ref="G11963:G11975" si="3590">ROUND(E11963*F11963,2)</f>
        <v>0</v>
      </c>
    </row>
    <row r="11964" spans="1:123" s="212" customFormat="1" ht="24" customHeight="1" x14ac:dyDescent="0.2">
      <c r="A11964" s="207" t="str">
        <f t="shared" si="3586"/>
        <v/>
      </c>
      <c r="B11964" s="205" t="str">
        <f t="shared" si="3589"/>
        <v/>
      </c>
      <c r="C11964" s="206"/>
      <c r="D11964" s="207" t="str">
        <f t="shared" si="3587"/>
        <v/>
      </c>
      <c r="E11964" s="208"/>
      <c r="F11964" s="209">
        <f t="shared" si="3588"/>
        <v>0</v>
      </c>
      <c r="G11964" s="268">
        <f t="shared" si="3590"/>
        <v>0</v>
      </c>
    </row>
    <row r="11965" spans="1:123" s="212" customFormat="1" ht="24" customHeight="1" x14ac:dyDescent="0.2">
      <c r="A11965" s="207" t="str">
        <f t="shared" si="3586"/>
        <v/>
      </c>
      <c r="B11965" s="205" t="str">
        <f t="shared" si="3589"/>
        <v/>
      </c>
      <c r="C11965" s="206"/>
      <c r="D11965" s="207" t="str">
        <f t="shared" si="3587"/>
        <v/>
      </c>
      <c r="E11965" s="208"/>
      <c r="F11965" s="209">
        <f t="shared" si="3588"/>
        <v>0</v>
      </c>
      <c r="G11965" s="268">
        <f t="shared" si="3590"/>
        <v>0</v>
      </c>
    </row>
    <row r="11966" spans="1:123" s="212" customFormat="1" ht="24" customHeight="1" x14ac:dyDescent="0.2">
      <c r="A11966" s="207" t="str">
        <f t="shared" si="3586"/>
        <v/>
      </c>
      <c r="B11966" s="205" t="str">
        <f t="shared" si="3589"/>
        <v/>
      </c>
      <c r="C11966" s="206"/>
      <c r="D11966" s="207" t="str">
        <f t="shared" si="3587"/>
        <v/>
      </c>
      <c r="E11966" s="208"/>
      <c r="F11966" s="209">
        <f t="shared" si="3588"/>
        <v>0</v>
      </c>
      <c r="G11966" s="268">
        <f t="shared" si="3590"/>
        <v>0</v>
      </c>
    </row>
    <row r="11967" spans="1:123" s="212" customFormat="1" ht="24" customHeight="1" x14ac:dyDescent="0.2">
      <c r="A11967" s="207" t="str">
        <f t="shared" si="3586"/>
        <v/>
      </c>
      <c r="B11967" s="205" t="str">
        <f t="shared" si="3589"/>
        <v/>
      </c>
      <c r="C11967" s="206"/>
      <c r="D11967" s="207" t="str">
        <f t="shared" si="3587"/>
        <v/>
      </c>
      <c r="E11967" s="208"/>
      <c r="F11967" s="209">
        <f t="shared" si="3588"/>
        <v>0</v>
      </c>
      <c r="G11967" s="268">
        <f t="shared" si="3590"/>
        <v>0</v>
      </c>
    </row>
    <row r="11968" spans="1:123" s="212" customFormat="1" ht="24" customHeight="1" x14ac:dyDescent="0.2">
      <c r="A11968" s="207" t="str">
        <f t="shared" si="3586"/>
        <v/>
      </c>
      <c r="B11968" s="205" t="str">
        <f t="shared" si="3589"/>
        <v/>
      </c>
      <c r="C11968" s="206"/>
      <c r="D11968" s="207" t="str">
        <f t="shared" si="3587"/>
        <v/>
      </c>
      <c r="E11968" s="208"/>
      <c r="F11968" s="209">
        <f t="shared" si="3588"/>
        <v>0</v>
      </c>
      <c r="G11968" s="268">
        <f t="shared" si="3590"/>
        <v>0</v>
      </c>
    </row>
    <row r="11969" spans="1:7" s="212" customFormat="1" ht="24" customHeight="1" x14ac:dyDescent="0.2">
      <c r="A11969" s="207" t="str">
        <f t="shared" si="3586"/>
        <v/>
      </c>
      <c r="B11969" s="205" t="str">
        <f t="shared" si="3589"/>
        <v/>
      </c>
      <c r="C11969" s="206"/>
      <c r="D11969" s="207" t="str">
        <f t="shared" si="3587"/>
        <v/>
      </c>
      <c r="E11969" s="208"/>
      <c r="F11969" s="209">
        <f t="shared" si="3588"/>
        <v>0</v>
      </c>
      <c r="G11969" s="268">
        <f t="shared" si="3590"/>
        <v>0</v>
      </c>
    </row>
    <row r="11970" spans="1:7" s="212" customFormat="1" ht="24" customHeight="1" x14ac:dyDescent="0.2">
      <c r="A11970" s="207" t="str">
        <f t="shared" si="3586"/>
        <v/>
      </c>
      <c r="B11970" s="205" t="str">
        <f t="shared" si="3589"/>
        <v/>
      </c>
      <c r="C11970" s="206"/>
      <c r="D11970" s="207" t="str">
        <f t="shared" si="3587"/>
        <v/>
      </c>
      <c r="E11970" s="208"/>
      <c r="F11970" s="209">
        <f t="shared" si="3588"/>
        <v>0</v>
      </c>
      <c r="G11970" s="268">
        <f t="shared" si="3590"/>
        <v>0</v>
      </c>
    </row>
    <row r="11971" spans="1:7" s="212" customFormat="1" ht="24" customHeight="1" x14ac:dyDescent="0.2">
      <c r="A11971" s="207" t="str">
        <f t="shared" si="3586"/>
        <v/>
      </c>
      <c r="B11971" s="205" t="str">
        <f t="shared" si="3589"/>
        <v/>
      </c>
      <c r="C11971" s="206"/>
      <c r="D11971" s="207" t="str">
        <f t="shared" si="3587"/>
        <v/>
      </c>
      <c r="E11971" s="208"/>
      <c r="F11971" s="209">
        <f t="shared" si="3588"/>
        <v>0</v>
      </c>
      <c r="G11971" s="268">
        <f t="shared" si="3590"/>
        <v>0</v>
      </c>
    </row>
    <row r="11972" spans="1:7" s="212" customFormat="1" ht="24" customHeight="1" x14ac:dyDescent="0.2">
      <c r="A11972" s="207" t="str">
        <f t="shared" si="3586"/>
        <v/>
      </c>
      <c r="B11972" s="205" t="str">
        <f t="shared" si="3589"/>
        <v/>
      </c>
      <c r="C11972" s="206"/>
      <c r="D11972" s="207" t="str">
        <f t="shared" si="3587"/>
        <v/>
      </c>
      <c r="E11972" s="208"/>
      <c r="F11972" s="209">
        <f t="shared" si="3588"/>
        <v>0</v>
      </c>
      <c r="G11972" s="268">
        <f t="shared" si="3590"/>
        <v>0</v>
      </c>
    </row>
    <row r="11973" spans="1:7" s="212" customFormat="1" ht="24" customHeight="1" x14ac:dyDescent="0.2">
      <c r="A11973" s="207" t="str">
        <f t="shared" si="3586"/>
        <v/>
      </c>
      <c r="B11973" s="205" t="str">
        <f t="shared" si="3589"/>
        <v/>
      </c>
      <c r="C11973" s="206"/>
      <c r="D11973" s="207" t="str">
        <f t="shared" si="3587"/>
        <v/>
      </c>
      <c r="E11973" s="208"/>
      <c r="F11973" s="209">
        <f t="shared" si="3588"/>
        <v>0</v>
      </c>
      <c r="G11973" s="268">
        <f t="shared" si="3590"/>
        <v>0</v>
      </c>
    </row>
    <row r="11974" spans="1:7" s="212" customFormat="1" ht="24" customHeight="1" x14ac:dyDescent="0.2">
      <c r="A11974" s="207" t="str">
        <f t="shared" si="3586"/>
        <v/>
      </c>
      <c r="B11974" s="205" t="str">
        <f t="shared" si="3589"/>
        <v/>
      </c>
      <c r="C11974" s="206"/>
      <c r="D11974" s="207" t="str">
        <f t="shared" si="3587"/>
        <v/>
      </c>
      <c r="E11974" s="208"/>
      <c r="F11974" s="209">
        <f t="shared" si="3588"/>
        <v>0</v>
      </c>
      <c r="G11974" s="268">
        <f t="shared" si="3590"/>
        <v>0</v>
      </c>
    </row>
    <row r="11975" spans="1:7" s="212" customFormat="1" ht="24" customHeight="1" x14ac:dyDescent="0.2">
      <c r="A11975" s="207" t="str">
        <f t="shared" si="3586"/>
        <v/>
      </c>
      <c r="B11975" s="205" t="str">
        <f t="shared" si="3589"/>
        <v/>
      </c>
      <c r="C11975" s="206"/>
      <c r="D11975" s="207" t="str">
        <f t="shared" si="3587"/>
        <v/>
      </c>
      <c r="E11975" s="208"/>
      <c r="F11975" s="210">
        <f t="shared" si="3588"/>
        <v>0</v>
      </c>
      <c r="G11975" s="268">
        <f t="shared" si="3590"/>
        <v>0</v>
      </c>
    </row>
    <row r="11976" spans="1:7" ht="24" customHeight="1" x14ac:dyDescent="0.2">
      <c r="A11976" s="269"/>
      <c r="D11976" s="88"/>
      <c r="E11976" s="89"/>
      <c r="F11976" s="255" t="s">
        <v>30</v>
      </c>
      <c r="G11976" s="270">
        <f>SUBTOTAL(9,G11962:G11975)</f>
        <v>0</v>
      </c>
    </row>
    <row r="11977" spans="1:7" ht="24" customHeight="1" x14ac:dyDescent="0.2">
      <c r="A11977" s="269"/>
      <c r="C11977" s="98" t="s">
        <v>604</v>
      </c>
      <c r="D11977" s="88"/>
      <c r="E11977" s="89"/>
      <c r="G11977" s="271"/>
    </row>
    <row r="11978" spans="1:7" s="212" customFormat="1" ht="24" customHeight="1" x14ac:dyDescent="0.2">
      <c r="A11978" s="207" t="str">
        <f t="shared" ref="A11978:A11985" si="3591">IFERROR(VLOOKUP(C11978,Tabla_Insumos,4,FALSE),"")</f>
        <v/>
      </c>
      <c r="B11978" s="205">
        <f t="shared" ref="B11978:B11985" si="3592">IFERROR(VLOOKUP(A11978,Tabla_Indices,5,FALSE),"")</f>
        <v>0</v>
      </c>
      <c r="C11978" s="206"/>
      <c r="D11978" s="207" t="str">
        <f t="shared" ref="D11978:D11985" si="3593">IFERROR(VLOOKUP(C11978,Tabla_Insumos,2,FALSE),"")</f>
        <v/>
      </c>
      <c r="E11978" s="208"/>
      <c r="F11978" s="211">
        <f t="shared" ref="F11978:F11985" si="3594">IFERROR(VLOOKUP(C11978,Tabla_Insumos,3,FALSE),0)</f>
        <v>0</v>
      </c>
      <c r="G11978" s="268">
        <f>ROUND(E11978*F11978,2)</f>
        <v>0</v>
      </c>
    </row>
    <row r="11979" spans="1:7" s="212" customFormat="1" ht="24" customHeight="1" x14ac:dyDescent="0.2">
      <c r="A11979" s="207" t="str">
        <f t="shared" si="3591"/>
        <v/>
      </c>
      <c r="B11979" s="205">
        <f t="shared" si="3592"/>
        <v>0</v>
      </c>
      <c r="C11979" s="206"/>
      <c r="D11979" s="207" t="str">
        <f t="shared" si="3593"/>
        <v/>
      </c>
      <c r="E11979" s="208"/>
      <c r="F11979" s="211">
        <f t="shared" si="3594"/>
        <v>0</v>
      </c>
      <c r="G11979" s="268">
        <f>ROUND(E11979*F11979,2)</f>
        <v>0</v>
      </c>
    </row>
    <row r="11980" spans="1:7" s="212" customFormat="1" ht="24" customHeight="1" x14ac:dyDescent="0.2">
      <c r="A11980" s="207" t="str">
        <f t="shared" si="3591"/>
        <v/>
      </c>
      <c r="B11980" s="205">
        <f t="shared" si="3592"/>
        <v>0</v>
      </c>
      <c r="C11980" s="206"/>
      <c r="D11980" s="207" t="str">
        <f t="shared" si="3593"/>
        <v/>
      </c>
      <c r="E11980" s="208"/>
      <c r="F11980" s="211">
        <f t="shared" si="3594"/>
        <v>0</v>
      </c>
      <c r="G11980" s="268">
        <f t="shared" ref="G11980:G11985" si="3595">ROUND(E11980*F11980,2)</f>
        <v>0</v>
      </c>
    </row>
    <row r="11981" spans="1:7" s="212" customFormat="1" ht="24" customHeight="1" x14ac:dyDescent="0.2">
      <c r="A11981" s="207" t="str">
        <f t="shared" si="3591"/>
        <v/>
      </c>
      <c r="B11981" s="205">
        <f t="shared" si="3592"/>
        <v>0</v>
      </c>
      <c r="C11981" s="206"/>
      <c r="D11981" s="207" t="str">
        <f t="shared" si="3593"/>
        <v/>
      </c>
      <c r="E11981" s="208"/>
      <c r="F11981" s="211">
        <f t="shared" si="3594"/>
        <v>0</v>
      </c>
      <c r="G11981" s="268">
        <f t="shared" si="3595"/>
        <v>0</v>
      </c>
    </row>
    <row r="11982" spans="1:7" s="212" customFormat="1" ht="24" customHeight="1" x14ac:dyDescent="0.2">
      <c r="A11982" s="207" t="str">
        <f t="shared" si="3591"/>
        <v/>
      </c>
      <c r="B11982" s="205">
        <f t="shared" si="3592"/>
        <v>0</v>
      </c>
      <c r="C11982" s="206"/>
      <c r="D11982" s="207" t="str">
        <f t="shared" si="3593"/>
        <v/>
      </c>
      <c r="E11982" s="208"/>
      <c r="F11982" s="209">
        <f t="shared" si="3594"/>
        <v>0</v>
      </c>
      <c r="G11982" s="268">
        <f t="shared" si="3595"/>
        <v>0</v>
      </c>
    </row>
    <row r="11983" spans="1:7" s="212" customFormat="1" ht="24" customHeight="1" x14ac:dyDescent="0.2">
      <c r="A11983" s="207" t="str">
        <f t="shared" si="3591"/>
        <v/>
      </c>
      <c r="B11983" s="205">
        <f t="shared" si="3592"/>
        <v>0</v>
      </c>
      <c r="C11983" s="206"/>
      <c r="D11983" s="207" t="str">
        <f t="shared" si="3593"/>
        <v/>
      </c>
      <c r="E11983" s="208"/>
      <c r="F11983" s="209">
        <f t="shared" si="3594"/>
        <v>0</v>
      </c>
      <c r="G11983" s="268">
        <f t="shared" si="3595"/>
        <v>0</v>
      </c>
    </row>
    <row r="11984" spans="1:7" s="212" customFormat="1" ht="24" customHeight="1" x14ac:dyDescent="0.2">
      <c r="A11984" s="207" t="str">
        <f t="shared" si="3591"/>
        <v/>
      </c>
      <c r="B11984" s="205">
        <f t="shared" si="3592"/>
        <v>0</v>
      </c>
      <c r="C11984" s="206"/>
      <c r="D11984" s="207" t="str">
        <f t="shared" si="3593"/>
        <v/>
      </c>
      <c r="E11984" s="208"/>
      <c r="F11984" s="209">
        <f t="shared" si="3594"/>
        <v>0</v>
      </c>
      <c r="G11984" s="268">
        <f t="shared" si="3595"/>
        <v>0</v>
      </c>
    </row>
    <row r="11985" spans="1:7" s="212" customFormat="1" ht="24" customHeight="1" x14ac:dyDescent="0.2">
      <c r="A11985" s="207" t="str">
        <f t="shared" si="3591"/>
        <v/>
      </c>
      <c r="B11985" s="205">
        <f t="shared" si="3592"/>
        <v>0</v>
      </c>
      <c r="C11985" s="206"/>
      <c r="D11985" s="207" t="str">
        <f t="shared" si="3593"/>
        <v/>
      </c>
      <c r="E11985" s="208"/>
      <c r="F11985" s="209">
        <f t="shared" si="3594"/>
        <v>0</v>
      </c>
      <c r="G11985" s="268">
        <f t="shared" si="3595"/>
        <v>0</v>
      </c>
    </row>
    <row r="11986" spans="1:7" ht="24" customHeight="1" x14ac:dyDescent="0.2">
      <c r="A11986" s="269"/>
      <c r="D11986" s="88"/>
      <c r="E11986" s="89"/>
      <c r="F11986" s="255" t="s">
        <v>31</v>
      </c>
      <c r="G11986" s="270">
        <f>SUBTOTAL(9,G11978:G11985)</f>
        <v>0</v>
      </c>
    </row>
    <row r="11987" spans="1:7" ht="24" customHeight="1" x14ac:dyDescent="0.2">
      <c r="A11987" s="269"/>
      <c r="C11987" s="98" t="s">
        <v>605</v>
      </c>
      <c r="D11987" s="88"/>
      <c r="E11987" s="89"/>
      <c r="G11987" s="271"/>
    </row>
    <row r="11988" spans="1:7" s="212" customFormat="1" ht="24" customHeight="1" x14ac:dyDescent="0.2">
      <c r="A11988" s="207" t="str">
        <f t="shared" ref="A11988:A11996" si="3596">IFERROR(VLOOKUP(C11988,Tabla_Insumos,4,FALSE),"")</f>
        <v/>
      </c>
      <c r="B11988" s="205" t="str">
        <f t="shared" ref="B11988:B11996" si="3597">IFERROR(VLOOKUP(C11988,Tabla_Insumos,5,FALSE),"")</f>
        <v/>
      </c>
      <c r="C11988" s="206"/>
      <c r="D11988" s="207" t="str">
        <f t="shared" ref="D11988:D11996" si="3598">IFERROR(VLOOKUP(C11988,Tabla_Insumos,2,FALSE),"")</f>
        <v/>
      </c>
      <c r="E11988" s="208"/>
      <c r="F11988" s="209">
        <f t="shared" ref="F11988:F11996" si="3599">IFERROR(VLOOKUP(C11988,Tabla_Insumos,3,FALSE),0)</f>
        <v>0</v>
      </c>
      <c r="G11988" s="268">
        <f t="shared" ref="G11988:G11996" si="3600">ROUND(E11988*F11988,2)</f>
        <v>0</v>
      </c>
    </row>
    <row r="11989" spans="1:7" s="212" customFormat="1" ht="24" customHeight="1" x14ac:dyDescent="0.2">
      <c r="A11989" s="207" t="str">
        <f t="shared" si="3596"/>
        <v/>
      </c>
      <c r="B11989" s="205" t="str">
        <f t="shared" si="3597"/>
        <v/>
      </c>
      <c r="C11989" s="206"/>
      <c r="D11989" s="207" t="str">
        <f t="shared" si="3598"/>
        <v/>
      </c>
      <c r="E11989" s="208"/>
      <c r="F11989" s="209">
        <f t="shared" si="3599"/>
        <v>0</v>
      </c>
      <c r="G11989" s="268">
        <f t="shared" si="3600"/>
        <v>0</v>
      </c>
    </row>
    <row r="11990" spans="1:7" s="212" customFormat="1" ht="24" customHeight="1" x14ac:dyDescent="0.2">
      <c r="A11990" s="207" t="str">
        <f t="shared" si="3596"/>
        <v/>
      </c>
      <c r="B11990" s="205" t="str">
        <f t="shared" si="3597"/>
        <v/>
      </c>
      <c r="C11990" s="206"/>
      <c r="D11990" s="207" t="str">
        <f t="shared" si="3598"/>
        <v/>
      </c>
      <c r="E11990" s="208"/>
      <c r="F11990" s="209">
        <f t="shared" si="3599"/>
        <v>0</v>
      </c>
      <c r="G11990" s="268">
        <f t="shared" si="3600"/>
        <v>0</v>
      </c>
    </row>
    <row r="11991" spans="1:7" s="212" customFormat="1" ht="24" customHeight="1" x14ac:dyDescent="0.2">
      <c r="A11991" s="207" t="str">
        <f t="shared" si="3596"/>
        <v/>
      </c>
      <c r="B11991" s="205" t="str">
        <f t="shared" si="3597"/>
        <v/>
      </c>
      <c r="C11991" s="206"/>
      <c r="D11991" s="207" t="str">
        <f t="shared" si="3598"/>
        <v/>
      </c>
      <c r="E11991" s="208"/>
      <c r="F11991" s="209">
        <f t="shared" si="3599"/>
        <v>0</v>
      </c>
      <c r="G11991" s="268">
        <f t="shared" si="3600"/>
        <v>0</v>
      </c>
    </row>
    <row r="11992" spans="1:7" s="212" customFormat="1" ht="24" customHeight="1" x14ac:dyDescent="0.2">
      <c r="A11992" s="207" t="str">
        <f t="shared" si="3596"/>
        <v/>
      </c>
      <c r="B11992" s="205" t="str">
        <f t="shared" si="3597"/>
        <v/>
      </c>
      <c r="C11992" s="206"/>
      <c r="D11992" s="207" t="str">
        <f t="shared" si="3598"/>
        <v/>
      </c>
      <c r="E11992" s="208"/>
      <c r="F11992" s="209">
        <f t="shared" si="3599"/>
        <v>0</v>
      </c>
      <c r="G11992" s="268">
        <f t="shared" si="3600"/>
        <v>0</v>
      </c>
    </row>
    <row r="11993" spans="1:7" s="212" customFormat="1" ht="24" customHeight="1" x14ac:dyDescent="0.2">
      <c r="A11993" s="207" t="str">
        <f t="shared" si="3596"/>
        <v/>
      </c>
      <c r="B11993" s="205" t="str">
        <f t="shared" si="3597"/>
        <v/>
      </c>
      <c r="C11993" s="206"/>
      <c r="D11993" s="207" t="str">
        <f t="shared" si="3598"/>
        <v/>
      </c>
      <c r="E11993" s="208"/>
      <c r="F11993" s="209">
        <f t="shared" si="3599"/>
        <v>0</v>
      </c>
      <c r="G11993" s="268">
        <f t="shared" si="3600"/>
        <v>0</v>
      </c>
    </row>
    <row r="11994" spans="1:7" s="212" customFormat="1" ht="24" customHeight="1" x14ac:dyDescent="0.2">
      <c r="A11994" s="207" t="str">
        <f t="shared" si="3596"/>
        <v/>
      </c>
      <c r="B11994" s="205" t="str">
        <f t="shared" si="3597"/>
        <v/>
      </c>
      <c r="C11994" s="206"/>
      <c r="D11994" s="207" t="str">
        <f t="shared" si="3598"/>
        <v/>
      </c>
      <c r="E11994" s="208"/>
      <c r="F11994" s="209">
        <f t="shared" si="3599"/>
        <v>0</v>
      </c>
      <c r="G11994" s="268">
        <f t="shared" si="3600"/>
        <v>0</v>
      </c>
    </row>
    <row r="11995" spans="1:7" s="212" customFormat="1" ht="24" customHeight="1" x14ac:dyDescent="0.2">
      <c r="A11995" s="207" t="str">
        <f t="shared" si="3596"/>
        <v/>
      </c>
      <c r="B11995" s="205" t="str">
        <f t="shared" si="3597"/>
        <v/>
      </c>
      <c r="C11995" s="206"/>
      <c r="D11995" s="207" t="str">
        <f t="shared" si="3598"/>
        <v/>
      </c>
      <c r="E11995" s="208"/>
      <c r="F11995" s="209">
        <f t="shared" si="3599"/>
        <v>0</v>
      </c>
      <c r="G11995" s="268">
        <f t="shared" si="3600"/>
        <v>0</v>
      </c>
    </row>
    <row r="11996" spans="1:7" s="212" customFormat="1" ht="24" customHeight="1" x14ac:dyDescent="0.2">
      <c r="A11996" s="207" t="str">
        <f t="shared" si="3596"/>
        <v/>
      </c>
      <c r="B11996" s="205" t="str">
        <f t="shared" si="3597"/>
        <v/>
      </c>
      <c r="C11996" s="206"/>
      <c r="D11996" s="207" t="str">
        <f t="shared" si="3598"/>
        <v/>
      </c>
      <c r="E11996" s="208"/>
      <c r="F11996" s="209">
        <f t="shared" si="3599"/>
        <v>0</v>
      </c>
      <c r="G11996" s="268">
        <f t="shared" si="3600"/>
        <v>0</v>
      </c>
    </row>
    <row r="11997" spans="1:7" ht="24" customHeight="1" x14ac:dyDescent="0.2">
      <c r="A11997" s="272"/>
      <c r="B11997" s="88"/>
      <c r="D11997" s="88"/>
      <c r="E11997" s="89"/>
      <c r="F11997" s="255" t="s">
        <v>32</v>
      </c>
      <c r="G11997" s="270">
        <f>SUBTOTAL(9,G11988:G11996)</f>
        <v>0</v>
      </c>
    </row>
    <row r="11998" spans="1:7" ht="24" customHeight="1" x14ac:dyDescent="0.2">
      <c r="A11998" s="273"/>
      <c r="B11998" s="88"/>
      <c r="D11998" s="88"/>
      <c r="E11998" s="89"/>
      <c r="G11998" s="271"/>
    </row>
    <row r="11999" spans="1:7" ht="24" customHeight="1" x14ac:dyDescent="0.2">
      <c r="A11999" s="274" t="str">
        <f>B11957</f>
        <v>25.6.3</v>
      </c>
      <c r="B11999" s="275" t="str">
        <f>C11957</f>
        <v>Pintura al látex en cielorrasos</v>
      </c>
      <c r="C11999" s="95"/>
      <c r="D11999" s="95" t="s">
        <v>33</v>
      </c>
      <c r="E11999" s="96"/>
      <c r="F11999" s="277" t="s">
        <v>34</v>
      </c>
      <c r="G11999" s="276">
        <f>SUBTOTAL(9,G11962:G11998)</f>
        <v>0</v>
      </c>
    </row>
    <row r="12001" spans="1:123" ht="24" customHeight="1" x14ac:dyDescent="0.2">
      <c r="A12001" s="256" t="s">
        <v>36</v>
      </c>
      <c r="B12001" s="257"/>
      <c r="C12001" s="257"/>
      <c r="D12001" s="257"/>
      <c r="E12001" s="257"/>
      <c r="F12001" s="257"/>
      <c r="G12001" s="258"/>
    </row>
    <row r="12002" spans="1:123" ht="24" customHeight="1" x14ac:dyDescent="0.2">
      <c r="A12002" s="259" t="s">
        <v>601</v>
      </c>
      <c r="B12002" s="84" t="str">
        <f>Comitente</f>
        <v>SUBSECRETARIA DE ARQUITECTURA</v>
      </c>
      <c r="C12002" s="80"/>
      <c r="D12002" s="85"/>
      <c r="E12002" s="85"/>
      <c r="F12002" s="86"/>
      <c r="G12002" s="260"/>
    </row>
    <row r="12003" spans="1:123" ht="24" customHeight="1" x14ac:dyDescent="0.2">
      <c r="A12003" s="259" t="s">
        <v>602</v>
      </c>
      <c r="B12003" s="84">
        <f>Contratista</f>
        <v>0</v>
      </c>
      <c r="C12003" s="81"/>
      <c r="D12003" s="81"/>
      <c r="E12003" s="81"/>
      <c r="F12003" s="87"/>
      <c r="G12003" s="261"/>
    </row>
    <row r="12004" spans="1:123" ht="24" customHeight="1" x14ac:dyDescent="0.2">
      <c r="A12004" s="259" t="s">
        <v>23</v>
      </c>
      <c r="B12004" s="84" t="str">
        <f>Obra</f>
        <v>ESCUELA CASA DEL NINÑO</v>
      </c>
      <c r="C12004" s="81"/>
      <c r="D12004" s="81"/>
      <c r="E12004" s="81"/>
      <c r="F12004" s="87" t="s">
        <v>37</v>
      </c>
      <c r="G12004" s="262">
        <f>Fecha_Base</f>
        <v>0</v>
      </c>
    </row>
    <row r="12005" spans="1:123" ht="24" customHeight="1" x14ac:dyDescent="0.2">
      <c r="A12005" s="263" t="s">
        <v>600</v>
      </c>
      <c r="B12005" s="82" t="str">
        <f>Ubicación</f>
        <v>VALLE FERTIL - SAN JUAN</v>
      </c>
      <c r="C12005" s="82"/>
      <c r="D12005" s="88"/>
      <c r="E12005" s="89"/>
      <c r="G12005" s="264"/>
    </row>
    <row r="12006" spans="1:123" ht="24" customHeight="1" x14ac:dyDescent="0.2">
      <c r="A12006" s="263" t="s">
        <v>38</v>
      </c>
      <c r="B12006" s="91">
        <f>IFERROR(VALUE(LEFT(B12007,FIND(".",B12007)-1)),"")</f>
        <v>25</v>
      </c>
      <c r="C12006" s="83" t="str">
        <f>IFERROR(VLOOKUP(B12006,Tabla_CyP,2,FALSE),"")</f>
        <v>REPARACIONES, REFACCIONES Y REFUNCIONALIZACIONES</v>
      </c>
      <c r="E12006" s="89"/>
      <c r="G12006" s="264"/>
    </row>
    <row r="12007" spans="1:123" ht="24" customHeight="1" x14ac:dyDescent="0.2">
      <c r="A12007" s="263" t="s">
        <v>24</v>
      </c>
      <c r="B12007" s="92" t="str">
        <f>IFERROR(VLOOKUP(COUNTIF($A$1:A12007,"ANALISIS DE PRECIOS"),Tabla_NumeroItem,2,FALSE),"")</f>
        <v>25.7</v>
      </c>
      <c r="C12007" s="83" t="str">
        <f>IFERROR(VLOOKUP(B12007,Tabla_CyP,2,FALSE),"")</f>
        <v>Trabajos de albañilería en edifico existente</v>
      </c>
      <c r="D12007" s="88"/>
      <c r="E12007" s="89"/>
      <c r="F12007" s="87" t="s">
        <v>25</v>
      </c>
      <c r="G12007" s="265" t="str">
        <f>IFERROR(VLOOKUP(B12007,Tabla_CyP,4,FALSE),"")</f>
        <v>m2</v>
      </c>
    </row>
    <row r="12008" spans="1:123" ht="24" customHeight="1" x14ac:dyDescent="0.2">
      <c r="A12008" s="263"/>
      <c r="B12008" s="82"/>
      <c r="D12008" s="88"/>
      <c r="E12008" s="89"/>
      <c r="G12008" s="264"/>
    </row>
    <row r="12009" spans="1:123" ht="24" customHeight="1" x14ac:dyDescent="0.2">
      <c r="A12009" s="366" t="s">
        <v>506</v>
      </c>
      <c r="B12009" s="367"/>
      <c r="C12009" s="368" t="s">
        <v>0</v>
      </c>
      <c r="D12009" s="368" t="s">
        <v>26</v>
      </c>
      <c r="E12009" s="370" t="s">
        <v>27</v>
      </c>
      <c r="F12009" s="372" t="s">
        <v>28</v>
      </c>
      <c r="G12009" s="372" t="s">
        <v>29</v>
      </c>
    </row>
    <row r="12010" spans="1:123" s="88" customFormat="1" ht="24" customHeight="1" x14ac:dyDescent="0.2">
      <c r="A12010" s="93" t="s">
        <v>507</v>
      </c>
      <c r="B12010" s="93" t="s">
        <v>508</v>
      </c>
      <c r="C12010" s="369"/>
      <c r="D12010" s="369"/>
      <c r="E12010" s="371"/>
      <c r="F12010" s="373"/>
      <c r="G12010" s="373"/>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66"/>
      <c r="B12011" s="94"/>
      <c r="C12011" s="132" t="s">
        <v>603</v>
      </c>
      <c r="D12011" s="95"/>
      <c r="E12011" s="96"/>
      <c r="F12011" s="97"/>
      <c r="G12011" s="267"/>
    </row>
    <row r="12012" spans="1:123" s="212" customFormat="1" ht="24" customHeight="1" x14ac:dyDescent="0.2">
      <c r="A12012" s="207" t="str">
        <f t="shared" ref="A12012:A12025" si="3601">IFERROR(VLOOKUP(C12012,Tabla_Insumos,4,FALSE),"")</f>
        <v/>
      </c>
      <c r="B12012" s="205" t="str">
        <f>IFERROR(VLOOKUP(C12012,Tabla_Insumos,5,FALSE),"")</f>
        <v/>
      </c>
      <c r="C12012" s="206"/>
      <c r="D12012" s="207" t="str">
        <f t="shared" ref="D12012:D12025" si="3602">IFERROR(VLOOKUP(C12012,Tabla_Insumos,2,FALSE),"")</f>
        <v/>
      </c>
      <c r="E12012" s="208"/>
      <c r="F12012" s="209">
        <f t="shared" ref="F12012:F12025" si="3603">IFERROR(VLOOKUP(C12012,Tabla_Insumos,3,FALSE),0)</f>
        <v>0</v>
      </c>
      <c r="G12012" s="268">
        <f>ROUND(E12012*F12012,2)</f>
        <v>0</v>
      </c>
    </row>
    <row r="12013" spans="1:123" s="212" customFormat="1" ht="24" customHeight="1" x14ac:dyDescent="0.2">
      <c r="A12013" s="207" t="str">
        <f t="shared" si="3601"/>
        <v/>
      </c>
      <c r="B12013" s="205" t="str">
        <f t="shared" ref="B12013:B12025" si="3604">IFERROR(VLOOKUP(C12013,Tabla_Insumos,5,FALSE),"")</f>
        <v/>
      </c>
      <c r="C12013" s="206"/>
      <c r="D12013" s="207" t="str">
        <f t="shared" si="3602"/>
        <v/>
      </c>
      <c r="E12013" s="208"/>
      <c r="F12013" s="209">
        <f t="shared" si="3603"/>
        <v>0</v>
      </c>
      <c r="G12013" s="268">
        <f t="shared" ref="G12013:G12025" si="3605">ROUND(E12013*F12013,2)</f>
        <v>0</v>
      </c>
    </row>
    <row r="12014" spans="1:123" s="212" customFormat="1" ht="24" customHeight="1" x14ac:dyDescent="0.2">
      <c r="A12014" s="207" t="str">
        <f t="shared" si="3601"/>
        <v/>
      </c>
      <c r="B12014" s="205" t="str">
        <f t="shared" si="3604"/>
        <v/>
      </c>
      <c r="C12014" s="206"/>
      <c r="D12014" s="207" t="str">
        <f t="shared" si="3602"/>
        <v/>
      </c>
      <c r="E12014" s="208"/>
      <c r="F12014" s="209">
        <f t="shared" si="3603"/>
        <v>0</v>
      </c>
      <c r="G12014" s="268">
        <f t="shared" si="3605"/>
        <v>0</v>
      </c>
    </row>
    <row r="12015" spans="1:123" s="212" customFormat="1" ht="24" customHeight="1" x14ac:dyDescent="0.2">
      <c r="A12015" s="207" t="str">
        <f t="shared" si="3601"/>
        <v/>
      </c>
      <c r="B12015" s="205" t="str">
        <f t="shared" si="3604"/>
        <v/>
      </c>
      <c r="C12015" s="206"/>
      <c r="D12015" s="207" t="str">
        <f t="shared" si="3602"/>
        <v/>
      </c>
      <c r="E12015" s="208"/>
      <c r="F12015" s="209">
        <f t="shared" si="3603"/>
        <v>0</v>
      </c>
      <c r="G12015" s="268">
        <f t="shared" si="3605"/>
        <v>0</v>
      </c>
    </row>
    <row r="12016" spans="1:123" s="212" customFormat="1" ht="24" customHeight="1" x14ac:dyDescent="0.2">
      <c r="A12016" s="207" t="str">
        <f t="shared" si="3601"/>
        <v/>
      </c>
      <c r="B12016" s="205" t="str">
        <f t="shared" si="3604"/>
        <v/>
      </c>
      <c r="C12016" s="206"/>
      <c r="D12016" s="207" t="str">
        <f t="shared" si="3602"/>
        <v/>
      </c>
      <c r="E12016" s="208"/>
      <c r="F12016" s="209">
        <f t="shared" si="3603"/>
        <v>0</v>
      </c>
      <c r="G12016" s="268">
        <f t="shared" si="3605"/>
        <v>0</v>
      </c>
    </row>
    <row r="12017" spans="1:7" s="212" customFormat="1" ht="24" customHeight="1" x14ac:dyDescent="0.2">
      <c r="A12017" s="207" t="str">
        <f t="shared" si="3601"/>
        <v/>
      </c>
      <c r="B12017" s="205" t="str">
        <f t="shared" si="3604"/>
        <v/>
      </c>
      <c r="C12017" s="206"/>
      <c r="D12017" s="207" t="str">
        <f t="shared" si="3602"/>
        <v/>
      </c>
      <c r="E12017" s="208"/>
      <c r="F12017" s="209">
        <f t="shared" si="3603"/>
        <v>0</v>
      </c>
      <c r="G12017" s="268">
        <f t="shared" si="3605"/>
        <v>0</v>
      </c>
    </row>
    <row r="12018" spans="1:7" s="212" customFormat="1" ht="24" customHeight="1" x14ac:dyDescent="0.2">
      <c r="A12018" s="207" t="str">
        <f t="shared" si="3601"/>
        <v/>
      </c>
      <c r="B12018" s="205" t="str">
        <f t="shared" si="3604"/>
        <v/>
      </c>
      <c r="C12018" s="206"/>
      <c r="D12018" s="207" t="str">
        <f t="shared" si="3602"/>
        <v/>
      </c>
      <c r="E12018" s="208"/>
      <c r="F12018" s="209">
        <f t="shared" si="3603"/>
        <v>0</v>
      </c>
      <c r="G12018" s="268">
        <f t="shared" si="3605"/>
        <v>0</v>
      </c>
    </row>
    <row r="12019" spans="1:7" s="212" customFormat="1" ht="24" customHeight="1" x14ac:dyDescent="0.2">
      <c r="A12019" s="207" t="str">
        <f t="shared" si="3601"/>
        <v/>
      </c>
      <c r="B12019" s="205" t="str">
        <f t="shared" si="3604"/>
        <v/>
      </c>
      <c r="C12019" s="206"/>
      <c r="D12019" s="207" t="str">
        <f t="shared" si="3602"/>
        <v/>
      </c>
      <c r="E12019" s="208"/>
      <c r="F12019" s="209">
        <f t="shared" si="3603"/>
        <v>0</v>
      </c>
      <c r="G12019" s="268">
        <f t="shared" si="3605"/>
        <v>0</v>
      </c>
    </row>
    <row r="12020" spans="1:7" s="212" customFormat="1" ht="24" customHeight="1" x14ac:dyDescent="0.2">
      <c r="A12020" s="207" t="str">
        <f t="shared" si="3601"/>
        <v/>
      </c>
      <c r="B12020" s="205" t="str">
        <f t="shared" si="3604"/>
        <v/>
      </c>
      <c r="C12020" s="206"/>
      <c r="D12020" s="207" t="str">
        <f t="shared" si="3602"/>
        <v/>
      </c>
      <c r="E12020" s="208"/>
      <c r="F12020" s="209">
        <f t="shared" si="3603"/>
        <v>0</v>
      </c>
      <c r="G12020" s="268">
        <f t="shared" si="3605"/>
        <v>0</v>
      </c>
    </row>
    <row r="12021" spans="1:7" s="212" customFormat="1" ht="24" customHeight="1" x14ac:dyDescent="0.2">
      <c r="A12021" s="207" t="str">
        <f t="shared" si="3601"/>
        <v/>
      </c>
      <c r="B12021" s="205" t="str">
        <f t="shared" si="3604"/>
        <v/>
      </c>
      <c r="C12021" s="206"/>
      <c r="D12021" s="207" t="str">
        <f t="shared" si="3602"/>
        <v/>
      </c>
      <c r="E12021" s="208"/>
      <c r="F12021" s="209">
        <f t="shared" si="3603"/>
        <v>0</v>
      </c>
      <c r="G12021" s="268">
        <f t="shared" si="3605"/>
        <v>0</v>
      </c>
    </row>
    <row r="12022" spans="1:7" s="212" customFormat="1" ht="24" customHeight="1" x14ac:dyDescent="0.2">
      <c r="A12022" s="207" t="str">
        <f t="shared" si="3601"/>
        <v/>
      </c>
      <c r="B12022" s="205" t="str">
        <f t="shared" si="3604"/>
        <v/>
      </c>
      <c r="C12022" s="206"/>
      <c r="D12022" s="207" t="str">
        <f t="shared" si="3602"/>
        <v/>
      </c>
      <c r="E12022" s="208"/>
      <c r="F12022" s="209">
        <f t="shared" si="3603"/>
        <v>0</v>
      </c>
      <c r="G12022" s="268">
        <f t="shared" si="3605"/>
        <v>0</v>
      </c>
    </row>
    <row r="12023" spans="1:7" s="212" customFormat="1" ht="24" customHeight="1" x14ac:dyDescent="0.2">
      <c r="A12023" s="207" t="str">
        <f t="shared" si="3601"/>
        <v/>
      </c>
      <c r="B12023" s="205" t="str">
        <f t="shared" si="3604"/>
        <v/>
      </c>
      <c r="C12023" s="206"/>
      <c r="D12023" s="207" t="str">
        <f t="shared" si="3602"/>
        <v/>
      </c>
      <c r="E12023" s="208"/>
      <c r="F12023" s="209">
        <f t="shared" si="3603"/>
        <v>0</v>
      </c>
      <c r="G12023" s="268">
        <f t="shared" si="3605"/>
        <v>0</v>
      </c>
    </row>
    <row r="12024" spans="1:7" s="212" customFormat="1" ht="24" customHeight="1" x14ac:dyDescent="0.2">
      <c r="A12024" s="207" t="str">
        <f t="shared" si="3601"/>
        <v/>
      </c>
      <c r="B12024" s="205" t="str">
        <f t="shared" si="3604"/>
        <v/>
      </c>
      <c r="C12024" s="206"/>
      <c r="D12024" s="207" t="str">
        <f t="shared" si="3602"/>
        <v/>
      </c>
      <c r="E12024" s="208"/>
      <c r="F12024" s="209">
        <f t="shared" si="3603"/>
        <v>0</v>
      </c>
      <c r="G12024" s="268">
        <f t="shared" si="3605"/>
        <v>0</v>
      </c>
    </row>
    <row r="12025" spans="1:7" s="212" customFormat="1" ht="24" customHeight="1" x14ac:dyDescent="0.2">
      <c r="A12025" s="207" t="str">
        <f t="shared" si="3601"/>
        <v/>
      </c>
      <c r="B12025" s="205" t="str">
        <f t="shared" si="3604"/>
        <v/>
      </c>
      <c r="C12025" s="206"/>
      <c r="D12025" s="207" t="str">
        <f t="shared" si="3602"/>
        <v/>
      </c>
      <c r="E12025" s="208"/>
      <c r="F12025" s="210">
        <f t="shared" si="3603"/>
        <v>0</v>
      </c>
      <c r="G12025" s="268">
        <f t="shared" si="3605"/>
        <v>0</v>
      </c>
    </row>
    <row r="12026" spans="1:7" ht="24" customHeight="1" x14ac:dyDescent="0.2">
      <c r="A12026" s="269"/>
      <c r="D12026" s="88"/>
      <c r="E12026" s="89"/>
      <c r="F12026" s="255" t="s">
        <v>30</v>
      </c>
      <c r="G12026" s="270">
        <f>SUBTOTAL(9,G12012:G12025)</f>
        <v>0</v>
      </c>
    </row>
    <row r="12027" spans="1:7" ht="24" customHeight="1" x14ac:dyDescent="0.2">
      <c r="A12027" s="269"/>
      <c r="C12027" s="98" t="s">
        <v>604</v>
      </c>
      <c r="D12027" s="88"/>
      <c r="E12027" s="89"/>
      <c r="G12027" s="271"/>
    </row>
    <row r="12028" spans="1:7" s="212" customFormat="1" ht="24" customHeight="1" x14ac:dyDescent="0.2">
      <c r="A12028" s="207" t="str">
        <f t="shared" ref="A12028:A12035" si="3606">IFERROR(VLOOKUP(C12028,Tabla_Insumos,4,FALSE),"")</f>
        <v/>
      </c>
      <c r="B12028" s="205">
        <f t="shared" ref="B12028:B12035" si="3607">IFERROR(VLOOKUP(A12028,Tabla_Indices,5,FALSE),"")</f>
        <v>0</v>
      </c>
      <c r="C12028" s="206"/>
      <c r="D12028" s="207" t="str">
        <f t="shared" ref="D12028:D12035" si="3608">IFERROR(VLOOKUP(C12028,Tabla_Insumos,2,FALSE),"")</f>
        <v/>
      </c>
      <c r="E12028" s="208"/>
      <c r="F12028" s="211">
        <f t="shared" ref="F12028:F12035" si="3609">IFERROR(VLOOKUP(C12028,Tabla_Insumos,3,FALSE),0)</f>
        <v>0</v>
      </c>
      <c r="G12028" s="268">
        <f>ROUND(E12028*F12028,2)</f>
        <v>0</v>
      </c>
    </row>
    <row r="12029" spans="1:7" s="212" customFormat="1" ht="24" customHeight="1" x14ac:dyDescent="0.2">
      <c r="A12029" s="207" t="str">
        <f t="shared" si="3606"/>
        <v/>
      </c>
      <c r="B12029" s="205">
        <f t="shared" si="3607"/>
        <v>0</v>
      </c>
      <c r="C12029" s="206"/>
      <c r="D12029" s="207" t="str">
        <f t="shared" si="3608"/>
        <v/>
      </c>
      <c r="E12029" s="208"/>
      <c r="F12029" s="211">
        <f t="shared" si="3609"/>
        <v>0</v>
      </c>
      <c r="G12029" s="268">
        <f>ROUND(E12029*F12029,2)</f>
        <v>0</v>
      </c>
    </row>
    <row r="12030" spans="1:7" s="212" customFormat="1" ht="24" customHeight="1" x14ac:dyDescent="0.2">
      <c r="A12030" s="207" t="str">
        <f t="shared" si="3606"/>
        <v/>
      </c>
      <c r="B12030" s="205">
        <f t="shared" si="3607"/>
        <v>0</v>
      </c>
      <c r="C12030" s="206"/>
      <c r="D12030" s="207" t="str">
        <f t="shared" si="3608"/>
        <v/>
      </c>
      <c r="E12030" s="208"/>
      <c r="F12030" s="211">
        <f t="shared" si="3609"/>
        <v>0</v>
      </c>
      <c r="G12030" s="268">
        <f t="shared" ref="G12030:G12035" si="3610">ROUND(E12030*F12030,2)</f>
        <v>0</v>
      </c>
    </row>
    <row r="12031" spans="1:7" s="212" customFormat="1" ht="24" customHeight="1" x14ac:dyDescent="0.2">
      <c r="A12031" s="207" t="str">
        <f t="shared" si="3606"/>
        <v/>
      </c>
      <c r="B12031" s="205">
        <f t="shared" si="3607"/>
        <v>0</v>
      </c>
      <c r="C12031" s="206"/>
      <c r="D12031" s="207" t="str">
        <f t="shared" si="3608"/>
        <v/>
      </c>
      <c r="E12031" s="208"/>
      <c r="F12031" s="211">
        <f t="shared" si="3609"/>
        <v>0</v>
      </c>
      <c r="G12031" s="268">
        <f t="shared" si="3610"/>
        <v>0</v>
      </c>
    </row>
    <row r="12032" spans="1:7" s="212" customFormat="1" ht="24" customHeight="1" x14ac:dyDescent="0.2">
      <c r="A12032" s="207" t="str">
        <f t="shared" si="3606"/>
        <v/>
      </c>
      <c r="B12032" s="205">
        <f t="shared" si="3607"/>
        <v>0</v>
      </c>
      <c r="C12032" s="206"/>
      <c r="D12032" s="207" t="str">
        <f t="shared" si="3608"/>
        <v/>
      </c>
      <c r="E12032" s="208"/>
      <c r="F12032" s="209">
        <f t="shared" si="3609"/>
        <v>0</v>
      </c>
      <c r="G12032" s="268">
        <f t="shared" si="3610"/>
        <v>0</v>
      </c>
    </row>
    <row r="12033" spans="1:7" s="212" customFormat="1" ht="24" customHeight="1" x14ac:dyDescent="0.2">
      <c r="A12033" s="207" t="str">
        <f t="shared" si="3606"/>
        <v/>
      </c>
      <c r="B12033" s="205">
        <f t="shared" si="3607"/>
        <v>0</v>
      </c>
      <c r="C12033" s="206"/>
      <c r="D12033" s="207" t="str">
        <f t="shared" si="3608"/>
        <v/>
      </c>
      <c r="E12033" s="208"/>
      <c r="F12033" s="209">
        <f t="shared" si="3609"/>
        <v>0</v>
      </c>
      <c r="G12033" s="268">
        <f t="shared" si="3610"/>
        <v>0</v>
      </c>
    </row>
    <row r="12034" spans="1:7" s="212" customFormat="1" ht="24" customHeight="1" x14ac:dyDescent="0.2">
      <c r="A12034" s="207" t="str">
        <f t="shared" si="3606"/>
        <v/>
      </c>
      <c r="B12034" s="205">
        <f t="shared" si="3607"/>
        <v>0</v>
      </c>
      <c r="C12034" s="206"/>
      <c r="D12034" s="207" t="str">
        <f t="shared" si="3608"/>
        <v/>
      </c>
      <c r="E12034" s="208"/>
      <c r="F12034" s="209">
        <f t="shared" si="3609"/>
        <v>0</v>
      </c>
      <c r="G12034" s="268">
        <f t="shared" si="3610"/>
        <v>0</v>
      </c>
    </row>
    <row r="12035" spans="1:7" s="212" customFormat="1" ht="24" customHeight="1" x14ac:dyDescent="0.2">
      <c r="A12035" s="207" t="str">
        <f t="shared" si="3606"/>
        <v/>
      </c>
      <c r="B12035" s="205">
        <f t="shared" si="3607"/>
        <v>0</v>
      </c>
      <c r="C12035" s="206"/>
      <c r="D12035" s="207" t="str">
        <f t="shared" si="3608"/>
        <v/>
      </c>
      <c r="E12035" s="208"/>
      <c r="F12035" s="209">
        <f t="shared" si="3609"/>
        <v>0</v>
      </c>
      <c r="G12035" s="268">
        <f t="shared" si="3610"/>
        <v>0</v>
      </c>
    </row>
    <row r="12036" spans="1:7" ht="24" customHeight="1" x14ac:dyDescent="0.2">
      <c r="A12036" s="269"/>
      <c r="D12036" s="88"/>
      <c r="E12036" s="89"/>
      <c r="F12036" s="255" t="s">
        <v>31</v>
      </c>
      <c r="G12036" s="270">
        <f>SUBTOTAL(9,G12028:G12035)</f>
        <v>0</v>
      </c>
    </row>
    <row r="12037" spans="1:7" ht="24" customHeight="1" x14ac:dyDescent="0.2">
      <c r="A12037" s="269"/>
      <c r="C12037" s="98" t="s">
        <v>605</v>
      </c>
      <c r="D12037" s="88"/>
      <c r="E12037" s="89"/>
      <c r="G12037" s="271"/>
    </row>
    <row r="12038" spans="1:7" s="212" customFormat="1" ht="24" customHeight="1" x14ac:dyDescent="0.2">
      <c r="A12038" s="207" t="str">
        <f t="shared" ref="A12038:A12046" si="3611">IFERROR(VLOOKUP(C12038,Tabla_Insumos,4,FALSE),"")</f>
        <v/>
      </c>
      <c r="B12038" s="205" t="str">
        <f t="shared" ref="B12038:B12046" si="3612">IFERROR(VLOOKUP(C12038,Tabla_Insumos,5,FALSE),"")</f>
        <v/>
      </c>
      <c r="C12038" s="206"/>
      <c r="D12038" s="207" t="str">
        <f t="shared" ref="D12038:D12046" si="3613">IFERROR(VLOOKUP(C12038,Tabla_Insumos,2,FALSE),"")</f>
        <v/>
      </c>
      <c r="E12038" s="208"/>
      <c r="F12038" s="209">
        <f t="shared" ref="F12038:F12046" si="3614">IFERROR(VLOOKUP(C12038,Tabla_Insumos,3,FALSE),0)</f>
        <v>0</v>
      </c>
      <c r="G12038" s="268">
        <f t="shared" ref="G12038:G12046" si="3615">ROUND(E12038*F12038,2)</f>
        <v>0</v>
      </c>
    </row>
    <row r="12039" spans="1:7" s="212" customFormat="1" ht="24" customHeight="1" x14ac:dyDescent="0.2">
      <c r="A12039" s="207" t="str">
        <f t="shared" si="3611"/>
        <v/>
      </c>
      <c r="B12039" s="205" t="str">
        <f t="shared" si="3612"/>
        <v/>
      </c>
      <c r="C12039" s="206"/>
      <c r="D12039" s="207" t="str">
        <f t="shared" si="3613"/>
        <v/>
      </c>
      <c r="E12039" s="208"/>
      <c r="F12039" s="209">
        <f t="shared" si="3614"/>
        <v>0</v>
      </c>
      <c r="G12039" s="268">
        <f t="shared" si="3615"/>
        <v>0</v>
      </c>
    </row>
    <row r="12040" spans="1:7" s="212" customFormat="1" ht="24" customHeight="1" x14ac:dyDescent="0.2">
      <c r="A12040" s="207" t="str">
        <f t="shared" si="3611"/>
        <v/>
      </c>
      <c r="B12040" s="205" t="str">
        <f t="shared" si="3612"/>
        <v/>
      </c>
      <c r="C12040" s="206"/>
      <c r="D12040" s="207" t="str">
        <f t="shared" si="3613"/>
        <v/>
      </c>
      <c r="E12040" s="208"/>
      <c r="F12040" s="209">
        <f t="shared" si="3614"/>
        <v>0</v>
      </c>
      <c r="G12040" s="268">
        <f t="shared" si="3615"/>
        <v>0</v>
      </c>
    </row>
    <row r="12041" spans="1:7" s="212" customFormat="1" ht="24" customHeight="1" x14ac:dyDescent="0.2">
      <c r="A12041" s="207" t="str">
        <f t="shared" si="3611"/>
        <v/>
      </c>
      <c r="B12041" s="205" t="str">
        <f t="shared" si="3612"/>
        <v/>
      </c>
      <c r="C12041" s="206"/>
      <c r="D12041" s="207" t="str">
        <f t="shared" si="3613"/>
        <v/>
      </c>
      <c r="E12041" s="208"/>
      <c r="F12041" s="209">
        <f t="shared" si="3614"/>
        <v>0</v>
      </c>
      <c r="G12041" s="268">
        <f t="shared" si="3615"/>
        <v>0</v>
      </c>
    </row>
    <row r="12042" spans="1:7" s="212" customFormat="1" ht="24" customHeight="1" x14ac:dyDescent="0.2">
      <c r="A12042" s="207" t="str">
        <f t="shared" si="3611"/>
        <v/>
      </c>
      <c r="B12042" s="205" t="str">
        <f t="shared" si="3612"/>
        <v/>
      </c>
      <c r="C12042" s="206"/>
      <c r="D12042" s="207" t="str">
        <f t="shared" si="3613"/>
        <v/>
      </c>
      <c r="E12042" s="208"/>
      <c r="F12042" s="209">
        <f t="shared" si="3614"/>
        <v>0</v>
      </c>
      <c r="G12042" s="268">
        <f t="shared" si="3615"/>
        <v>0</v>
      </c>
    </row>
    <row r="12043" spans="1:7" s="212" customFormat="1" ht="24" customHeight="1" x14ac:dyDescent="0.2">
      <c r="A12043" s="207" t="str">
        <f t="shared" si="3611"/>
        <v/>
      </c>
      <c r="B12043" s="205" t="str">
        <f t="shared" si="3612"/>
        <v/>
      </c>
      <c r="C12043" s="206"/>
      <c r="D12043" s="207" t="str">
        <f t="shared" si="3613"/>
        <v/>
      </c>
      <c r="E12043" s="208"/>
      <c r="F12043" s="209">
        <f t="shared" si="3614"/>
        <v>0</v>
      </c>
      <c r="G12043" s="268">
        <f t="shared" si="3615"/>
        <v>0</v>
      </c>
    </row>
    <row r="12044" spans="1:7" s="212" customFormat="1" ht="24" customHeight="1" x14ac:dyDescent="0.2">
      <c r="A12044" s="207" t="str">
        <f t="shared" si="3611"/>
        <v/>
      </c>
      <c r="B12044" s="205" t="str">
        <f t="shared" si="3612"/>
        <v/>
      </c>
      <c r="C12044" s="206"/>
      <c r="D12044" s="207" t="str">
        <f t="shared" si="3613"/>
        <v/>
      </c>
      <c r="E12044" s="208"/>
      <c r="F12044" s="209">
        <f t="shared" si="3614"/>
        <v>0</v>
      </c>
      <c r="G12044" s="268">
        <f t="shared" si="3615"/>
        <v>0</v>
      </c>
    </row>
    <row r="12045" spans="1:7" s="212" customFormat="1" ht="24" customHeight="1" x14ac:dyDescent="0.2">
      <c r="A12045" s="207" t="str">
        <f t="shared" si="3611"/>
        <v/>
      </c>
      <c r="B12045" s="205" t="str">
        <f t="shared" si="3612"/>
        <v/>
      </c>
      <c r="C12045" s="206"/>
      <c r="D12045" s="207" t="str">
        <f t="shared" si="3613"/>
        <v/>
      </c>
      <c r="E12045" s="208"/>
      <c r="F12045" s="209">
        <f t="shared" si="3614"/>
        <v>0</v>
      </c>
      <c r="G12045" s="268">
        <f t="shared" si="3615"/>
        <v>0</v>
      </c>
    </row>
    <row r="12046" spans="1:7" s="212" customFormat="1" ht="24" customHeight="1" x14ac:dyDescent="0.2">
      <c r="A12046" s="207" t="str">
        <f t="shared" si="3611"/>
        <v/>
      </c>
      <c r="B12046" s="205" t="str">
        <f t="shared" si="3612"/>
        <v/>
      </c>
      <c r="C12046" s="206"/>
      <c r="D12046" s="207" t="str">
        <f t="shared" si="3613"/>
        <v/>
      </c>
      <c r="E12046" s="208"/>
      <c r="F12046" s="209">
        <f t="shared" si="3614"/>
        <v>0</v>
      </c>
      <c r="G12046" s="268">
        <f t="shared" si="3615"/>
        <v>0</v>
      </c>
    </row>
    <row r="12047" spans="1:7" ht="24" customHeight="1" x14ac:dyDescent="0.2">
      <c r="A12047" s="272"/>
      <c r="B12047" s="88"/>
      <c r="D12047" s="88"/>
      <c r="E12047" s="89"/>
      <c r="F12047" s="255" t="s">
        <v>32</v>
      </c>
      <c r="G12047" s="270">
        <f>SUBTOTAL(9,G12038:G12046)</f>
        <v>0</v>
      </c>
    </row>
    <row r="12048" spans="1:7" ht="24" customHeight="1" x14ac:dyDescent="0.2">
      <c r="A12048" s="273"/>
      <c r="B12048" s="88"/>
      <c r="D12048" s="88"/>
      <c r="E12048" s="89"/>
      <c r="G12048" s="271"/>
    </row>
    <row r="12049" spans="1:123" ht="24" customHeight="1" x14ac:dyDescent="0.2">
      <c r="A12049" s="274" t="str">
        <f>B12007</f>
        <v>25.7</v>
      </c>
      <c r="B12049" s="275" t="str">
        <f>C12007</f>
        <v>Trabajos de albañilería en edifico existente</v>
      </c>
      <c r="C12049" s="95"/>
      <c r="D12049" s="95" t="s">
        <v>33</v>
      </c>
      <c r="E12049" s="96"/>
      <c r="F12049" s="277" t="s">
        <v>34</v>
      </c>
      <c r="G12049" s="276">
        <f>SUBTOTAL(9,G12012:G12048)</f>
        <v>0</v>
      </c>
    </row>
    <row r="12051" spans="1:123" ht="24" customHeight="1" x14ac:dyDescent="0.2">
      <c r="A12051" s="256" t="s">
        <v>36</v>
      </c>
      <c r="B12051" s="257"/>
      <c r="C12051" s="257"/>
      <c r="D12051" s="257"/>
      <c r="E12051" s="257"/>
      <c r="F12051" s="257"/>
      <c r="G12051" s="258"/>
    </row>
    <row r="12052" spans="1:123" ht="24" customHeight="1" x14ac:dyDescent="0.2">
      <c r="A12052" s="259" t="s">
        <v>601</v>
      </c>
      <c r="B12052" s="84" t="str">
        <f>Comitente</f>
        <v>SUBSECRETARIA DE ARQUITECTURA</v>
      </c>
      <c r="C12052" s="80"/>
      <c r="D12052" s="85"/>
      <c r="E12052" s="85"/>
      <c r="F12052" s="86"/>
      <c r="G12052" s="260"/>
    </row>
    <row r="12053" spans="1:123" ht="24" customHeight="1" x14ac:dyDescent="0.2">
      <c r="A12053" s="259" t="s">
        <v>602</v>
      </c>
      <c r="B12053" s="84">
        <f>Contratista</f>
        <v>0</v>
      </c>
      <c r="C12053" s="81"/>
      <c r="D12053" s="81"/>
      <c r="E12053" s="81"/>
      <c r="F12053" s="87"/>
      <c r="G12053" s="261"/>
    </row>
    <row r="12054" spans="1:123" ht="24" customHeight="1" x14ac:dyDescent="0.2">
      <c r="A12054" s="259" t="s">
        <v>23</v>
      </c>
      <c r="B12054" s="84" t="str">
        <f>Obra</f>
        <v>ESCUELA CASA DEL NINÑO</v>
      </c>
      <c r="C12054" s="81"/>
      <c r="D12054" s="81"/>
      <c r="E12054" s="81"/>
      <c r="F12054" s="87" t="s">
        <v>37</v>
      </c>
      <c r="G12054" s="262">
        <f>Fecha_Base</f>
        <v>0</v>
      </c>
    </row>
    <row r="12055" spans="1:123" ht="24" customHeight="1" x14ac:dyDescent="0.2">
      <c r="A12055" s="263" t="s">
        <v>600</v>
      </c>
      <c r="B12055" s="82" t="str">
        <f>Ubicación</f>
        <v>VALLE FERTIL - SAN JUAN</v>
      </c>
      <c r="C12055" s="82"/>
      <c r="D12055" s="88"/>
      <c r="E12055" s="89"/>
      <c r="G12055" s="264"/>
    </row>
    <row r="12056" spans="1:123" ht="24" customHeight="1" x14ac:dyDescent="0.2">
      <c r="A12056" s="263" t="s">
        <v>38</v>
      </c>
      <c r="B12056" s="91">
        <f>IFERROR(VALUE(LEFT(B12057,FIND(".",B12057)-1)),"")</f>
        <v>25</v>
      </c>
      <c r="C12056" s="83" t="str">
        <f>IFERROR(VLOOKUP(B12056,Tabla_CyP,2,FALSE),"")</f>
        <v>REPARACIONES, REFACCIONES Y REFUNCIONALIZACIONES</v>
      </c>
      <c r="E12056" s="89"/>
      <c r="G12056" s="264"/>
    </row>
    <row r="12057" spans="1:123" ht="24" customHeight="1" x14ac:dyDescent="0.2">
      <c r="A12057" s="263" t="s">
        <v>24</v>
      </c>
      <c r="B12057" s="92" t="str">
        <f>IFERROR(VLOOKUP(COUNTIF($A$1:A12057,"ANALISIS DE PRECIOS"),Tabla_NumeroItem,2,FALSE),"")</f>
        <v>25.8.1</v>
      </c>
      <c r="C12057" s="83" t="str">
        <f>IFERROR(VLOOKUP(B12057,Tabla_CyP,2,FALSE),"")</f>
        <v>Central de Incendios Inteligente Expandible (Detecciòn, Aviso y Alarma)</v>
      </c>
      <c r="D12057" s="88"/>
      <c r="E12057" s="89"/>
      <c r="F12057" s="87" t="s">
        <v>25</v>
      </c>
      <c r="G12057" s="265" t="str">
        <f>IFERROR(VLOOKUP(B12057,Tabla_CyP,4,FALSE),"")</f>
        <v>u</v>
      </c>
    </row>
    <row r="12058" spans="1:123" ht="24" customHeight="1" x14ac:dyDescent="0.2">
      <c r="A12058" s="263"/>
      <c r="B12058" s="82"/>
      <c r="D12058" s="88"/>
      <c r="E12058" s="89"/>
      <c r="G12058" s="264"/>
    </row>
    <row r="12059" spans="1:123" ht="24" customHeight="1" x14ac:dyDescent="0.2">
      <c r="A12059" s="366" t="s">
        <v>506</v>
      </c>
      <c r="B12059" s="367"/>
      <c r="C12059" s="368" t="s">
        <v>0</v>
      </c>
      <c r="D12059" s="368" t="s">
        <v>26</v>
      </c>
      <c r="E12059" s="370" t="s">
        <v>27</v>
      </c>
      <c r="F12059" s="372" t="s">
        <v>28</v>
      </c>
      <c r="G12059" s="372" t="s">
        <v>29</v>
      </c>
    </row>
    <row r="12060" spans="1:123" s="88" customFormat="1" ht="24" customHeight="1" x14ac:dyDescent="0.2">
      <c r="A12060" s="93" t="s">
        <v>507</v>
      </c>
      <c r="B12060" s="93" t="s">
        <v>508</v>
      </c>
      <c r="C12060" s="369"/>
      <c r="D12060" s="369"/>
      <c r="E12060" s="371"/>
      <c r="F12060" s="373"/>
      <c r="G12060" s="373"/>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66"/>
      <c r="B12061" s="94"/>
      <c r="C12061" s="132" t="s">
        <v>603</v>
      </c>
      <c r="D12061" s="95"/>
      <c r="E12061" s="96"/>
      <c r="F12061" s="97"/>
      <c r="G12061" s="267"/>
    </row>
    <row r="12062" spans="1:123" s="212" customFormat="1" ht="24" customHeight="1" x14ac:dyDescent="0.2">
      <c r="A12062" s="207" t="str">
        <f t="shared" ref="A12062:A12075" si="3616">IFERROR(VLOOKUP(C12062,Tabla_Insumos,4,FALSE),"")</f>
        <v/>
      </c>
      <c r="B12062" s="205" t="str">
        <f>IFERROR(VLOOKUP(C12062,Tabla_Insumos,5,FALSE),"")</f>
        <v/>
      </c>
      <c r="C12062" s="206"/>
      <c r="D12062" s="207" t="str">
        <f t="shared" ref="D12062:D12075" si="3617">IFERROR(VLOOKUP(C12062,Tabla_Insumos,2,FALSE),"")</f>
        <v/>
      </c>
      <c r="E12062" s="208"/>
      <c r="F12062" s="209">
        <f t="shared" ref="F12062:F12075" si="3618">IFERROR(VLOOKUP(C12062,Tabla_Insumos,3,FALSE),0)</f>
        <v>0</v>
      </c>
      <c r="G12062" s="268">
        <f>ROUND(E12062*F12062,2)</f>
        <v>0</v>
      </c>
    </row>
    <row r="12063" spans="1:123" s="212" customFormat="1" ht="24" customHeight="1" x14ac:dyDescent="0.2">
      <c r="A12063" s="207" t="str">
        <f t="shared" si="3616"/>
        <v/>
      </c>
      <c r="B12063" s="205" t="str">
        <f t="shared" ref="B12063:B12075" si="3619">IFERROR(VLOOKUP(C12063,Tabla_Insumos,5,FALSE),"")</f>
        <v/>
      </c>
      <c r="C12063" s="206"/>
      <c r="D12063" s="207" t="str">
        <f t="shared" si="3617"/>
        <v/>
      </c>
      <c r="E12063" s="208"/>
      <c r="F12063" s="209">
        <f t="shared" si="3618"/>
        <v>0</v>
      </c>
      <c r="G12063" s="268">
        <f t="shared" ref="G12063:G12075" si="3620">ROUND(E12063*F12063,2)</f>
        <v>0</v>
      </c>
    </row>
    <row r="12064" spans="1:123" s="212" customFormat="1" ht="24" customHeight="1" x14ac:dyDescent="0.2">
      <c r="A12064" s="207" t="str">
        <f t="shared" si="3616"/>
        <v/>
      </c>
      <c r="B12064" s="205" t="str">
        <f t="shared" si="3619"/>
        <v/>
      </c>
      <c r="C12064" s="206"/>
      <c r="D12064" s="207" t="str">
        <f t="shared" si="3617"/>
        <v/>
      </c>
      <c r="E12064" s="208"/>
      <c r="F12064" s="209">
        <f t="shared" si="3618"/>
        <v>0</v>
      </c>
      <c r="G12064" s="268">
        <f t="shared" si="3620"/>
        <v>0</v>
      </c>
    </row>
    <row r="12065" spans="1:7" s="212" customFormat="1" ht="24" customHeight="1" x14ac:dyDescent="0.2">
      <c r="A12065" s="207" t="str">
        <f t="shared" si="3616"/>
        <v/>
      </c>
      <c r="B12065" s="205" t="str">
        <f t="shared" si="3619"/>
        <v/>
      </c>
      <c r="C12065" s="206"/>
      <c r="D12065" s="207" t="str">
        <f t="shared" si="3617"/>
        <v/>
      </c>
      <c r="E12065" s="208"/>
      <c r="F12065" s="209">
        <f t="shared" si="3618"/>
        <v>0</v>
      </c>
      <c r="G12065" s="268">
        <f t="shared" si="3620"/>
        <v>0</v>
      </c>
    </row>
    <row r="12066" spans="1:7" s="212" customFormat="1" ht="24" customHeight="1" x14ac:dyDescent="0.2">
      <c r="A12066" s="207" t="str">
        <f t="shared" si="3616"/>
        <v/>
      </c>
      <c r="B12066" s="205" t="str">
        <f t="shared" si="3619"/>
        <v/>
      </c>
      <c r="C12066" s="206"/>
      <c r="D12066" s="207" t="str">
        <f t="shared" si="3617"/>
        <v/>
      </c>
      <c r="E12066" s="208"/>
      <c r="F12066" s="209">
        <f t="shared" si="3618"/>
        <v>0</v>
      </c>
      <c r="G12066" s="268">
        <f t="shared" si="3620"/>
        <v>0</v>
      </c>
    </row>
    <row r="12067" spans="1:7" s="212" customFormat="1" ht="24" customHeight="1" x14ac:dyDescent="0.2">
      <c r="A12067" s="207" t="str">
        <f t="shared" si="3616"/>
        <v/>
      </c>
      <c r="B12067" s="205" t="str">
        <f t="shared" si="3619"/>
        <v/>
      </c>
      <c r="C12067" s="206"/>
      <c r="D12067" s="207" t="str">
        <f t="shared" si="3617"/>
        <v/>
      </c>
      <c r="E12067" s="208"/>
      <c r="F12067" s="209">
        <f t="shared" si="3618"/>
        <v>0</v>
      </c>
      <c r="G12067" s="268">
        <f t="shared" si="3620"/>
        <v>0</v>
      </c>
    </row>
    <row r="12068" spans="1:7" s="212" customFormat="1" ht="24" customHeight="1" x14ac:dyDescent="0.2">
      <c r="A12068" s="207" t="str">
        <f t="shared" si="3616"/>
        <v/>
      </c>
      <c r="B12068" s="205" t="str">
        <f t="shared" si="3619"/>
        <v/>
      </c>
      <c r="C12068" s="206"/>
      <c r="D12068" s="207" t="str">
        <f t="shared" si="3617"/>
        <v/>
      </c>
      <c r="E12068" s="208"/>
      <c r="F12068" s="209">
        <f t="shared" si="3618"/>
        <v>0</v>
      </c>
      <c r="G12068" s="268">
        <f t="shared" si="3620"/>
        <v>0</v>
      </c>
    </row>
    <row r="12069" spans="1:7" s="212" customFormat="1" ht="24" customHeight="1" x14ac:dyDescent="0.2">
      <c r="A12069" s="207" t="str">
        <f t="shared" si="3616"/>
        <v/>
      </c>
      <c r="B12069" s="205" t="str">
        <f t="shared" si="3619"/>
        <v/>
      </c>
      <c r="C12069" s="206"/>
      <c r="D12069" s="207" t="str">
        <f t="shared" si="3617"/>
        <v/>
      </c>
      <c r="E12069" s="208"/>
      <c r="F12069" s="209">
        <f t="shared" si="3618"/>
        <v>0</v>
      </c>
      <c r="G12069" s="268">
        <f t="shared" si="3620"/>
        <v>0</v>
      </c>
    </row>
    <row r="12070" spans="1:7" s="212" customFormat="1" ht="24" customHeight="1" x14ac:dyDescent="0.2">
      <c r="A12070" s="207" t="str">
        <f t="shared" si="3616"/>
        <v/>
      </c>
      <c r="B12070" s="205" t="str">
        <f t="shared" si="3619"/>
        <v/>
      </c>
      <c r="C12070" s="206"/>
      <c r="D12070" s="207" t="str">
        <f t="shared" si="3617"/>
        <v/>
      </c>
      <c r="E12070" s="208"/>
      <c r="F12070" s="209">
        <f t="shared" si="3618"/>
        <v>0</v>
      </c>
      <c r="G12070" s="268">
        <f t="shared" si="3620"/>
        <v>0</v>
      </c>
    </row>
    <row r="12071" spans="1:7" s="212" customFormat="1" ht="24" customHeight="1" x14ac:dyDescent="0.2">
      <c r="A12071" s="207" t="str">
        <f t="shared" si="3616"/>
        <v/>
      </c>
      <c r="B12071" s="205" t="str">
        <f t="shared" si="3619"/>
        <v/>
      </c>
      <c r="C12071" s="206"/>
      <c r="D12071" s="207" t="str">
        <f t="shared" si="3617"/>
        <v/>
      </c>
      <c r="E12071" s="208"/>
      <c r="F12071" s="209">
        <f t="shared" si="3618"/>
        <v>0</v>
      </c>
      <c r="G12071" s="268">
        <f t="shared" si="3620"/>
        <v>0</v>
      </c>
    </row>
    <row r="12072" spans="1:7" s="212" customFormat="1" ht="24" customHeight="1" x14ac:dyDescent="0.2">
      <c r="A12072" s="207" t="str">
        <f t="shared" si="3616"/>
        <v/>
      </c>
      <c r="B12072" s="205" t="str">
        <f t="shared" si="3619"/>
        <v/>
      </c>
      <c r="C12072" s="206"/>
      <c r="D12072" s="207" t="str">
        <f t="shared" si="3617"/>
        <v/>
      </c>
      <c r="E12072" s="208"/>
      <c r="F12072" s="209">
        <f t="shared" si="3618"/>
        <v>0</v>
      </c>
      <c r="G12072" s="268">
        <f t="shared" si="3620"/>
        <v>0</v>
      </c>
    </row>
    <row r="12073" spans="1:7" s="212" customFormat="1" ht="24" customHeight="1" x14ac:dyDescent="0.2">
      <c r="A12073" s="207" t="str">
        <f t="shared" si="3616"/>
        <v/>
      </c>
      <c r="B12073" s="205" t="str">
        <f t="shared" si="3619"/>
        <v/>
      </c>
      <c r="C12073" s="206"/>
      <c r="D12073" s="207" t="str">
        <f t="shared" si="3617"/>
        <v/>
      </c>
      <c r="E12073" s="208"/>
      <c r="F12073" s="209">
        <f t="shared" si="3618"/>
        <v>0</v>
      </c>
      <c r="G12073" s="268">
        <f t="shared" si="3620"/>
        <v>0</v>
      </c>
    </row>
    <row r="12074" spans="1:7" s="212" customFormat="1" ht="24" customHeight="1" x14ac:dyDescent="0.2">
      <c r="A12074" s="207" t="str">
        <f t="shared" si="3616"/>
        <v/>
      </c>
      <c r="B12074" s="205" t="str">
        <f t="shared" si="3619"/>
        <v/>
      </c>
      <c r="C12074" s="206"/>
      <c r="D12074" s="207" t="str">
        <f t="shared" si="3617"/>
        <v/>
      </c>
      <c r="E12074" s="208"/>
      <c r="F12074" s="209">
        <f t="shared" si="3618"/>
        <v>0</v>
      </c>
      <c r="G12074" s="268">
        <f t="shared" si="3620"/>
        <v>0</v>
      </c>
    </row>
    <row r="12075" spans="1:7" s="212" customFormat="1" ht="24" customHeight="1" x14ac:dyDescent="0.2">
      <c r="A12075" s="207" t="str">
        <f t="shared" si="3616"/>
        <v/>
      </c>
      <c r="B12075" s="205" t="str">
        <f t="shared" si="3619"/>
        <v/>
      </c>
      <c r="C12075" s="206"/>
      <c r="D12075" s="207" t="str">
        <f t="shared" si="3617"/>
        <v/>
      </c>
      <c r="E12075" s="208"/>
      <c r="F12075" s="210">
        <f t="shared" si="3618"/>
        <v>0</v>
      </c>
      <c r="G12075" s="268">
        <f t="shared" si="3620"/>
        <v>0</v>
      </c>
    </row>
    <row r="12076" spans="1:7" ht="24" customHeight="1" x14ac:dyDescent="0.2">
      <c r="A12076" s="269"/>
      <c r="D12076" s="88"/>
      <c r="E12076" s="89"/>
      <c r="F12076" s="255" t="s">
        <v>30</v>
      </c>
      <c r="G12076" s="270">
        <f>SUBTOTAL(9,G12062:G12075)</f>
        <v>0</v>
      </c>
    </row>
    <row r="12077" spans="1:7" ht="24" customHeight="1" x14ac:dyDescent="0.2">
      <c r="A12077" s="269"/>
      <c r="C12077" s="98" t="s">
        <v>604</v>
      </c>
      <c r="D12077" s="88"/>
      <c r="E12077" s="89"/>
      <c r="G12077" s="271"/>
    </row>
    <row r="12078" spans="1:7" s="212" customFormat="1" ht="24" customHeight="1" x14ac:dyDescent="0.2">
      <c r="A12078" s="207" t="str">
        <f t="shared" ref="A12078:A12085" si="3621">IFERROR(VLOOKUP(C12078,Tabla_Insumos,4,FALSE),"")</f>
        <v/>
      </c>
      <c r="B12078" s="205">
        <f t="shared" ref="B12078:B12085" si="3622">IFERROR(VLOOKUP(A12078,Tabla_Indices,5,FALSE),"")</f>
        <v>0</v>
      </c>
      <c r="C12078" s="206"/>
      <c r="D12078" s="207" t="str">
        <f t="shared" ref="D12078:D12085" si="3623">IFERROR(VLOOKUP(C12078,Tabla_Insumos,2,FALSE),"")</f>
        <v/>
      </c>
      <c r="E12078" s="208"/>
      <c r="F12078" s="211">
        <f t="shared" ref="F12078:F12085" si="3624">IFERROR(VLOOKUP(C12078,Tabla_Insumos,3,FALSE),0)</f>
        <v>0</v>
      </c>
      <c r="G12078" s="268">
        <f>ROUND(E12078*F12078,2)</f>
        <v>0</v>
      </c>
    </row>
    <row r="12079" spans="1:7" s="212" customFormat="1" ht="24" customHeight="1" x14ac:dyDescent="0.2">
      <c r="A12079" s="207" t="str">
        <f t="shared" si="3621"/>
        <v/>
      </c>
      <c r="B12079" s="205">
        <f t="shared" si="3622"/>
        <v>0</v>
      </c>
      <c r="C12079" s="206"/>
      <c r="D12079" s="207" t="str">
        <f t="shared" si="3623"/>
        <v/>
      </c>
      <c r="E12079" s="208"/>
      <c r="F12079" s="211">
        <f t="shared" si="3624"/>
        <v>0</v>
      </c>
      <c r="G12079" s="268">
        <f>ROUND(E12079*F12079,2)</f>
        <v>0</v>
      </c>
    </row>
    <row r="12080" spans="1:7" s="212" customFormat="1" ht="24" customHeight="1" x14ac:dyDescent="0.2">
      <c r="A12080" s="207" t="str">
        <f t="shared" si="3621"/>
        <v/>
      </c>
      <c r="B12080" s="205">
        <f t="shared" si="3622"/>
        <v>0</v>
      </c>
      <c r="C12080" s="206"/>
      <c r="D12080" s="207" t="str">
        <f t="shared" si="3623"/>
        <v/>
      </c>
      <c r="E12080" s="208"/>
      <c r="F12080" s="211">
        <f t="shared" si="3624"/>
        <v>0</v>
      </c>
      <c r="G12080" s="268">
        <f t="shared" ref="G12080:G12085" si="3625">ROUND(E12080*F12080,2)</f>
        <v>0</v>
      </c>
    </row>
    <row r="12081" spans="1:7" s="212" customFormat="1" ht="24" customHeight="1" x14ac:dyDescent="0.2">
      <c r="A12081" s="207" t="str">
        <f t="shared" si="3621"/>
        <v/>
      </c>
      <c r="B12081" s="205">
        <f t="shared" si="3622"/>
        <v>0</v>
      </c>
      <c r="C12081" s="206"/>
      <c r="D12081" s="207" t="str">
        <f t="shared" si="3623"/>
        <v/>
      </c>
      <c r="E12081" s="208"/>
      <c r="F12081" s="211">
        <f t="shared" si="3624"/>
        <v>0</v>
      </c>
      <c r="G12081" s="268">
        <f t="shared" si="3625"/>
        <v>0</v>
      </c>
    </row>
    <row r="12082" spans="1:7" s="212" customFormat="1" ht="24" customHeight="1" x14ac:dyDescent="0.2">
      <c r="A12082" s="207" t="str">
        <f t="shared" si="3621"/>
        <v/>
      </c>
      <c r="B12082" s="205">
        <f t="shared" si="3622"/>
        <v>0</v>
      </c>
      <c r="C12082" s="206"/>
      <c r="D12082" s="207" t="str">
        <f t="shared" si="3623"/>
        <v/>
      </c>
      <c r="E12082" s="208"/>
      <c r="F12082" s="209">
        <f t="shared" si="3624"/>
        <v>0</v>
      </c>
      <c r="G12082" s="268">
        <f t="shared" si="3625"/>
        <v>0</v>
      </c>
    </row>
    <row r="12083" spans="1:7" s="212" customFormat="1" ht="24" customHeight="1" x14ac:dyDescent="0.2">
      <c r="A12083" s="207" t="str">
        <f t="shared" si="3621"/>
        <v/>
      </c>
      <c r="B12083" s="205">
        <f t="shared" si="3622"/>
        <v>0</v>
      </c>
      <c r="C12083" s="206"/>
      <c r="D12083" s="207" t="str">
        <f t="shared" si="3623"/>
        <v/>
      </c>
      <c r="E12083" s="208"/>
      <c r="F12083" s="209">
        <f t="shared" si="3624"/>
        <v>0</v>
      </c>
      <c r="G12083" s="268">
        <f t="shared" si="3625"/>
        <v>0</v>
      </c>
    </row>
    <row r="12084" spans="1:7" s="212" customFormat="1" ht="24" customHeight="1" x14ac:dyDescent="0.2">
      <c r="A12084" s="207" t="str">
        <f t="shared" si="3621"/>
        <v/>
      </c>
      <c r="B12084" s="205">
        <f t="shared" si="3622"/>
        <v>0</v>
      </c>
      <c r="C12084" s="206"/>
      <c r="D12084" s="207" t="str">
        <f t="shared" si="3623"/>
        <v/>
      </c>
      <c r="E12084" s="208"/>
      <c r="F12084" s="209">
        <f t="shared" si="3624"/>
        <v>0</v>
      </c>
      <c r="G12084" s="268">
        <f t="shared" si="3625"/>
        <v>0</v>
      </c>
    </row>
    <row r="12085" spans="1:7" s="212" customFormat="1" ht="24" customHeight="1" x14ac:dyDescent="0.2">
      <c r="A12085" s="207" t="str">
        <f t="shared" si="3621"/>
        <v/>
      </c>
      <c r="B12085" s="205">
        <f t="shared" si="3622"/>
        <v>0</v>
      </c>
      <c r="C12085" s="206"/>
      <c r="D12085" s="207" t="str">
        <f t="shared" si="3623"/>
        <v/>
      </c>
      <c r="E12085" s="208"/>
      <c r="F12085" s="209">
        <f t="shared" si="3624"/>
        <v>0</v>
      </c>
      <c r="G12085" s="268">
        <f t="shared" si="3625"/>
        <v>0</v>
      </c>
    </row>
    <row r="12086" spans="1:7" ht="24" customHeight="1" x14ac:dyDescent="0.2">
      <c r="A12086" s="269"/>
      <c r="D12086" s="88"/>
      <c r="E12086" s="89"/>
      <c r="F12086" s="255" t="s">
        <v>31</v>
      </c>
      <c r="G12086" s="270">
        <f>SUBTOTAL(9,G12078:G12085)</f>
        <v>0</v>
      </c>
    </row>
    <row r="12087" spans="1:7" ht="24" customHeight="1" x14ac:dyDescent="0.2">
      <c r="A12087" s="269"/>
      <c r="C12087" s="98" t="s">
        <v>605</v>
      </c>
      <c r="D12087" s="88"/>
      <c r="E12087" s="89"/>
      <c r="G12087" s="271"/>
    </row>
    <row r="12088" spans="1:7" s="212" customFormat="1" ht="24" customHeight="1" x14ac:dyDescent="0.2">
      <c r="A12088" s="207" t="str">
        <f t="shared" ref="A12088:A12096" si="3626">IFERROR(VLOOKUP(C12088,Tabla_Insumos,4,FALSE),"")</f>
        <v/>
      </c>
      <c r="B12088" s="205" t="str">
        <f t="shared" ref="B12088:B12096" si="3627">IFERROR(VLOOKUP(C12088,Tabla_Insumos,5,FALSE),"")</f>
        <v/>
      </c>
      <c r="C12088" s="206"/>
      <c r="D12088" s="207" t="str">
        <f t="shared" ref="D12088:D12096" si="3628">IFERROR(VLOOKUP(C12088,Tabla_Insumos,2,FALSE),"")</f>
        <v/>
      </c>
      <c r="E12088" s="208"/>
      <c r="F12088" s="209">
        <f t="shared" ref="F12088:F12096" si="3629">IFERROR(VLOOKUP(C12088,Tabla_Insumos,3,FALSE),0)</f>
        <v>0</v>
      </c>
      <c r="G12088" s="268">
        <f t="shared" ref="G12088:G12096" si="3630">ROUND(E12088*F12088,2)</f>
        <v>0</v>
      </c>
    </row>
    <row r="12089" spans="1:7" s="212" customFormat="1" ht="24" customHeight="1" x14ac:dyDescent="0.2">
      <c r="A12089" s="207" t="str">
        <f t="shared" si="3626"/>
        <v/>
      </c>
      <c r="B12089" s="205" t="str">
        <f t="shared" si="3627"/>
        <v/>
      </c>
      <c r="C12089" s="206"/>
      <c r="D12089" s="207" t="str">
        <f t="shared" si="3628"/>
        <v/>
      </c>
      <c r="E12089" s="208"/>
      <c r="F12089" s="209">
        <f t="shared" si="3629"/>
        <v>0</v>
      </c>
      <c r="G12089" s="268">
        <f t="shared" si="3630"/>
        <v>0</v>
      </c>
    </row>
    <row r="12090" spans="1:7" s="212" customFormat="1" ht="24" customHeight="1" x14ac:dyDescent="0.2">
      <c r="A12090" s="207" t="str">
        <f t="shared" si="3626"/>
        <v/>
      </c>
      <c r="B12090" s="205" t="str">
        <f t="shared" si="3627"/>
        <v/>
      </c>
      <c r="C12090" s="206"/>
      <c r="D12090" s="207" t="str">
        <f t="shared" si="3628"/>
        <v/>
      </c>
      <c r="E12090" s="208"/>
      <c r="F12090" s="209">
        <f t="shared" si="3629"/>
        <v>0</v>
      </c>
      <c r="G12090" s="268">
        <f t="shared" si="3630"/>
        <v>0</v>
      </c>
    </row>
    <row r="12091" spans="1:7" s="212" customFormat="1" ht="24" customHeight="1" x14ac:dyDescent="0.2">
      <c r="A12091" s="207" t="str">
        <f t="shared" si="3626"/>
        <v/>
      </c>
      <c r="B12091" s="205" t="str">
        <f t="shared" si="3627"/>
        <v/>
      </c>
      <c r="C12091" s="206"/>
      <c r="D12091" s="207" t="str">
        <f t="shared" si="3628"/>
        <v/>
      </c>
      <c r="E12091" s="208"/>
      <c r="F12091" s="209">
        <f t="shared" si="3629"/>
        <v>0</v>
      </c>
      <c r="G12091" s="268">
        <f t="shared" si="3630"/>
        <v>0</v>
      </c>
    </row>
    <row r="12092" spans="1:7" s="212" customFormat="1" ht="24" customHeight="1" x14ac:dyDescent="0.2">
      <c r="A12092" s="207" t="str">
        <f t="shared" si="3626"/>
        <v/>
      </c>
      <c r="B12092" s="205" t="str">
        <f t="shared" si="3627"/>
        <v/>
      </c>
      <c r="C12092" s="206"/>
      <c r="D12092" s="207" t="str">
        <f t="shared" si="3628"/>
        <v/>
      </c>
      <c r="E12092" s="208"/>
      <c r="F12092" s="209">
        <f t="shared" si="3629"/>
        <v>0</v>
      </c>
      <c r="G12092" s="268">
        <f t="shared" si="3630"/>
        <v>0</v>
      </c>
    </row>
    <row r="12093" spans="1:7" s="212" customFormat="1" ht="24" customHeight="1" x14ac:dyDescent="0.2">
      <c r="A12093" s="207" t="str">
        <f t="shared" si="3626"/>
        <v/>
      </c>
      <c r="B12093" s="205" t="str">
        <f t="shared" si="3627"/>
        <v/>
      </c>
      <c r="C12093" s="206"/>
      <c r="D12093" s="207" t="str">
        <f t="shared" si="3628"/>
        <v/>
      </c>
      <c r="E12093" s="208"/>
      <c r="F12093" s="209">
        <f t="shared" si="3629"/>
        <v>0</v>
      </c>
      <c r="G12093" s="268">
        <f t="shared" si="3630"/>
        <v>0</v>
      </c>
    </row>
    <row r="12094" spans="1:7" s="212" customFormat="1" ht="24" customHeight="1" x14ac:dyDescent="0.2">
      <c r="A12094" s="207" t="str">
        <f t="shared" si="3626"/>
        <v/>
      </c>
      <c r="B12094" s="205" t="str">
        <f t="shared" si="3627"/>
        <v/>
      </c>
      <c r="C12094" s="206"/>
      <c r="D12094" s="207" t="str">
        <f t="shared" si="3628"/>
        <v/>
      </c>
      <c r="E12094" s="208"/>
      <c r="F12094" s="209">
        <f t="shared" si="3629"/>
        <v>0</v>
      </c>
      <c r="G12094" s="268">
        <f t="shared" si="3630"/>
        <v>0</v>
      </c>
    </row>
    <row r="12095" spans="1:7" s="212" customFormat="1" ht="24" customHeight="1" x14ac:dyDescent="0.2">
      <c r="A12095" s="207" t="str">
        <f t="shared" si="3626"/>
        <v/>
      </c>
      <c r="B12095" s="205" t="str">
        <f t="shared" si="3627"/>
        <v/>
      </c>
      <c r="C12095" s="206"/>
      <c r="D12095" s="207" t="str">
        <f t="shared" si="3628"/>
        <v/>
      </c>
      <c r="E12095" s="208"/>
      <c r="F12095" s="209">
        <f t="shared" si="3629"/>
        <v>0</v>
      </c>
      <c r="G12095" s="268">
        <f t="shared" si="3630"/>
        <v>0</v>
      </c>
    </row>
    <row r="12096" spans="1:7" s="212" customFormat="1" ht="24" customHeight="1" x14ac:dyDescent="0.2">
      <c r="A12096" s="207" t="str">
        <f t="shared" si="3626"/>
        <v/>
      </c>
      <c r="B12096" s="205" t="str">
        <f t="shared" si="3627"/>
        <v/>
      </c>
      <c r="C12096" s="206"/>
      <c r="D12096" s="207" t="str">
        <f t="shared" si="3628"/>
        <v/>
      </c>
      <c r="E12096" s="208"/>
      <c r="F12096" s="209">
        <f t="shared" si="3629"/>
        <v>0</v>
      </c>
      <c r="G12096" s="268">
        <f t="shared" si="3630"/>
        <v>0</v>
      </c>
    </row>
    <row r="12097" spans="1:123" ht="24" customHeight="1" x14ac:dyDescent="0.2">
      <c r="A12097" s="272"/>
      <c r="B12097" s="88"/>
      <c r="D12097" s="88"/>
      <c r="E12097" s="89"/>
      <c r="F12097" s="255" t="s">
        <v>32</v>
      </c>
      <c r="G12097" s="270">
        <f>SUBTOTAL(9,G12088:G12096)</f>
        <v>0</v>
      </c>
    </row>
    <row r="12098" spans="1:123" ht="24" customHeight="1" x14ac:dyDescent="0.2">
      <c r="A12098" s="273"/>
      <c r="B12098" s="88"/>
      <c r="D12098" s="88"/>
      <c r="E12098" s="89"/>
      <c r="G12098" s="271"/>
    </row>
    <row r="12099" spans="1:123" ht="24" customHeight="1" x14ac:dyDescent="0.2">
      <c r="A12099" s="274" t="str">
        <f>B12057</f>
        <v>25.8.1</v>
      </c>
      <c r="B12099" s="275" t="str">
        <f>C12057</f>
        <v>Central de Incendios Inteligente Expandible (Detecciòn, Aviso y Alarma)</v>
      </c>
      <c r="C12099" s="95"/>
      <c r="D12099" s="95" t="s">
        <v>33</v>
      </c>
      <c r="E12099" s="96"/>
      <c r="F12099" s="277" t="s">
        <v>34</v>
      </c>
      <c r="G12099" s="276">
        <f>SUBTOTAL(9,G12062:G12098)</f>
        <v>0</v>
      </c>
    </row>
    <row r="12101" spans="1:123" ht="24" customHeight="1" x14ac:dyDescent="0.2">
      <c r="A12101" s="256" t="s">
        <v>36</v>
      </c>
      <c r="B12101" s="257"/>
      <c r="C12101" s="257"/>
      <c r="D12101" s="257"/>
      <c r="E12101" s="257"/>
      <c r="F12101" s="257"/>
      <c r="G12101" s="258"/>
    </row>
    <row r="12102" spans="1:123" ht="24" customHeight="1" x14ac:dyDescent="0.2">
      <c r="A12102" s="259" t="s">
        <v>601</v>
      </c>
      <c r="B12102" s="84" t="str">
        <f>Comitente</f>
        <v>SUBSECRETARIA DE ARQUITECTURA</v>
      </c>
      <c r="C12102" s="80"/>
      <c r="D12102" s="85"/>
      <c r="E12102" s="85"/>
      <c r="F12102" s="86"/>
      <c r="G12102" s="260"/>
    </row>
    <row r="12103" spans="1:123" ht="24" customHeight="1" x14ac:dyDescent="0.2">
      <c r="A12103" s="259" t="s">
        <v>602</v>
      </c>
      <c r="B12103" s="84">
        <f>Contratista</f>
        <v>0</v>
      </c>
      <c r="C12103" s="81"/>
      <c r="D12103" s="81"/>
      <c r="E12103" s="81"/>
      <c r="F12103" s="87"/>
      <c r="G12103" s="261"/>
    </row>
    <row r="12104" spans="1:123" ht="24" customHeight="1" x14ac:dyDescent="0.2">
      <c r="A12104" s="259" t="s">
        <v>23</v>
      </c>
      <c r="B12104" s="84" t="str">
        <f>Obra</f>
        <v>ESCUELA CASA DEL NINÑO</v>
      </c>
      <c r="C12104" s="81"/>
      <c r="D12104" s="81"/>
      <c r="E12104" s="81"/>
      <c r="F12104" s="87" t="s">
        <v>37</v>
      </c>
      <c r="G12104" s="262">
        <f>Fecha_Base</f>
        <v>0</v>
      </c>
    </row>
    <row r="12105" spans="1:123" ht="24" customHeight="1" x14ac:dyDescent="0.2">
      <c r="A12105" s="263" t="s">
        <v>600</v>
      </c>
      <c r="B12105" s="82" t="str">
        <f>Ubicación</f>
        <v>VALLE FERTIL - SAN JUAN</v>
      </c>
      <c r="C12105" s="82"/>
      <c r="D12105" s="88"/>
      <c r="E12105" s="89"/>
      <c r="G12105" s="264"/>
    </row>
    <row r="12106" spans="1:123" ht="24" customHeight="1" x14ac:dyDescent="0.2">
      <c r="A12106" s="263" t="s">
        <v>38</v>
      </c>
      <c r="B12106" s="91">
        <f>IFERROR(VALUE(LEFT(B12107,FIND(".",B12107)-1)),"")</f>
        <v>25</v>
      </c>
      <c r="C12106" s="83" t="str">
        <f>IFERROR(VLOOKUP(B12106,Tabla_CyP,2,FALSE),"")</f>
        <v>REPARACIONES, REFACCIONES Y REFUNCIONALIZACIONES</v>
      </c>
      <c r="E12106" s="89"/>
      <c r="G12106" s="264"/>
    </row>
    <row r="12107" spans="1:123" ht="24" customHeight="1" x14ac:dyDescent="0.2">
      <c r="A12107" s="263" t="s">
        <v>24</v>
      </c>
      <c r="B12107" s="92" t="str">
        <f>IFERROR(VLOOKUP(COUNTIF($A$1:A12107,"ANALISIS DE PRECIOS"),Tabla_NumeroItem,2,FALSE),"")</f>
        <v>25.8.2</v>
      </c>
      <c r="C12107" s="83" t="str">
        <f>IFERROR(VLOOKUP(B12107,Tabla_CyP,2,FALSE),"")</f>
        <v>Detector de monoxido</v>
      </c>
      <c r="D12107" s="88"/>
      <c r="E12107" s="89"/>
      <c r="F12107" s="87" t="s">
        <v>25</v>
      </c>
      <c r="G12107" s="265" t="str">
        <f>IFERROR(VLOOKUP(B12107,Tabla_CyP,4,FALSE),"")</f>
        <v>u</v>
      </c>
    </row>
    <row r="12108" spans="1:123" ht="24" customHeight="1" x14ac:dyDescent="0.2">
      <c r="A12108" s="263"/>
      <c r="B12108" s="82"/>
      <c r="D12108" s="88"/>
      <c r="E12108" s="89"/>
      <c r="G12108" s="264"/>
    </row>
    <row r="12109" spans="1:123" ht="24" customHeight="1" x14ac:dyDescent="0.2">
      <c r="A12109" s="366" t="s">
        <v>506</v>
      </c>
      <c r="B12109" s="367"/>
      <c r="C12109" s="368" t="s">
        <v>0</v>
      </c>
      <c r="D12109" s="368" t="s">
        <v>26</v>
      </c>
      <c r="E12109" s="370" t="s">
        <v>27</v>
      </c>
      <c r="F12109" s="372" t="s">
        <v>28</v>
      </c>
      <c r="G12109" s="372" t="s">
        <v>29</v>
      </c>
    </row>
    <row r="12110" spans="1:123" s="88" customFormat="1" ht="24" customHeight="1" x14ac:dyDescent="0.2">
      <c r="A12110" s="93" t="s">
        <v>507</v>
      </c>
      <c r="B12110" s="93" t="s">
        <v>508</v>
      </c>
      <c r="C12110" s="369"/>
      <c r="D12110" s="369"/>
      <c r="E12110" s="371"/>
      <c r="F12110" s="373"/>
      <c r="G12110" s="373"/>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66"/>
      <c r="B12111" s="94"/>
      <c r="C12111" s="132" t="s">
        <v>603</v>
      </c>
      <c r="D12111" s="95"/>
      <c r="E12111" s="96"/>
      <c r="F12111" s="97"/>
      <c r="G12111" s="267"/>
    </row>
    <row r="12112" spans="1:123" s="212" customFormat="1" ht="24" customHeight="1" x14ac:dyDescent="0.2">
      <c r="A12112" s="207" t="str">
        <f t="shared" ref="A12112:A12125" si="3631">IFERROR(VLOOKUP(C12112,Tabla_Insumos,4,FALSE),"")</f>
        <v/>
      </c>
      <c r="B12112" s="205" t="str">
        <f>IFERROR(VLOOKUP(C12112,Tabla_Insumos,5,FALSE),"")</f>
        <v/>
      </c>
      <c r="C12112" s="206"/>
      <c r="D12112" s="207" t="str">
        <f t="shared" ref="D12112:D12125" si="3632">IFERROR(VLOOKUP(C12112,Tabla_Insumos,2,FALSE),"")</f>
        <v/>
      </c>
      <c r="E12112" s="208"/>
      <c r="F12112" s="209">
        <f t="shared" ref="F12112:F12125" si="3633">IFERROR(VLOOKUP(C12112,Tabla_Insumos,3,FALSE),0)</f>
        <v>0</v>
      </c>
      <c r="G12112" s="268">
        <f>ROUND(E12112*F12112,2)</f>
        <v>0</v>
      </c>
    </row>
    <row r="12113" spans="1:7" s="212" customFormat="1" ht="24" customHeight="1" x14ac:dyDescent="0.2">
      <c r="A12113" s="207" t="str">
        <f t="shared" si="3631"/>
        <v/>
      </c>
      <c r="B12113" s="205" t="str">
        <f t="shared" ref="B12113:B12125" si="3634">IFERROR(VLOOKUP(C12113,Tabla_Insumos,5,FALSE),"")</f>
        <v/>
      </c>
      <c r="C12113" s="206"/>
      <c r="D12113" s="207" t="str">
        <f t="shared" si="3632"/>
        <v/>
      </c>
      <c r="E12113" s="208"/>
      <c r="F12113" s="209">
        <f t="shared" si="3633"/>
        <v>0</v>
      </c>
      <c r="G12113" s="268">
        <f t="shared" ref="G12113:G12125" si="3635">ROUND(E12113*F12113,2)</f>
        <v>0</v>
      </c>
    </row>
    <row r="12114" spans="1:7" s="212" customFormat="1" ht="24" customHeight="1" x14ac:dyDescent="0.2">
      <c r="A12114" s="207" t="str">
        <f t="shared" si="3631"/>
        <v/>
      </c>
      <c r="B12114" s="205" t="str">
        <f t="shared" si="3634"/>
        <v/>
      </c>
      <c r="C12114" s="206"/>
      <c r="D12114" s="207" t="str">
        <f t="shared" si="3632"/>
        <v/>
      </c>
      <c r="E12114" s="208"/>
      <c r="F12114" s="209">
        <f t="shared" si="3633"/>
        <v>0</v>
      </c>
      <c r="G12114" s="268">
        <f t="shared" si="3635"/>
        <v>0</v>
      </c>
    </row>
    <row r="12115" spans="1:7" s="212" customFormat="1" ht="24" customHeight="1" x14ac:dyDescent="0.2">
      <c r="A12115" s="207" t="str">
        <f t="shared" si="3631"/>
        <v/>
      </c>
      <c r="B12115" s="205" t="str">
        <f t="shared" si="3634"/>
        <v/>
      </c>
      <c r="C12115" s="206"/>
      <c r="D12115" s="207" t="str">
        <f t="shared" si="3632"/>
        <v/>
      </c>
      <c r="E12115" s="208"/>
      <c r="F12115" s="209">
        <f t="shared" si="3633"/>
        <v>0</v>
      </c>
      <c r="G12115" s="268">
        <f t="shared" si="3635"/>
        <v>0</v>
      </c>
    </row>
    <row r="12116" spans="1:7" s="212" customFormat="1" ht="24" customHeight="1" x14ac:dyDescent="0.2">
      <c r="A12116" s="207" t="str">
        <f t="shared" si="3631"/>
        <v/>
      </c>
      <c r="B12116" s="205" t="str">
        <f t="shared" si="3634"/>
        <v/>
      </c>
      <c r="C12116" s="206"/>
      <c r="D12116" s="207" t="str">
        <f t="shared" si="3632"/>
        <v/>
      </c>
      <c r="E12116" s="208"/>
      <c r="F12116" s="209">
        <f t="shared" si="3633"/>
        <v>0</v>
      </c>
      <c r="G12116" s="268">
        <f t="shared" si="3635"/>
        <v>0</v>
      </c>
    </row>
    <row r="12117" spans="1:7" s="212" customFormat="1" ht="24" customHeight="1" x14ac:dyDescent="0.2">
      <c r="A12117" s="207" t="str">
        <f t="shared" si="3631"/>
        <v/>
      </c>
      <c r="B12117" s="205" t="str">
        <f t="shared" si="3634"/>
        <v/>
      </c>
      <c r="C12117" s="206"/>
      <c r="D12117" s="207" t="str">
        <f t="shared" si="3632"/>
        <v/>
      </c>
      <c r="E12117" s="208"/>
      <c r="F12117" s="209">
        <f t="shared" si="3633"/>
        <v>0</v>
      </c>
      <c r="G12117" s="268">
        <f t="shared" si="3635"/>
        <v>0</v>
      </c>
    </row>
    <row r="12118" spans="1:7" s="212" customFormat="1" ht="24" customHeight="1" x14ac:dyDescent="0.2">
      <c r="A12118" s="207" t="str">
        <f t="shared" si="3631"/>
        <v/>
      </c>
      <c r="B12118" s="205" t="str">
        <f t="shared" si="3634"/>
        <v/>
      </c>
      <c r="C12118" s="206"/>
      <c r="D12118" s="207" t="str">
        <f t="shared" si="3632"/>
        <v/>
      </c>
      <c r="E12118" s="208"/>
      <c r="F12118" s="209">
        <f t="shared" si="3633"/>
        <v>0</v>
      </c>
      <c r="G12118" s="268">
        <f t="shared" si="3635"/>
        <v>0</v>
      </c>
    </row>
    <row r="12119" spans="1:7" s="212" customFormat="1" ht="24" customHeight="1" x14ac:dyDescent="0.2">
      <c r="A12119" s="207" t="str">
        <f t="shared" si="3631"/>
        <v/>
      </c>
      <c r="B12119" s="205" t="str">
        <f t="shared" si="3634"/>
        <v/>
      </c>
      <c r="C12119" s="206"/>
      <c r="D12119" s="207" t="str">
        <f t="shared" si="3632"/>
        <v/>
      </c>
      <c r="E12119" s="208"/>
      <c r="F12119" s="209">
        <f t="shared" si="3633"/>
        <v>0</v>
      </c>
      <c r="G12119" s="268">
        <f t="shared" si="3635"/>
        <v>0</v>
      </c>
    </row>
    <row r="12120" spans="1:7" s="212" customFormat="1" ht="24" customHeight="1" x14ac:dyDescent="0.2">
      <c r="A12120" s="207" t="str">
        <f t="shared" si="3631"/>
        <v/>
      </c>
      <c r="B12120" s="205" t="str">
        <f t="shared" si="3634"/>
        <v/>
      </c>
      <c r="C12120" s="206"/>
      <c r="D12120" s="207" t="str">
        <f t="shared" si="3632"/>
        <v/>
      </c>
      <c r="E12120" s="208"/>
      <c r="F12120" s="209">
        <f t="shared" si="3633"/>
        <v>0</v>
      </c>
      <c r="G12120" s="268">
        <f t="shared" si="3635"/>
        <v>0</v>
      </c>
    </row>
    <row r="12121" spans="1:7" s="212" customFormat="1" ht="24" customHeight="1" x14ac:dyDescent="0.2">
      <c r="A12121" s="207" t="str">
        <f t="shared" si="3631"/>
        <v/>
      </c>
      <c r="B12121" s="205" t="str">
        <f t="shared" si="3634"/>
        <v/>
      </c>
      <c r="C12121" s="206"/>
      <c r="D12121" s="207" t="str">
        <f t="shared" si="3632"/>
        <v/>
      </c>
      <c r="E12121" s="208"/>
      <c r="F12121" s="209">
        <f t="shared" si="3633"/>
        <v>0</v>
      </c>
      <c r="G12121" s="268">
        <f t="shared" si="3635"/>
        <v>0</v>
      </c>
    </row>
    <row r="12122" spans="1:7" s="212" customFormat="1" ht="24" customHeight="1" x14ac:dyDescent="0.2">
      <c r="A12122" s="207" t="str">
        <f t="shared" si="3631"/>
        <v/>
      </c>
      <c r="B12122" s="205" t="str">
        <f t="shared" si="3634"/>
        <v/>
      </c>
      <c r="C12122" s="206"/>
      <c r="D12122" s="207" t="str">
        <f t="shared" si="3632"/>
        <v/>
      </c>
      <c r="E12122" s="208"/>
      <c r="F12122" s="209">
        <f t="shared" si="3633"/>
        <v>0</v>
      </c>
      <c r="G12122" s="268">
        <f t="shared" si="3635"/>
        <v>0</v>
      </c>
    </row>
    <row r="12123" spans="1:7" s="212" customFormat="1" ht="24" customHeight="1" x14ac:dyDescent="0.2">
      <c r="A12123" s="207" t="str">
        <f t="shared" si="3631"/>
        <v/>
      </c>
      <c r="B12123" s="205" t="str">
        <f t="shared" si="3634"/>
        <v/>
      </c>
      <c r="C12123" s="206"/>
      <c r="D12123" s="207" t="str">
        <f t="shared" si="3632"/>
        <v/>
      </c>
      <c r="E12123" s="208"/>
      <c r="F12123" s="209">
        <f t="shared" si="3633"/>
        <v>0</v>
      </c>
      <c r="G12123" s="268">
        <f t="shared" si="3635"/>
        <v>0</v>
      </c>
    </row>
    <row r="12124" spans="1:7" s="212" customFormat="1" ht="24" customHeight="1" x14ac:dyDescent="0.2">
      <c r="A12124" s="207" t="str">
        <f t="shared" si="3631"/>
        <v/>
      </c>
      <c r="B12124" s="205" t="str">
        <f t="shared" si="3634"/>
        <v/>
      </c>
      <c r="C12124" s="206"/>
      <c r="D12124" s="207" t="str">
        <f t="shared" si="3632"/>
        <v/>
      </c>
      <c r="E12124" s="208"/>
      <c r="F12124" s="209">
        <f t="shared" si="3633"/>
        <v>0</v>
      </c>
      <c r="G12124" s="268">
        <f t="shared" si="3635"/>
        <v>0</v>
      </c>
    </row>
    <row r="12125" spans="1:7" s="212" customFormat="1" ht="24" customHeight="1" x14ac:dyDescent="0.2">
      <c r="A12125" s="207" t="str">
        <f t="shared" si="3631"/>
        <v/>
      </c>
      <c r="B12125" s="205" t="str">
        <f t="shared" si="3634"/>
        <v/>
      </c>
      <c r="C12125" s="206"/>
      <c r="D12125" s="207" t="str">
        <f t="shared" si="3632"/>
        <v/>
      </c>
      <c r="E12125" s="208"/>
      <c r="F12125" s="210">
        <f t="shared" si="3633"/>
        <v>0</v>
      </c>
      <c r="G12125" s="268">
        <f t="shared" si="3635"/>
        <v>0</v>
      </c>
    </row>
    <row r="12126" spans="1:7" ht="24" customHeight="1" x14ac:dyDescent="0.2">
      <c r="A12126" s="269"/>
      <c r="D12126" s="88"/>
      <c r="E12126" s="89"/>
      <c r="F12126" s="255" t="s">
        <v>30</v>
      </c>
      <c r="G12126" s="270">
        <f>SUBTOTAL(9,G12112:G12125)</f>
        <v>0</v>
      </c>
    </row>
    <row r="12127" spans="1:7" ht="24" customHeight="1" x14ac:dyDescent="0.2">
      <c r="A12127" s="269"/>
      <c r="C12127" s="98" t="s">
        <v>604</v>
      </c>
      <c r="D12127" s="88"/>
      <c r="E12127" s="89"/>
      <c r="G12127" s="271"/>
    </row>
    <row r="12128" spans="1:7" s="212" customFormat="1" ht="24" customHeight="1" x14ac:dyDescent="0.2">
      <c r="A12128" s="207" t="str">
        <f t="shared" ref="A12128:A12135" si="3636">IFERROR(VLOOKUP(C12128,Tabla_Insumos,4,FALSE),"")</f>
        <v/>
      </c>
      <c r="B12128" s="205">
        <f t="shared" ref="B12128:B12135" si="3637">IFERROR(VLOOKUP(A12128,Tabla_Indices,5,FALSE),"")</f>
        <v>0</v>
      </c>
      <c r="C12128" s="206"/>
      <c r="D12128" s="207" t="str">
        <f t="shared" ref="D12128:D12135" si="3638">IFERROR(VLOOKUP(C12128,Tabla_Insumos,2,FALSE),"")</f>
        <v/>
      </c>
      <c r="E12128" s="208"/>
      <c r="F12128" s="211">
        <f t="shared" ref="F12128:F12135" si="3639">IFERROR(VLOOKUP(C12128,Tabla_Insumos,3,FALSE),0)</f>
        <v>0</v>
      </c>
      <c r="G12128" s="268">
        <f>ROUND(E12128*F12128,2)</f>
        <v>0</v>
      </c>
    </row>
    <row r="12129" spans="1:7" s="212" customFormat="1" ht="24" customHeight="1" x14ac:dyDescent="0.2">
      <c r="A12129" s="207" t="str">
        <f t="shared" si="3636"/>
        <v/>
      </c>
      <c r="B12129" s="205">
        <f t="shared" si="3637"/>
        <v>0</v>
      </c>
      <c r="C12129" s="206"/>
      <c r="D12129" s="207" t="str">
        <f t="shared" si="3638"/>
        <v/>
      </c>
      <c r="E12129" s="208"/>
      <c r="F12129" s="211">
        <f t="shared" si="3639"/>
        <v>0</v>
      </c>
      <c r="G12129" s="268">
        <f>ROUND(E12129*F12129,2)</f>
        <v>0</v>
      </c>
    </row>
    <row r="12130" spans="1:7" s="212" customFormat="1" ht="24" customHeight="1" x14ac:dyDescent="0.2">
      <c r="A12130" s="207" t="str">
        <f t="shared" si="3636"/>
        <v/>
      </c>
      <c r="B12130" s="205">
        <f t="shared" si="3637"/>
        <v>0</v>
      </c>
      <c r="C12130" s="206"/>
      <c r="D12130" s="207" t="str">
        <f t="shared" si="3638"/>
        <v/>
      </c>
      <c r="E12130" s="208"/>
      <c r="F12130" s="211">
        <f t="shared" si="3639"/>
        <v>0</v>
      </c>
      <c r="G12130" s="268">
        <f t="shared" ref="G12130:G12135" si="3640">ROUND(E12130*F12130,2)</f>
        <v>0</v>
      </c>
    </row>
    <row r="12131" spans="1:7" s="212" customFormat="1" ht="24" customHeight="1" x14ac:dyDescent="0.2">
      <c r="A12131" s="207" t="str">
        <f t="shared" si="3636"/>
        <v/>
      </c>
      <c r="B12131" s="205">
        <f t="shared" si="3637"/>
        <v>0</v>
      </c>
      <c r="C12131" s="206"/>
      <c r="D12131" s="207" t="str">
        <f t="shared" si="3638"/>
        <v/>
      </c>
      <c r="E12131" s="208"/>
      <c r="F12131" s="211">
        <f t="shared" si="3639"/>
        <v>0</v>
      </c>
      <c r="G12131" s="268">
        <f t="shared" si="3640"/>
        <v>0</v>
      </c>
    </row>
    <row r="12132" spans="1:7" s="212" customFormat="1" ht="24" customHeight="1" x14ac:dyDescent="0.2">
      <c r="A12132" s="207" t="str">
        <f t="shared" si="3636"/>
        <v/>
      </c>
      <c r="B12132" s="205">
        <f t="shared" si="3637"/>
        <v>0</v>
      </c>
      <c r="C12132" s="206"/>
      <c r="D12132" s="207" t="str">
        <f t="shared" si="3638"/>
        <v/>
      </c>
      <c r="E12132" s="208"/>
      <c r="F12132" s="209">
        <f t="shared" si="3639"/>
        <v>0</v>
      </c>
      <c r="G12132" s="268">
        <f t="shared" si="3640"/>
        <v>0</v>
      </c>
    </row>
    <row r="12133" spans="1:7" s="212" customFormat="1" ht="24" customHeight="1" x14ac:dyDescent="0.2">
      <c r="A12133" s="207" t="str">
        <f t="shared" si="3636"/>
        <v/>
      </c>
      <c r="B12133" s="205">
        <f t="shared" si="3637"/>
        <v>0</v>
      </c>
      <c r="C12133" s="206"/>
      <c r="D12133" s="207" t="str">
        <f t="shared" si="3638"/>
        <v/>
      </c>
      <c r="E12133" s="208"/>
      <c r="F12133" s="209">
        <f t="shared" si="3639"/>
        <v>0</v>
      </c>
      <c r="G12133" s="268">
        <f t="shared" si="3640"/>
        <v>0</v>
      </c>
    </row>
    <row r="12134" spans="1:7" s="212" customFormat="1" ht="24" customHeight="1" x14ac:dyDescent="0.2">
      <c r="A12134" s="207" t="str">
        <f t="shared" si="3636"/>
        <v/>
      </c>
      <c r="B12134" s="205">
        <f t="shared" si="3637"/>
        <v>0</v>
      </c>
      <c r="C12134" s="206"/>
      <c r="D12134" s="207" t="str">
        <f t="shared" si="3638"/>
        <v/>
      </c>
      <c r="E12134" s="208"/>
      <c r="F12134" s="209">
        <f t="shared" si="3639"/>
        <v>0</v>
      </c>
      <c r="G12134" s="268">
        <f t="shared" si="3640"/>
        <v>0</v>
      </c>
    </row>
    <row r="12135" spans="1:7" s="212" customFormat="1" ht="24" customHeight="1" x14ac:dyDescent="0.2">
      <c r="A12135" s="207" t="str">
        <f t="shared" si="3636"/>
        <v/>
      </c>
      <c r="B12135" s="205">
        <f t="shared" si="3637"/>
        <v>0</v>
      </c>
      <c r="C12135" s="206"/>
      <c r="D12135" s="207" t="str">
        <f t="shared" si="3638"/>
        <v/>
      </c>
      <c r="E12135" s="208"/>
      <c r="F12135" s="209">
        <f t="shared" si="3639"/>
        <v>0</v>
      </c>
      <c r="G12135" s="268">
        <f t="shared" si="3640"/>
        <v>0</v>
      </c>
    </row>
    <row r="12136" spans="1:7" ht="24" customHeight="1" x14ac:dyDescent="0.2">
      <c r="A12136" s="269"/>
      <c r="D12136" s="88"/>
      <c r="E12136" s="89"/>
      <c r="F12136" s="255" t="s">
        <v>31</v>
      </c>
      <c r="G12136" s="270">
        <f>SUBTOTAL(9,G12128:G12135)</f>
        <v>0</v>
      </c>
    </row>
    <row r="12137" spans="1:7" ht="24" customHeight="1" x14ac:dyDescent="0.2">
      <c r="A12137" s="269"/>
      <c r="C12137" s="98" t="s">
        <v>605</v>
      </c>
      <c r="D12137" s="88"/>
      <c r="E12137" s="89"/>
      <c r="G12137" s="271"/>
    </row>
    <row r="12138" spans="1:7" s="212" customFormat="1" ht="24" customHeight="1" x14ac:dyDescent="0.2">
      <c r="A12138" s="207" t="str">
        <f t="shared" ref="A12138:A12146" si="3641">IFERROR(VLOOKUP(C12138,Tabla_Insumos,4,FALSE),"")</f>
        <v/>
      </c>
      <c r="B12138" s="205" t="str">
        <f t="shared" ref="B12138:B12146" si="3642">IFERROR(VLOOKUP(C12138,Tabla_Insumos,5,FALSE),"")</f>
        <v/>
      </c>
      <c r="C12138" s="206"/>
      <c r="D12138" s="207" t="str">
        <f t="shared" ref="D12138:D12146" si="3643">IFERROR(VLOOKUP(C12138,Tabla_Insumos,2,FALSE),"")</f>
        <v/>
      </c>
      <c r="E12138" s="208"/>
      <c r="F12138" s="209">
        <f t="shared" ref="F12138:F12146" si="3644">IFERROR(VLOOKUP(C12138,Tabla_Insumos,3,FALSE),0)</f>
        <v>0</v>
      </c>
      <c r="G12138" s="268">
        <f t="shared" ref="G12138:G12146" si="3645">ROUND(E12138*F12138,2)</f>
        <v>0</v>
      </c>
    </row>
    <row r="12139" spans="1:7" s="212" customFormat="1" ht="24" customHeight="1" x14ac:dyDescent="0.2">
      <c r="A12139" s="207" t="str">
        <f t="shared" si="3641"/>
        <v/>
      </c>
      <c r="B12139" s="205" t="str">
        <f t="shared" si="3642"/>
        <v/>
      </c>
      <c r="C12139" s="206"/>
      <c r="D12139" s="207" t="str">
        <f t="shared" si="3643"/>
        <v/>
      </c>
      <c r="E12139" s="208"/>
      <c r="F12139" s="209">
        <f t="shared" si="3644"/>
        <v>0</v>
      </c>
      <c r="G12139" s="268">
        <f t="shared" si="3645"/>
        <v>0</v>
      </c>
    </row>
    <row r="12140" spans="1:7" s="212" customFormat="1" ht="24" customHeight="1" x14ac:dyDescent="0.2">
      <c r="A12140" s="207" t="str">
        <f t="shared" si="3641"/>
        <v/>
      </c>
      <c r="B12140" s="205" t="str">
        <f t="shared" si="3642"/>
        <v/>
      </c>
      <c r="C12140" s="206"/>
      <c r="D12140" s="207" t="str">
        <f t="shared" si="3643"/>
        <v/>
      </c>
      <c r="E12140" s="208"/>
      <c r="F12140" s="209">
        <f t="shared" si="3644"/>
        <v>0</v>
      </c>
      <c r="G12140" s="268">
        <f t="shared" si="3645"/>
        <v>0</v>
      </c>
    </row>
    <row r="12141" spans="1:7" s="212" customFormat="1" ht="24" customHeight="1" x14ac:dyDescent="0.2">
      <c r="A12141" s="207" t="str">
        <f t="shared" si="3641"/>
        <v/>
      </c>
      <c r="B12141" s="205" t="str">
        <f t="shared" si="3642"/>
        <v/>
      </c>
      <c r="C12141" s="206"/>
      <c r="D12141" s="207" t="str">
        <f t="shared" si="3643"/>
        <v/>
      </c>
      <c r="E12141" s="208"/>
      <c r="F12141" s="209">
        <f t="shared" si="3644"/>
        <v>0</v>
      </c>
      <c r="G12141" s="268">
        <f t="shared" si="3645"/>
        <v>0</v>
      </c>
    </row>
    <row r="12142" spans="1:7" s="212" customFormat="1" ht="24" customHeight="1" x14ac:dyDescent="0.2">
      <c r="A12142" s="207" t="str">
        <f t="shared" si="3641"/>
        <v/>
      </c>
      <c r="B12142" s="205" t="str">
        <f t="shared" si="3642"/>
        <v/>
      </c>
      <c r="C12142" s="206"/>
      <c r="D12142" s="207" t="str">
        <f t="shared" si="3643"/>
        <v/>
      </c>
      <c r="E12142" s="208"/>
      <c r="F12142" s="209">
        <f t="shared" si="3644"/>
        <v>0</v>
      </c>
      <c r="G12142" s="268">
        <f t="shared" si="3645"/>
        <v>0</v>
      </c>
    </row>
    <row r="12143" spans="1:7" s="212" customFormat="1" ht="24" customHeight="1" x14ac:dyDescent="0.2">
      <c r="A12143" s="207" t="str">
        <f t="shared" si="3641"/>
        <v/>
      </c>
      <c r="B12143" s="205" t="str">
        <f t="shared" si="3642"/>
        <v/>
      </c>
      <c r="C12143" s="206"/>
      <c r="D12143" s="207" t="str">
        <f t="shared" si="3643"/>
        <v/>
      </c>
      <c r="E12143" s="208"/>
      <c r="F12143" s="209">
        <f t="shared" si="3644"/>
        <v>0</v>
      </c>
      <c r="G12143" s="268">
        <f t="shared" si="3645"/>
        <v>0</v>
      </c>
    </row>
    <row r="12144" spans="1:7" s="212" customFormat="1" ht="24" customHeight="1" x14ac:dyDescent="0.2">
      <c r="A12144" s="207" t="str">
        <f t="shared" si="3641"/>
        <v/>
      </c>
      <c r="B12144" s="205" t="str">
        <f t="shared" si="3642"/>
        <v/>
      </c>
      <c r="C12144" s="206"/>
      <c r="D12144" s="207" t="str">
        <f t="shared" si="3643"/>
        <v/>
      </c>
      <c r="E12144" s="208"/>
      <c r="F12144" s="209">
        <f t="shared" si="3644"/>
        <v>0</v>
      </c>
      <c r="G12144" s="268">
        <f t="shared" si="3645"/>
        <v>0</v>
      </c>
    </row>
    <row r="12145" spans="1:123" s="212" customFormat="1" ht="24" customHeight="1" x14ac:dyDescent="0.2">
      <c r="A12145" s="207" t="str">
        <f t="shared" si="3641"/>
        <v/>
      </c>
      <c r="B12145" s="205" t="str">
        <f t="shared" si="3642"/>
        <v/>
      </c>
      <c r="C12145" s="206"/>
      <c r="D12145" s="207" t="str">
        <f t="shared" si="3643"/>
        <v/>
      </c>
      <c r="E12145" s="208"/>
      <c r="F12145" s="209">
        <f t="shared" si="3644"/>
        <v>0</v>
      </c>
      <c r="G12145" s="268">
        <f t="shared" si="3645"/>
        <v>0</v>
      </c>
    </row>
    <row r="12146" spans="1:123" s="212" customFormat="1" ht="24" customHeight="1" x14ac:dyDescent="0.2">
      <c r="A12146" s="207" t="str">
        <f t="shared" si="3641"/>
        <v/>
      </c>
      <c r="B12146" s="205" t="str">
        <f t="shared" si="3642"/>
        <v/>
      </c>
      <c r="C12146" s="206"/>
      <c r="D12146" s="207" t="str">
        <f t="shared" si="3643"/>
        <v/>
      </c>
      <c r="E12146" s="208"/>
      <c r="F12146" s="209">
        <f t="shared" si="3644"/>
        <v>0</v>
      </c>
      <c r="G12146" s="268">
        <f t="shared" si="3645"/>
        <v>0</v>
      </c>
    </row>
    <row r="12147" spans="1:123" ht="24" customHeight="1" x14ac:dyDescent="0.2">
      <c r="A12147" s="272"/>
      <c r="B12147" s="88"/>
      <c r="D12147" s="88"/>
      <c r="E12147" s="89"/>
      <c r="F12147" s="255" t="s">
        <v>32</v>
      </c>
      <c r="G12147" s="270">
        <f>SUBTOTAL(9,G12138:G12146)</f>
        <v>0</v>
      </c>
    </row>
    <row r="12148" spans="1:123" ht="24" customHeight="1" x14ac:dyDescent="0.2">
      <c r="A12148" s="273"/>
      <c r="B12148" s="88"/>
      <c r="D12148" s="88"/>
      <c r="E12148" s="89"/>
      <c r="G12148" s="271"/>
    </row>
    <row r="12149" spans="1:123" ht="24" customHeight="1" x14ac:dyDescent="0.2">
      <c r="A12149" s="274" t="str">
        <f>B12107</f>
        <v>25.8.2</v>
      </c>
      <c r="B12149" s="275" t="str">
        <f>C12107</f>
        <v>Detector de monoxido</v>
      </c>
      <c r="C12149" s="95"/>
      <c r="D12149" s="95" t="s">
        <v>33</v>
      </c>
      <c r="E12149" s="96"/>
      <c r="F12149" s="277" t="s">
        <v>34</v>
      </c>
      <c r="G12149" s="276">
        <f>SUBTOTAL(9,G12112:G12148)</f>
        <v>0</v>
      </c>
    </row>
    <row r="12151" spans="1:123" ht="24" customHeight="1" x14ac:dyDescent="0.2">
      <c r="A12151" s="256" t="s">
        <v>36</v>
      </c>
      <c r="B12151" s="257"/>
      <c r="C12151" s="257"/>
      <c r="D12151" s="257"/>
      <c r="E12151" s="257"/>
      <c r="F12151" s="257"/>
      <c r="G12151" s="258"/>
    </row>
    <row r="12152" spans="1:123" ht="24" customHeight="1" x14ac:dyDescent="0.2">
      <c r="A12152" s="259" t="s">
        <v>601</v>
      </c>
      <c r="B12152" s="84" t="str">
        <f>Comitente</f>
        <v>SUBSECRETARIA DE ARQUITECTURA</v>
      </c>
      <c r="C12152" s="80"/>
      <c r="D12152" s="85"/>
      <c r="E12152" s="85"/>
      <c r="F12152" s="86"/>
      <c r="G12152" s="260"/>
    </row>
    <row r="12153" spans="1:123" ht="24" customHeight="1" x14ac:dyDescent="0.2">
      <c r="A12153" s="259" t="s">
        <v>602</v>
      </c>
      <c r="B12153" s="84">
        <f>Contratista</f>
        <v>0</v>
      </c>
      <c r="C12153" s="81"/>
      <c r="D12153" s="81"/>
      <c r="E12153" s="81"/>
      <c r="F12153" s="87"/>
      <c r="G12153" s="261"/>
    </row>
    <row r="12154" spans="1:123" ht="24" customHeight="1" x14ac:dyDescent="0.2">
      <c r="A12154" s="259" t="s">
        <v>23</v>
      </c>
      <c r="B12154" s="84" t="str">
        <f>Obra</f>
        <v>ESCUELA CASA DEL NINÑO</v>
      </c>
      <c r="C12154" s="81"/>
      <c r="D12154" s="81"/>
      <c r="E12154" s="81"/>
      <c r="F12154" s="87" t="s">
        <v>37</v>
      </c>
      <c r="G12154" s="262">
        <f>Fecha_Base</f>
        <v>0</v>
      </c>
    </row>
    <row r="12155" spans="1:123" ht="24" customHeight="1" x14ac:dyDescent="0.2">
      <c r="A12155" s="263" t="s">
        <v>600</v>
      </c>
      <c r="B12155" s="82" t="str">
        <f>Ubicación</f>
        <v>VALLE FERTIL - SAN JUAN</v>
      </c>
      <c r="C12155" s="82"/>
      <c r="D12155" s="88"/>
      <c r="E12155" s="89"/>
      <c r="G12155" s="264"/>
    </row>
    <row r="12156" spans="1:123" ht="24" customHeight="1" x14ac:dyDescent="0.2">
      <c r="A12156" s="263" t="s">
        <v>38</v>
      </c>
      <c r="B12156" s="91">
        <f>IFERROR(VALUE(LEFT(B12157,FIND(".",B12157)-1)),"")</f>
        <v>25</v>
      </c>
      <c r="C12156" s="83" t="str">
        <f>IFERROR(VLOOKUP(B12156,Tabla_CyP,2,FALSE),"")</f>
        <v>REPARACIONES, REFACCIONES Y REFUNCIONALIZACIONES</v>
      </c>
      <c r="E12156" s="89"/>
      <c r="G12156" s="264"/>
    </row>
    <row r="12157" spans="1:123" ht="24" customHeight="1" x14ac:dyDescent="0.2">
      <c r="A12157" s="263" t="s">
        <v>24</v>
      </c>
      <c r="B12157" s="92" t="str">
        <f>IFERROR(VLOOKUP(COUNTIF($A$1:A12157,"ANALISIS DE PRECIOS"),Tabla_NumeroItem,2,FALSE),"")</f>
        <v>25.8.3</v>
      </c>
      <c r="C12157" s="83" t="str">
        <f>IFERROR(VLOOKUP(B12157,Tabla_CyP,2,FALSE),"")</f>
        <v>Detector de gas</v>
      </c>
      <c r="D12157" s="88"/>
      <c r="E12157" s="89"/>
      <c r="F12157" s="87" t="s">
        <v>25</v>
      </c>
      <c r="G12157" s="265" t="str">
        <f>IFERROR(VLOOKUP(B12157,Tabla_CyP,4,FALSE),"")</f>
        <v>u</v>
      </c>
    </row>
    <row r="12158" spans="1:123" ht="24" customHeight="1" x14ac:dyDescent="0.2">
      <c r="A12158" s="263"/>
      <c r="B12158" s="82"/>
      <c r="D12158" s="88"/>
      <c r="E12158" s="89"/>
      <c r="G12158" s="264"/>
    </row>
    <row r="12159" spans="1:123" ht="24" customHeight="1" x14ac:dyDescent="0.2">
      <c r="A12159" s="366" t="s">
        <v>506</v>
      </c>
      <c r="B12159" s="367"/>
      <c r="C12159" s="368" t="s">
        <v>0</v>
      </c>
      <c r="D12159" s="368" t="s">
        <v>26</v>
      </c>
      <c r="E12159" s="370" t="s">
        <v>27</v>
      </c>
      <c r="F12159" s="372" t="s">
        <v>28</v>
      </c>
      <c r="G12159" s="372" t="s">
        <v>29</v>
      </c>
    </row>
    <row r="12160" spans="1:123" s="88" customFormat="1" ht="24" customHeight="1" x14ac:dyDescent="0.2">
      <c r="A12160" s="93" t="s">
        <v>507</v>
      </c>
      <c r="B12160" s="93" t="s">
        <v>508</v>
      </c>
      <c r="C12160" s="369"/>
      <c r="D12160" s="369"/>
      <c r="E12160" s="371"/>
      <c r="F12160" s="373"/>
      <c r="G12160" s="373"/>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66"/>
      <c r="B12161" s="94"/>
      <c r="C12161" s="132" t="s">
        <v>603</v>
      </c>
      <c r="D12161" s="95"/>
      <c r="E12161" s="96"/>
      <c r="F12161" s="97"/>
      <c r="G12161" s="267"/>
    </row>
    <row r="12162" spans="1:7" s="212" customFormat="1" ht="24" customHeight="1" x14ac:dyDescent="0.2">
      <c r="A12162" s="207" t="str">
        <f t="shared" ref="A12162:A12175" si="3646">IFERROR(VLOOKUP(C12162,Tabla_Insumos,4,FALSE),"")</f>
        <v/>
      </c>
      <c r="B12162" s="205" t="str">
        <f>IFERROR(VLOOKUP(C12162,Tabla_Insumos,5,FALSE),"")</f>
        <v/>
      </c>
      <c r="C12162" s="206"/>
      <c r="D12162" s="207" t="str">
        <f t="shared" ref="D12162:D12175" si="3647">IFERROR(VLOOKUP(C12162,Tabla_Insumos,2,FALSE),"")</f>
        <v/>
      </c>
      <c r="E12162" s="208"/>
      <c r="F12162" s="209">
        <f t="shared" ref="F12162:F12175" si="3648">IFERROR(VLOOKUP(C12162,Tabla_Insumos,3,FALSE),0)</f>
        <v>0</v>
      </c>
      <c r="G12162" s="268">
        <f>ROUND(E12162*F12162,2)</f>
        <v>0</v>
      </c>
    </row>
    <row r="12163" spans="1:7" s="212" customFormat="1" ht="24" customHeight="1" x14ac:dyDescent="0.2">
      <c r="A12163" s="207" t="str">
        <f t="shared" si="3646"/>
        <v/>
      </c>
      <c r="B12163" s="205" t="str">
        <f t="shared" ref="B12163:B12175" si="3649">IFERROR(VLOOKUP(C12163,Tabla_Insumos,5,FALSE),"")</f>
        <v/>
      </c>
      <c r="C12163" s="206"/>
      <c r="D12163" s="207" t="str">
        <f t="shared" si="3647"/>
        <v/>
      </c>
      <c r="E12163" s="208"/>
      <c r="F12163" s="209">
        <f t="shared" si="3648"/>
        <v>0</v>
      </c>
      <c r="G12163" s="268">
        <f t="shared" ref="G12163:G12175" si="3650">ROUND(E12163*F12163,2)</f>
        <v>0</v>
      </c>
    </row>
    <row r="12164" spans="1:7" s="212" customFormat="1" ht="24" customHeight="1" x14ac:dyDescent="0.2">
      <c r="A12164" s="207" t="str">
        <f t="shared" si="3646"/>
        <v/>
      </c>
      <c r="B12164" s="205" t="str">
        <f t="shared" si="3649"/>
        <v/>
      </c>
      <c r="C12164" s="206"/>
      <c r="D12164" s="207" t="str">
        <f t="shared" si="3647"/>
        <v/>
      </c>
      <c r="E12164" s="208"/>
      <c r="F12164" s="209">
        <f t="shared" si="3648"/>
        <v>0</v>
      </c>
      <c r="G12164" s="268">
        <f t="shared" si="3650"/>
        <v>0</v>
      </c>
    </row>
    <row r="12165" spans="1:7" s="212" customFormat="1" ht="24" customHeight="1" x14ac:dyDescent="0.2">
      <c r="A12165" s="207" t="str">
        <f t="shared" si="3646"/>
        <v/>
      </c>
      <c r="B12165" s="205" t="str">
        <f t="shared" si="3649"/>
        <v/>
      </c>
      <c r="C12165" s="206"/>
      <c r="D12165" s="207" t="str">
        <f t="shared" si="3647"/>
        <v/>
      </c>
      <c r="E12165" s="208"/>
      <c r="F12165" s="209">
        <f t="shared" si="3648"/>
        <v>0</v>
      </c>
      <c r="G12165" s="268">
        <f t="shared" si="3650"/>
        <v>0</v>
      </c>
    </row>
    <row r="12166" spans="1:7" s="212" customFormat="1" ht="24" customHeight="1" x14ac:dyDescent="0.2">
      <c r="A12166" s="207" t="str">
        <f t="shared" si="3646"/>
        <v/>
      </c>
      <c r="B12166" s="205" t="str">
        <f t="shared" si="3649"/>
        <v/>
      </c>
      <c r="C12166" s="206"/>
      <c r="D12166" s="207" t="str">
        <f t="shared" si="3647"/>
        <v/>
      </c>
      <c r="E12166" s="208"/>
      <c r="F12166" s="209">
        <f t="shared" si="3648"/>
        <v>0</v>
      </c>
      <c r="G12166" s="268">
        <f t="shared" si="3650"/>
        <v>0</v>
      </c>
    </row>
    <row r="12167" spans="1:7" s="212" customFormat="1" ht="24" customHeight="1" x14ac:dyDescent="0.2">
      <c r="A12167" s="207" t="str">
        <f t="shared" si="3646"/>
        <v/>
      </c>
      <c r="B12167" s="205" t="str">
        <f t="shared" si="3649"/>
        <v/>
      </c>
      <c r="C12167" s="206"/>
      <c r="D12167" s="207" t="str">
        <f t="shared" si="3647"/>
        <v/>
      </c>
      <c r="E12167" s="208"/>
      <c r="F12167" s="209">
        <f t="shared" si="3648"/>
        <v>0</v>
      </c>
      <c r="G12167" s="268">
        <f t="shared" si="3650"/>
        <v>0</v>
      </c>
    </row>
    <row r="12168" spans="1:7" s="212" customFormat="1" ht="24" customHeight="1" x14ac:dyDescent="0.2">
      <c r="A12168" s="207" t="str">
        <f t="shared" si="3646"/>
        <v/>
      </c>
      <c r="B12168" s="205" t="str">
        <f t="shared" si="3649"/>
        <v/>
      </c>
      <c r="C12168" s="206"/>
      <c r="D12168" s="207" t="str">
        <f t="shared" si="3647"/>
        <v/>
      </c>
      <c r="E12168" s="208"/>
      <c r="F12168" s="209">
        <f t="shared" si="3648"/>
        <v>0</v>
      </c>
      <c r="G12168" s="268">
        <f t="shared" si="3650"/>
        <v>0</v>
      </c>
    </row>
    <row r="12169" spans="1:7" s="212" customFormat="1" ht="24" customHeight="1" x14ac:dyDescent="0.2">
      <c r="A12169" s="207" t="str">
        <f t="shared" si="3646"/>
        <v/>
      </c>
      <c r="B12169" s="205" t="str">
        <f t="shared" si="3649"/>
        <v/>
      </c>
      <c r="C12169" s="206"/>
      <c r="D12169" s="207" t="str">
        <f t="shared" si="3647"/>
        <v/>
      </c>
      <c r="E12169" s="208"/>
      <c r="F12169" s="209">
        <f t="shared" si="3648"/>
        <v>0</v>
      </c>
      <c r="G12169" s="268">
        <f t="shared" si="3650"/>
        <v>0</v>
      </c>
    </row>
    <row r="12170" spans="1:7" s="212" customFormat="1" ht="24" customHeight="1" x14ac:dyDescent="0.2">
      <c r="A12170" s="207" t="str">
        <f t="shared" si="3646"/>
        <v/>
      </c>
      <c r="B12170" s="205" t="str">
        <f t="shared" si="3649"/>
        <v/>
      </c>
      <c r="C12170" s="206"/>
      <c r="D12170" s="207" t="str">
        <f t="shared" si="3647"/>
        <v/>
      </c>
      <c r="E12170" s="208"/>
      <c r="F12170" s="209">
        <f t="shared" si="3648"/>
        <v>0</v>
      </c>
      <c r="G12170" s="268">
        <f t="shared" si="3650"/>
        <v>0</v>
      </c>
    </row>
    <row r="12171" spans="1:7" s="212" customFormat="1" ht="24" customHeight="1" x14ac:dyDescent="0.2">
      <c r="A12171" s="207" t="str">
        <f t="shared" si="3646"/>
        <v/>
      </c>
      <c r="B12171" s="205" t="str">
        <f t="shared" si="3649"/>
        <v/>
      </c>
      <c r="C12171" s="206"/>
      <c r="D12171" s="207" t="str">
        <f t="shared" si="3647"/>
        <v/>
      </c>
      <c r="E12171" s="208"/>
      <c r="F12171" s="209">
        <f t="shared" si="3648"/>
        <v>0</v>
      </c>
      <c r="G12171" s="268">
        <f t="shared" si="3650"/>
        <v>0</v>
      </c>
    </row>
    <row r="12172" spans="1:7" s="212" customFormat="1" ht="24" customHeight="1" x14ac:dyDescent="0.2">
      <c r="A12172" s="207" t="str">
        <f t="shared" si="3646"/>
        <v/>
      </c>
      <c r="B12172" s="205" t="str">
        <f t="shared" si="3649"/>
        <v/>
      </c>
      <c r="C12172" s="206"/>
      <c r="D12172" s="207" t="str">
        <f t="shared" si="3647"/>
        <v/>
      </c>
      <c r="E12172" s="208"/>
      <c r="F12172" s="209">
        <f t="shared" si="3648"/>
        <v>0</v>
      </c>
      <c r="G12172" s="268">
        <f t="shared" si="3650"/>
        <v>0</v>
      </c>
    </row>
    <row r="12173" spans="1:7" s="212" customFormat="1" ht="24" customHeight="1" x14ac:dyDescent="0.2">
      <c r="A12173" s="207" t="str">
        <f t="shared" si="3646"/>
        <v/>
      </c>
      <c r="B12173" s="205" t="str">
        <f t="shared" si="3649"/>
        <v/>
      </c>
      <c r="C12173" s="206"/>
      <c r="D12173" s="207" t="str">
        <f t="shared" si="3647"/>
        <v/>
      </c>
      <c r="E12173" s="208"/>
      <c r="F12173" s="209">
        <f t="shared" si="3648"/>
        <v>0</v>
      </c>
      <c r="G12173" s="268">
        <f t="shared" si="3650"/>
        <v>0</v>
      </c>
    </row>
    <row r="12174" spans="1:7" s="212" customFormat="1" ht="24" customHeight="1" x14ac:dyDescent="0.2">
      <c r="A12174" s="207" t="str">
        <f t="shared" si="3646"/>
        <v/>
      </c>
      <c r="B12174" s="205" t="str">
        <f t="shared" si="3649"/>
        <v/>
      </c>
      <c r="C12174" s="206"/>
      <c r="D12174" s="207" t="str">
        <f t="shared" si="3647"/>
        <v/>
      </c>
      <c r="E12174" s="208"/>
      <c r="F12174" s="209">
        <f t="shared" si="3648"/>
        <v>0</v>
      </c>
      <c r="G12174" s="268">
        <f t="shared" si="3650"/>
        <v>0</v>
      </c>
    </row>
    <row r="12175" spans="1:7" s="212" customFormat="1" ht="24" customHeight="1" x14ac:dyDescent="0.2">
      <c r="A12175" s="207" t="str">
        <f t="shared" si="3646"/>
        <v/>
      </c>
      <c r="B12175" s="205" t="str">
        <f t="shared" si="3649"/>
        <v/>
      </c>
      <c r="C12175" s="206"/>
      <c r="D12175" s="207" t="str">
        <f t="shared" si="3647"/>
        <v/>
      </c>
      <c r="E12175" s="208"/>
      <c r="F12175" s="210">
        <f t="shared" si="3648"/>
        <v>0</v>
      </c>
      <c r="G12175" s="268">
        <f t="shared" si="3650"/>
        <v>0</v>
      </c>
    </row>
    <row r="12176" spans="1:7" ht="24" customHeight="1" x14ac:dyDescent="0.2">
      <c r="A12176" s="269"/>
      <c r="D12176" s="88"/>
      <c r="E12176" s="89"/>
      <c r="F12176" s="255" t="s">
        <v>30</v>
      </c>
      <c r="G12176" s="270">
        <f>SUBTOTAL(9,G12162:G12175)</f>
        <v>0</v>
      </c>
    </row>
    <row r="12177" spans="1:7" ht="24" customHeight="1" x14ac:dyDescent="0.2">
      <c r="A12177" s="269"/>
      <c r="C12177" s="98" t="s">
        <v>604</v>
      </c>
      <c r="D12177" s="88"/>
      <c r="E12177" s="89"/>
      <c r="G12177" s="271"/>
    </row>
    <row r="12178" spans="1:7" s="212" customFormat="1" ht="24" customHeight="1" x14ac:dyDescent="0.2">
      <c r="A12178" s="207" t="str">
        <f t="shared" ref="A12178:A12185" si="3651">IFERROR(VLOOKUP(C12178,Tabla_Insumos,4,FALSE),"")</f>
        <v/>
      </c>
      <c r="B12178" s="205">
        <f t="shared" ref="B12178:B12185" si="3652">IFERROR(VLOOKUP(A12178,Tabla_Indices,5,FALSE),"")</f>
        <v>0</v>
      </c>
      <c r="C12178" s="206"/>
      <c r="D12178" s="207" t="str">
        <f t="shared" ref="D12178:D12185" si="3653">IFERROR(VLOOKUP(C12178,Tabla_Insumos,2,FALSE),"")</f>
        <v/>
      </c>
      <c r="E12178" s="208"/>
      <c r="F12178" s="211">
        <f t="shared" ref="F12178:F12185" si="3654">IFERROR(VLOOKUP(C12178,Tabla_Insumos,3,FALSE),0)</f>
        <v>0</v>
      </c>
      <c r="G12178" s="268">
        <f>ROUND(E12178*F12178,2)</f>
        <v>0</v>
      </c>
    </row>
    <row r="12179" spans="1:7" s="212" customFormat="1" ht="24" customHeight="1" x14ac:dyDescent="0.2">
      <c r="A12179" s="207" t="str">
        <f t="shared" si="3651"/>
        <v/>
      </c>
      <c r="B12179" s="205">
        <f t="shared" si="3652"/>
        <v>0</v>
      </c>
      <c r="C12179" s="206"/>
      <c r="D12179" s="207" t="str">
        <f t="shared" si="3653"/>
        <v/>
      </c>
      <c r="E12179" s="208"/>
      <c r="F12179" s="211">
        <f t="shared" si="3654"/>
        <v>0</v>
      </c>
      <c r="G12179" s="268">
        <f>ROUND(E12179*F12179,2)</f>
        <v>0</v>
      </c>
    </row>
    <row r="12180" spans="1:7" s="212" customFormat="1" ht="24" customHeight="1" x14ac:dyDescent="0.2">
      <c r="A12180" s="207" t="str">
        <f t="shared" si="3651"/>
        <v/>
      </c>
      <c r="B12180" s="205">
        <f t="shared" si="3652"/>
        <v>0</v>
      </c>
      <c r="C12180" s="206"/>
      <c r="D12180" s="207" t="str">
        <f t="shared" si="3653"/>
        <v/>
      </c>
      <c r="E12180" s="208"/>
      <c r="F12180" s="211">
        <f t="shared" si="3654"/>
        <v>0</v>
      </c>
      <c r="G12180" s="268">
        <f t="shared" ref="G12180:G12185" si="3655">ROUND(E12180*F12180,2)</f>
        <v>0</v>
      </c>
    </row>
    <row r="12181" spans="1:7" s="212" customFormat="1" ht="24" customHeight="1" x14ac:dyDescent="0.2">
      <c r="A12181" s="207" t="str">
        <f t="shared" si="3651"/>
        <v/>
      </c>
      <c r="B12181" s="205">
        <f t="shared" si="3652"/>
        <v>0</v>
      </c>
      <c r="C12181" s="206"/>
      <c r="D12181" s="207" t="str">
        <f t="shared" si="3653"/>
        <v/>
      </c>
      <c r="E12181" s="208"/>
      <c r="F12181" s="211">
        <f t="shared" si="3654"/>
        <v>0</v>
      </c>
      <c r="G12181" s="268">
        <f t="shared" si="3655"/>
        <v>0</v>
      </c>
    </row>
    <row r="12182" spans="1:7" s="212" customFormat="1" ht="24" customHeight="1" x14ac:dyDescent="0.2">
      <c r="A12182" s="207" t="str">
        <f t="shared" si="3651"/>
        <v/>
      </c>
      <c r="B12182" s="205">
        <f t="shared" si="3652"/>
        <v>0</v>
      </c>
      <c r="C12182" s="206"/>
      <c r="D12182" s="207" t="str">
        <f t="shared" si="3653"/>
        <v/>
      </c>
      <c r="E12182" s="208"/>
      <c r="F12182" s="209">
        <f t="shared" si="3654"/>
        <v>0</v>
      </c>
      <c r="G12182" s="268">
        <f t="shared" si="3655"/>
        <v>0</v>
      </c>
    </row>
    <row r="12183" spans="1:7" s="212" customFormat="1" ht="24" customHeight="1" x14ac:dyDescent="0.2">
      <c r="A12183" s="207" t="str">
        <f t="shared" si="3651"/>
        <v/>
      </c>
      <c r="B12183" s="205">
        <f t="shared" si="3652"/>
        <v>0</v>
      </c>
      <c r="C12183" s="206"/>
      <c r="D12183" s="207" t="str">
        <f t="shared" si="3653"/>
        <v/>
      </c>
      <c r="E12183" s="208"/>
      <c r="F12183" s="209">
        <f t="shared" si="3654"/>
        <v>0</v>
      </c>
      <c r="G12183" s="268">
        <f t="shared" si="3655"/>
        <v>0</v>
      </c>
    </row>
    <row r="12184" spans="1:7" s="212" customFormat="1" ht="24" customHeight="1" x14ac:dyDescent="0.2">
      <c r="A12184" s="207" t="str">
        <f t="shared" si="3651"/>
        <v/>
      </c>
      <c r="B12184" s="205">
        <f t="shared" si="3652"/>
        <v>0</v>
      </c>
      <c r="C12184" s="206"/>
      <c r="D12184" s="207" t="str">
        <f t="shared" si="3653"/>
        <v/>
      </c>
      <c r="E12184" s="208"/>
      <c r="F12184" s="209">
        <f t="shared" si="3654"/>
        <v>0</v>
      </c>
      <c r="G12184" s="268">
        <f t="shared" si="3655"/>
        <v>0</v>
      </c>
    </row>
    <row r="12185" spans="1:7" s="212" customFormat="1" ht="24" customHeight="1" x14ac:dyDescent="0.2">
      <c r="A12185" s="207" t="str">
        <f t="shared" si="3651"/>
        <v/>
      </c>
      <c r="B12185" s="205">
        <f t="shared" si="3652"/>
        <v>0</v>
      </c>
      <c r="C12185" s="206"/>
      <c r="D12185" s="207" t="str">
        <f t="shared" si="3653"/>
        <v/>
      </c>
      <c r="E12185" s="208"/>
      <c r="F12185" s="209">
        <f t="shared" si="3654"/>
        <v>0</v>
      </c>
      <c r="G12185" s="268">
        <f t="shared" si="3655"/>
        <v>0</v>
      </c>
    </row>
    <row r="12186" spans="1:7" ht="24" customHeight="1" x14ac:dyDescent="0.2">
      <c r="A12186" s="269"/>
      <c r="D12186" s="88"/>
      <c r="E12186" s="89"/>
      <c r="F12186" s="255" t="s">
        <v>31</v>
      </c>
      <c r="G12186" s="270">
        <f>SUBTOTAL(9,G12178:G12185)</f>
        <v>0</v>
      </c>
    </row>
    <row r="12187" spans="1:7" ht="24" customHeight="1" x14ac:dyDescent="0.2">
      <c r="A12187" s="269"/>
      <c r="C12187" s="98" t="s">
        <v>605</v>
      </c>
      <c r="D12187" s="88"/>
      <c r="E12187" s="89"/>
      <c r="G12187" s="271"/>
    </row>
    <row r="12188" spans="1:7" s="212" customFormat="1" ht="24" customHeight="1" x14ac:dyDescent="0.2">
      <c r="A12188" s="207" t="str">
        <f t="shared" ref="A12188:A12196" si="3656">IFERROR(VLOOKUP(C12188,Tabla_Insumos,4,FALSE),"")</f>
        <v/>
      </c>
      <c r="B12188" s="205" t="str">
        <f t="shared" ref="B12188:B12196" si="3657">IFERROR(VLOOKUP(C12188,Tabla_Insumos,5,FALSE),"")</f>
        <v/>
      </c>
      <c r="C12188" s="206"/>
      <c r="D12188" s="207" t="str">
        <f t="shared" ref="D12188:D12196" si="3658">IFERROR(VLOOKUP(C12188,Tabla_Insumos,2,FALSE),"")</f>
        <v/>
      </c>
      <c r="E12188" s="208"/>
      <c r="F12188" s="209">
        <f t="shared" ref="F12188:F12196" si="3659">IFERROR(VLOOKUP(C12188,Tabla_Insumos,3,FALSE),0)</f>
        <v>0</v>
      </c>
      <c r="G12188" s="268">
        <f t="shared" ref="G12188:G12196" si="3660">ROUND(E12188*F12188,2)</f>
        <v>0</v>
      </c>
    </row>
    <row r="12189" spans="1:7" s="212" customFormat="1" ht="24" customHeight="1" x14ac:dyDescent="0.2">
      <c r="A12189" s="207" t="str">
        <f t="shared" si="3656"/>
        <v/>
      </c>
      <c r="B12189" s="205" t="str">
        <f t="shared" si="3657"/>
        <v/>
      </c>
      <c r="C12189" s="206"/>
      <c r="D12189" s="207" t="str">
        <f t="shared" si="3658"/>
        <v/>
      </c>
      <c r="E12189" s="208"/>
      <c r="F12189" s="209">
        <f t="shared" si="3659"/>
        <v>0</v>
      </c>
      <c r="G12189" s="268">
        <f t="shared" si="3660"/>
        <v>0</v>
      </c>
    </row>
    <row r="12190" spans="1:7" s="212" customFormat="1" ht="24" customHeight="1" x14ac:dyDescent="0.2">
      <c r="A12190" s="207" t="str">
        <f t="shared" si="3656"/>
        <v/>
      </c>
      <c r="B12190" s="205" t="str">
        <f t="shared" si="3657"/>
        <v/>
      </c>
      <c r="C12190" s="206"/>
      <c r="D12190" s="207" t="str">
        <f t="shared" si="3658"/>
        <v/>
      </c>
      <c r="E12190" s="208"/>
      <c r="F12190" s="209">
        <f t="shared" si="3659"/>
        <v>0</v>
      </c>
      <c r="G12190" s="268">
        <f t="shared" si="3660"/>
        <v>0</v>
      </c>
    </row>
    <row r="12191" spans="1:7" s="212" customFormat="1" ht="24" customHeight="1" x14ac:dyDescent="0.2">
      <c r="A12191" s="207" t="str">
        <f t="shared" si="3656"/>
        <v/>
      </c>
      <c r="B12191" s="205" t="str">
        <f t="shared" si="3657"/>
        <v/>
      </c>
      <c r="C12191" s="206"/>
      <c r="D12191" s="207" t="str">
        <f t="shared" si="3658"/>
        <v/>
      </c>
      <c r="E12191" s="208"/>
      <c r="F12191" s="209">
        <f t="shared" si="3659"/>
        <v>0</v>
      </c>
      <c r="G12191" s="268">
        <f t="shared" si="3660"/>
        <v>0</v>
      </c>
    </row>
    <row r="12192" spans="1:7" s="212" customFormat="1" ht="24" customHeight="1" x14ac:dyDescent="0.2">
      <c r="A12192" s="207" t="str">
        <f t="shared" si="3656"/>
        <v/>
      </c>
      <c r="B12192" s="205" t="str">
        <f t="shared" si="3657"/>
        <v/>
      </c>
      <c r="C12192" s="206"/>
      <c r="D12192" s="207" t="str">
        <f t="shared" si="3658"/>
        <v/>
      </c>
      <c r="E12192" s="208"/>
      <c r="F12192" s="209">
        <f t="shared" si="3659"/>
        <v>0</v>
      </c>
      <c r="G12192" s="268">
        <f t="shared" si="3660"/>
        <v>0</v>
      </c>
    </row>
    <row r="12193" spans="1:7" s="212" customFormat="1" ht="24" customHeight="1" x14ac:dyDescent="0.2">
      <c r="A12193" s="207" t="str">
        <f t="shared" si="3656"/>
        <v/>
      </c>
      <c r="B12193" s="205" t="str">
        <f t="shared" si="3657"/>
        <v/>
      </c>
      <c r="C12193" s="206"/>
      <c r="D12193" s="207" t="str">
        <f t="shared" si="3658"/>
        <v/>
      </c>
      <c r="E12193" s="208"/>
      <c r="F12193" s="209">
        <f t="shared" si="3659"/>
        <v>0</v>
      </c>
      <c r="G12193" s="268">
        <f t="shared" si="3660"/>
        <v>0</v>
      </c>
    </row>
    <row r="12194" spans="1:7" s="212" customFormat="1" ht="24" customHeight="1" x14ac:dyDescent="0.2">
      <c r="A12194" s="207" t="str">
        <f t="shared" si="3656"/>
        <v/>
      </c>
      <c r="B12194" s="205" t="str">
        <f t="shared" si="3657"/>
        <v/>
      </c>
      <c r="C12194" s="206"/>
      <c r="D12194" s="207" t="str">
        <f t="shared" si="3658"/>
        <v/>
      </c>
      <c r="E12194" s="208"/>
      <c r="F12194" s="209">
        <f t="shared" si="3659"/>
        <v>0</v>
      </c>
      <c r="G12194" s="268">
        <f t="shared" si="3660"/>
        <v>0</v>
      </c>
    </row>
    <row r="12195" spans="1:7" s="212" customFormat="1" ht="24" customHeight="1" x14ac:dyDescent="0.2">
      <c r="A12195" s="207" t="str">
        <f t="shared" si="3656"/>
        <v/>
      </c>
      <c r="B12195" s="205" t="str">
        <f t="shared" si="3657"/>
        <v/>
      </c>
      <c r="C12195" s="206"/>
      <c r="D12195" s="207" t="str">
        <f t="shared" si="3658"/>
        <v/>
      </c>
      <c r="E12195" s="208"/>
      <c r="F12195" s="209">
        <f t="shared" si="3659"/>
        <v>0</v>
      </c>
      <c r="G12195" s="268">
        <f t="shared" si="3660"/>
        <v>0</v>
      </c>
    </row>
    <row r="12196" spans="1:7" s="212" customFormat="1" ht="24" customHeight="1" x14ac:dyDescent="0.2">
      <c r="A12196" s="207" t="str">
        <f t="shared" si="3656"/>
        <v/>
      </c>
      <c r="B12196" s="205" t="str">
        <f t="shared" si="3657"/>
        <v/>
      </c>
      <c r="C12196" s="206"/>
      <c r="D12196" s="207" t="str">
        <f t="shared" si="3658"/>
        <v/>
      </c>
      <c r="E12196" s="208"/>
      <c r="F12196" s="209">
        <f t="shared" si="3659"/>
        <v>0</v>
      </c>
      <c r="G12196" s="268">
        <f t="shared" si="3660"/>
        <v>0</v>
      </c>
    </row>
    <row r="12197" spans="1:7" ht="24" customHeight="1" x14ac:dyDescent="0.2">
      <c r="A12197" s="272"/>
      <c r="B12197" s="88"/>
      <c r="D12197" s="88"/>
      <c r="E12197" s="89"/>
      <c r="F12197" s="255" t="s">
        <v>32</v>
      </c>
      <c r="G12197" s="270">
        <f>SUBTOTAL(9,G12188:G12196)</f>
        <v>0</v>
      </c>
    </row>
    <row r="12198" spans="1:7" ht="24" customHeight="1" x14ac:dyDescent="0.2">
      <c r="A12198" s="273"/>
      <c r="B12198" s="88"/>
      <c r="D12198" s="88"/>
      <c r="E12198" s="89"/>
      <c r="G12198" s="271"/>
    </row>
    <row r="12199" spans="1:7" ht="24" customHeight="1" x14ac:dyDescent="0.2">
      <c r="A12199" s="274" t="str">
        <f>B12157</f>
        <v>25.8.3</v>
      </c>
      <c r="B12199" s="275" t="str">
        <f>C12157</f>
        <v>Detector de gas</v>
      </c>
      <c r="C12199" s="95"/>
      <c r="D12199" s="95" t="s">
        <v>33</v>
      </c>
      <c r="E12199" s="96"/>
      <c r="F12199" s="277" t="s">
        <v>34</v>
      </c>
      <c r="G12199" s="276">
        <f>SUBTOTAL(9,G12162:G12198)</f>
        <v>0</v>
      </c>
    </row>
    <row r="12201" spans="1:7" ht="24" customHeight="1" x14ac:dyDescent="0.2">
      <c r="A12201" s="256" t="s">
        <v>36</v>
      </c>
      <c r="B12201" s="257"/>
      <c r="C12201" s="257"/>
      <c r="D12201" s="257"/>
      <c r="E12201" s="257"/>
      <c r="F12201" s="257"/>
      <c r="G12201" s="258"/>
    </row>
    <row r="12202" spans="1:7" ht="24" customHeight="1" x14ac:dyDescent="0.2">
      <c r="A12202" s="259" t="s">
        <v>601</v>
      </c>
      <c r="B12202" s="84" t="str">
        <f>Comitente</f>
        <v>SUBSECRETARIA DE ARQUITECTURA</v>
      </c>
      <c r="C12202" s="80"/>
      <c r="D12202" s="85"/>
      <c r="E12202" s="85"/>
      <c r="F12202" s="86"/>
      <c r="G12202" s="260"/>
    </row>
    <row r="12203" spans="1:7" ht="24" customHeight="1" x14ac:dyDescent="0.2">
      <c r="A12203" s="259" t="s">
        <v>602</v>
      </c>
      <c r="B12203" s="84">
        <f>Contratista</f>
        <v>0</v>
      </c>
      <c r="C12203" s="81"/>
      <c r="D12203" s="81"/>
      <c r="E12203" s="81"/>
      <c r="F12203" s="87"/>
      <c r="G12203" s="261"/>
    </row>
    <row r="12204" spans="1:7" ht="24" customHeight="1" x14ac:dyDescent="0.2">
      <c r="A12204" s="259" t="s">
        <v>23</v>
      </c>
      <c r="B12204" s="84" t="str">
        <f>Obra</f>
        <v>ESCUELA CASA DEL NINÑO</v>
      </c>
      <c r="C12204" s="81"/>
      <c r="D12204" s="81"/>
      <c r="E12204" s="81"/>
      <c r="F12204" s="87" t="s">
        <v>37</v>
      </c>
      <c r="G12204" s="262">
        <f>Fecha_Base</f>
        <v>0</v>
      </c>
    </row>
    <row r="12205" spans="1:7" ht="24" customHeight="1" x14ac:dyDescent="0.2">
      <c r="A12205" s="263" t="s">
        <v>600</v>
      </c>
      <c r="B12205" s="82" t="str">
        <f>Ubicación</f>
        <v>VALLE FERTIL - SAN JUAN</v>
      </c>
      <c r="C12205" s="82"/>
      <c r="D12205" s="88"/>
      <c r="E12205" s="89"/>
      <c r="G12205" s="264"/>
    </row>
    <row r="12206" spans="1:7" ht="24" customHeight="1" x14ac:dyDescent="0.2">
      <c r="A12206" s="263" t="s">
        <v>38</v>
      </c>
      <c r="B12206" s="91">
        <f>IFERROR(VALUE(LEFT(B12207,FIND(".",B12207)-1)),"")</f>
        <v>25</v>
      </c>
      <c r="C12206" s="83" t="str">
        <f>IFERROR(VLOOKUP(B12206,Tabla_CyP,2,FALSE),"")</f>
        <v>REPARACIONES, REFACCIONES Y REFUNCIONALIZACIONES</v>
      </c>
      <c r="E12206" s="89"/>
      <c r="G12206" s="264"/>
    </row>
    <row r="12207" spans="1:7" ht="24" customHeight="1" x14ac:dyDescent="0.2">
      <c r="A12207" s="263" t="s">
        <v>24</v>
      </c>
      <c r="B12207" s="92" t="str">
        <f>IFERROR(VLOOKUP(COUNTIF($A$1:A12207,"ANALISIS DE PRECIOS"),Tabla_NumeroItem,2,FALSE),"")</f>
        <v>25.8.4</v>
      </c>
      <c r="C12207" s="83" t="str">
        <f>IFERROR(VLOOKUP(B12207,Tabla_CyP,2,FALSE),"")</f>
        <v>Alarma Incendio 90 d BA con luz estroboscòpica</v>
      </c>
      <c r="D12207" s="88"/>
      <c r="E12207" s="89"/>
      <c r="F12207" s="87" t="s">
        <v>25</v>
      </c>
      <c r="G12207" s="265" t="str">
        <f>IFERROR(VLOOKUP(B12207,Tabla_CyP,4,FALSE),"")</f>
        <v>u</v>
      </c>
    </row>
    <row r="12208" spans="1:7" ht="24" customHeight="1" x14ac:dyDescent="0.2">
      <c r="A12208" s="263"/>
      <c r="B12208" s="82"/>
      <c r="D12208" s="88"/>
      <c r="E12208" s="89"/>
      <c r="G12208" s="264"/>
    </row>
    <row r="12209" spans="1:123" ht="24" customHeight="1" x14ac:dyDescent="0.2">
      <c r="A12209" s="366" t="s">
        <v>506</v>
      </c>
      <c r="B12209" s="367"/>
      <c r="C12209" s="368" t="s">
        <v>0</v>
      </c>
      <c r="D12209" s="368" t="s">
        <v>26</v>
      </c>
      <c r="E12209" s="370" t="s">
        <v>27</v>
      </c>
      <c r="F12209" s="372" t="s">
        <v>28</v>
      </c>
      <c r="G12209" s="372" t="s">
        <v>29</v>
      </c>
    </row>
    <row r="12210" spans="1:123" s="88" customFormat="1" ht="24" customHeight="1" x14ac:dyDescent="0.2">
      <c r="A12210" s="93" t="s">
        <v>507</v>
      </c>
      <c r="B12210" s="93" t="s">
        <v>508</v>
      </c>
      <c r="C12210" s="369"/>
      <c r="D12210" s="369"/>
      <c r="E12210" s="371"/>
      <c r="F12210" s="373"/>
      <c r="G12210" s="373"/>
      <c r="H12210" s="213"/>
      <c r="I12210" s="213"/>
      <c r="J12210" s="213"/>
      <c r="K12210" s="213"/>
      <c r="L12210" s="213"/>
      <c r="M12210" s="213"/>
      <c r="N12210" s="213"/>
      <c r="O12210" s="213"/>
      <c r="P12210" s="213"/>
      <c r="Q12210" s="213"/>
      <c r="R12210" s="213"/>
      <c r="S12210" s="213"/>
      <c r="T12210" s="213"/>
      <c r="U12210" s="213"/>
      <c r="V12210" s="213"/>
      <c r="W12210" s="213"/>
      <c r="X12210" s="213"/>
      <c r="Y12210" s="213"/>
      <c r="Z12210" s="213"/>
      <c r="AA12210" s="213"/>
      <c r="AB12210" s="213"/>
      <c r="AC12210" s="213"/>
      <c r="AD12210" s="213"/>
      <c r="AE12210" s="213"/>
      <c r="AF12210" s="213"/>
      <c r="AG12210" s="213"/>
      <c r="AH12210" s="213"/>
      <c r="AI12210" s="213"/>
      <c r="AJ12210" s="213"/>
      <c r="AK12210" s="213"/>
      <c r="AL12210" s="213"/>
      <c r="AM12210" s="213"/>
      <c r="AN12210" s="213"/>
      <c r="AO12210" s="213"/>
      <c r="AP12210" s="213"/>
      <c r="AQ12210" s="213"/>
      <c r="AR12210" s="213"/>
      <c r="AS12210" s="213"/>
      <c r="AT12210" s="213"/>
      <c r="AU12210" s="213"/>
      <c r="AV12210" s="213"/>
      <c r="AW12210" s="213"/>
      <c r="AX12210" s="213"/>
      <c r="AY12210" s="213"/>
      <c r="AZ12210" s="213"/>
      <c r="BA12210" s="213"/>
      <c r="BB12210" s="213"/>
      <c r="BC12210" s="213"/>
      <c r="BD12210" s="213"/>
      <c r="BE12210" s="213"/>
      <c r="BF12210" s="213"/>
      <c r="BG12210" s="213"/>
      <c r="BH12210" s="213"/>
      <c r="BI12210" s="213"/>
      <c r="BJ12210" s="213"/>
      <c r="BK12210" s="213"/>
      <c r="BL12210" s="213"/>
      <c r="BM12210" s="213"/>
      <c r="BN12210" s="213"/>
      <c r="BO12210" s="213"/>
      <c r="BP12210" s="213"/>
      <c r="BQ12210" s="213"/>
      <c r="BR12210" s="213"/>
      <c r="BS12210" s="213"/>
      <c r="BT12210" s="213"/>
      <c r="BU12210" s="213"/>
      <c r="BV12210" s="213"/>
      <c r="BW12210" s="213"/>
      <c r="BX12210" s="213"/>
      <c r="BY12210" s="213"/>
      <c r="BZ12210" s="213"/>
      <c r="CA12210" s="213"/>
      <c r="CB12210" s="213"/>
      <c r="CC12210" s="213"/>
      <c r="CD12210" s="213"/>
      <c r="CE12210" s="213"/>
      <c r="CF12210" s="213"/>
      <c r="CG12210" s="213"/>
      <c r="CH12210" s="213"/>
      <c r="CI12210" s="213"/>
      <c r="CJ12210" s="213"/>
      <c r="CK12210" s="213"/>
      <c r="CL12210" s="213"/>
      <c r="CM12210" s="213"/>
      <c r="CN12210" s="213"/>
      <c r="CO12210" s="213"/>
      <c r="CP12210" s="213"/>
      <c r="CQ12210" s="213"/>
      <c r="CR12210" s="213"/>
      <c r="CS12210" s="213"/>
      <c r="CT12210" s="213"/>
      <c r="CU12210" s="213"/>
      <c r="CV12210" s="213"/>
      <c r="CW12210" s="213"/>
      <c r="CX12210" s="213"/>
      <c r="CY12210" s="213"/>
      <c r="CZ12210" s="213"/>
      <c r="DA12210" s="213"/>
      <c r="DB12210" s="213"/>
      <c r="DC12210" s="213"/>
      <c r="DD12210" s="213"/>
      <c r="DE12210" s="213"/>
      <c r="DF12210" s="213"/>
      <c r="DG12210" s="213"/>
      <c r="DH12210" s="213"/>
      <c r="DI12210" s="213"/>
      <c r="DJ12210" s="213"/>
      <c r="DK12210" s="213"/>
      <c r="DL12210" s="213"/>
      <c r="DM12210" s="213"/>
      <c r="DN12210" s="213"/>
      <c r="DO12210" s="213"/>
      <c r="DP12210" s="213"/>
      <c r="DQ12210" s="213"/>
      <c r="DR12210" s="213"/>
      <c r="DS12210" s="213"/>
    </row>
    <row r="12211" spans="1:123" ht="24" customHeight="1" x14ac:dyDescent="0.2">
      <c r="A12211" s="266"/>
      <c r="B12211" s="94"/>
      <c r="C12211" s="132" t="s">
        <v>603</v>
      </c>
      <c r="D12211" s="95"/>
      <c r="E12211" s="96"/>
      <c r="F12211" s="97"/>
      <c r="G12211" s="267"/>
    </row>
    <row r="12212" spans="1:123" s="212" customFormat="1" ht="24" customHeight="1" x14ac:dyDescent="0.2">
      <c r="A12212" s="207" t="str">
        <f t="shared" ref="A12212:A12225" si="3661">IFERROR(VLOOKUP(C12212,Tabla_Insumos,4,FALSE),"")</f>
        <v/>
      </c>
      <c r="B12212" s="205" t="str">
        <f>IFERROR(VLOOKUP(C12212,Tabla_Insumos,5,FALSE),"")</f>
        <v/>
      </c>
      <c r="C12212" s="206"/>
      <c r="D12212" s="207" t="str">
        <f t="shared" ref="D12212:D12225" si="3662">IFERROR(VLOOKUP(C12212,Tabla_Insumos,2,FALSE),"")</f>
        <v/>
      </c>
      <c r="E12212" s="208"/>
      <c r="F12212" s="209">
        <f t="shared" ref="F12212:F12225" si="3663">IFERROR(VLOOKUP(C12212,Tabla_Insumos,3,FALSE),0)</f>
        <v>0</v>
      </c>
      <c r="G12212" s="268">
        <f>ROUND(E12212*F12212,2)</f>
        <v>0</v>
      </c>
    </row>
    <row r="12213" spans="1:123" s="212" customFormat="1" ht="24" customHeight="1" x14ac:dyDescent="0.2">
      <c r="A12213" s="207" t="str">
        <f t="shared" si="3661"/>
        <v/>
      </c>
      <c r="B12213" s="205" t="str">
        <f t="shared" ref="B12213:B12225" si="3664">IFERROR(VLOOKUP(C12213,Tabla_Insumos,5,FALSE),"")</f>
        <v/>
      </c>
      <c r="C12213" s="206"/>
      <c r="D12213" s="207" t="str">
        <f t="shared" si="3662"/>
        <v/>
      </c>
      <c r="E12213" s="208"/>
      <c r="F12213" s="209">
        <f t="shared" si="3663"/>
        <v>0</v>
      </c>
      <c r="G12213" s="268">
        <f t="shared" ref="G12213:G12225" si="3665">ROUND(E12213*F12213,2)</f>
        <v>0</v>
      </c>
    </row>
    <row r="12214" spans="1:123" s="212" customFormat="1" ht="24" customHeight="1" x14ac:dyDescent="0.2">
      <c r="A12214" s="207" t="str">
        <f t="shared" si="3661"/>
        <v/>
      </c>
      <c r="B12214" s="205" t="str">
        <f t="shared" si="3664"/>
        <v/>
      </c>
      <c r="C12214" s="206"/>
      <c r="D12214" s="207" t="str">
        <f t="shared" si="3662"/>
        <v/>
      </c>
      <c r="E12214" s="208"/>
      <c r="F12214" s="209">
        <f t="shared" si="3663"/>
        <v>0</v>
      </c>
      <c r="G12214" s="268">
        <f t="shared" si="3665"/>
        <v>0</v>
      </c>
    </row>
    <row r="12215" spans="1:123" s="212" customFormat="1" ht="24" customHeight="1" x14ac:dyDescent="0.2">
      <c r="A12215" s="207" t="str">
        <f t="shared" si="3661"/>
        <v/>
      </c>
      <c r="B12215" s="205" t="str">
        <f t="shared" si="3664"/>
        <v/>
      </c>
      <c r="C12215" s="206"/>
      <c r="D12215" s="207" t="str">
        <f t="shared" si="3662"/>
        <v/>
      </c>
      <c r="E12215" s="208"/>
      <c r="F12215" s="209">
        <f t="shared" si="3663"/>
        <v>0</v>
      </c>
      <c r="G12215" s="268">
        <f t="shared" si="3665"/>
        <v>0</v>
      </c>
    </row>
    <row r="12216" spans="1:123" s="212" customFormat="1" ht="24" customHeight="1" x14ac:dyDescent="0.2">
      <c r="A12216" s="207" t="str">
        <f t="shared" si="3661"/>
        <v/>
      </c>
      <c r="B12216" s="205" t="str">
        <f t="shared" si="3664"/>
        <v/>
      </c>
      <c r="C12216" s="206"/>
      <c r="D12216" s="207" t="str">
        <f t="shared" si="3662"/>
        <v/>
      </c>
      <c r="E12216" s="208"/>
      <c r="F12216" s="209">
        <f t="shared" si="3663"/>
        <v>0</v>
      </c>
      <c r="G12216" s="268">
        <f t="shared" si="3665"/>
        <v>0</v>
      </c>
    </row>
    <row r="12217" spans="1:123" s="212" customFormat="1" ht="24" customHeight="1" x14ac:dyDescent="0.2">
      <c r="A12217" s="207" t="str">
        <f t="shared" si="3661"/>
        <v/>
      </c>
      <c r="B12217" s="205" t="str">
        <f t="shared" si="3664"/>
        <v/>
      </c>
      <c r="C12217" s="206"/>
      <c r="D12217" s="207" t="str">
        <f t="shared" si="3662"/>
        <v/>
      </c>
      <c r="E12217" s="208"/>
      <c r="F12217" s="209">
        <f t="shared" si="3663"/>
        <v>0</v>
      </c>
      <c r="G12217" s="268">
        <f t="shared" si="3665"/>
        <v>0</v>
      </c>
    </row>
    <row r="12218" spans="1:123" s="212" customFormat="1" ht="24" customHeight="1" x14ac:dyDescent="0.2">
      <c r="A12218" s="207" t="str">
        <f t="shared" si="3661"/>
        <v/>
      </c>
      <c r="B12218" s="205" t="str">
        <f t="shared" si="3664"/>
        <v/>
      </c>
      <c r="C12218" s="206"/>
      <c r="D12218" s="207" t="str">
        <f t="shared" si="3662"/>
        <v/>
      </c>
      <c r="E12218" s="208"/>
      <c r="F12218" s="209">
        <f t="shared" si="3663"/>
        <v>0</v>
      </c>
      <c r="G12218" s="268">
        <f t="shared" si="3665"/>
        <v>0</v>
      </c>
    </row>
    <row r="12219" spans="1:123" s="212" customFormat="1" ht="24" customHeight="1" x14ac:dyDescent="0.2">
      <c r="A12219" s="207" t="str">
        <f t="shared" si="3661"/>
        <v/>
      </c>
      <c r="B12219" s="205" t="str">
        <f t="shared" si="3664"/>
        <v/>
      </c>
      <c r="C12219" s="206"/>
      <c r="D12219" s="207" t="str">
        <f t="shared" si="3662"/>
        <v/>
      </c>
      <c r="E12219" s="208"/>
      <c r="F12219" s="209">
        <f t="shared" si="3663"/>
        <v>0</v>
      </c>
      <c r="G12219" s="268">
        <f t="shared" si="3665"/>
        <v>0</v>
      </c>
    </row>
    <row r="12220" spans="1:123" s="212" customFormat="1" ht="24" customHeight="1" x14ac:dyDescent="0.2">
      <c r="A12220" s="207" t="str">
        <f t="shared" si="3661"/>
        <v/>
      </c>
      <c r="B12220" s="205" t="str">
        <f t="shared" si="3664"/>
        <v/>
      </c>
      <c r="C12220" s="206"/>
      <c r="D12220" s="207" t="str">
        <f t="shared" si="3662"/>
        <v/>
      </c>
      <c r="E12220" s="208"/>
      <c r="F12220" s="209">
        <f t="shared" si="3663"/>
        <v>0</v>
      </c>
      <c r="G12220" s="268">
        <f t="shared" si="3665"/>
        <v>0</v>
      </c>
    </row>
    <row r="12221" spans="1:123" s="212" customFormat="1" ht="24" customHeight="1" x14ac:dyDescent="0.2">
      <c r="A12221" s="207" t="str">
        <f t="shared" si="3661"/>
        <v/>
      </c>
      <c r="B12221" s="205" t="str">
        <f t="shared" si="3664"/>
        <v/>
      </c>
      <c r="C12221" s="206"/>
      <c r="D12221" s="207" t="str">
        <f t="shared" si="3662"/>
        <v/>
      </c>
      <c r="E12221" s="208"/>
      <c r="F12221" s="209">
        <f t="shared" si="3663"/>
        <v>0</v>
      </c>
      <c r="G12221" s="268">
        <f t="shared" si="3665"/>
        <v>0</v>
      </c>
    </row>
    <row r="12222" spans="1:123" s="212" customFormat="1" ht="24" customHeight="1" x14ac:dyDescent="0.2">
      <c r="A12222" s="207" t="str">
        <f t="shared" si="3661"/>
        <v/>
      </c>
      <c r="B12222" s="205" t="str">
        <f t="shared" si="3664"/>
        <v/>
      </c>
      <c r="C12222" s="206"/>
      <c r="D12222" s="207" t="str">
        <f t="shared" si="3662"/>
        <v/>
      </c>
      <c r="E12222" s="208"/>
      <c r="F12222" s="209">
        <f t="shared" si="3663"/>
        <v>0</v>
      </c>
      <c r="G12222" s="268">
        <f t="shared" si="3665"/>
        <v>0</v>
      </c>
    </row>
    <row r="12223" spans="1:123" s="212" customFormat="1" ht="24" customHeight="1" x14ac:dyDescent="0.2">
      <c r="A12223" s="207" t="str">
        <f t="shared" si="3661"/>
        <v/>
      </c>
      <c r="B12223" s="205" t="str">
        <f t="shared" si="3664"/>
        <v/>
      </c>
      <c r="C12223" s="206"/>
      <c r="D12223" s="207" t="str">
        <f t="shared" si="3662"/>
        <v/>
      </c>
      <c r="E12223" s="208"/>
      <c r="F12223" s="209">
        <f t="shared" si="3663"/>
        <v>0</v>
      </c>
      <c r="G12223" s="268">
        <f t="shared" si="3665"/>
        <v>0</v>
      </c>
    </row>
    <row r="12224" spans="1:123" s="212" customFormat="1" ht="24" customHeight="1" x14ac:dyDescent="0.2">
      <c r="A12224" s="207" t="str">
        <f t="shared" si="3661"/>
        <v/>
      </c>
      <c r="B12224" s="205" t="str">
        <f t="shared" si="3664"/>
        <v/>
      </c>
      <c r="C12224" s="206"/>
      <c r="D12224" s="207" t="str">
        <f t="shared" si="3662"/>
        <v/>
      </c>
      <c r="E12224" s="208"/>
      <c r="F12224" s="209">
        <f t="shared" si="3663"/>
        <v>0</v>
      </c>
      <c r="G12224" s="268">
        <f t="shared" si="3665"/>
        <v>0</v>
      </c>
    </row>
    <row r="12225" spans="1:7" s="212" customFormat="1" ht="24" customHeight="1" x14ac:dyDescent="0.2">
      <c r="A12225" s="207" t="str">
        <f t="shared" si="3661"/>
        <v/>
      </c>
      <c r="B12225" s="205" t="str">
        <f t="shared" si="3664"/>
        <v/>
      </c>
      <c r="C12225" s="206"/>
      <c r="D12225" s="207" t="str">
        <f t="shared" si="3662"/>
        <v/>
      </c>
      <c r="E12225" s="208"/>
      <c r="F12225" s="210">
        <f t="shared" si="3663"/>
        <v>0</v>
      </c>
      <c r="G12225" s="268">
        <f t="shared" si="3665"/>
        <v>0</v>
      </c>
    </row>
    <row r="12226" spans="1:7" ht="24" customHeight="1" x14ac:dyDescent="0.2">
      <c r="A12226" s="269"/>
      <c r="D12226" s="88"/>
      <c r="E12226" s="89"/>
      <c r="F12226" s="255" t="s">
        <v>30</v>
      </c>
      <c r="G12226" s="270">
        <f>SUBTOTAL(9,G12212:G12225)</f>
        <v>0</v>
      </c>
    </row>
    <row r="12227" spans="1:7" ht="24" customHeight="1" x14ac:dyDescent="0.2">
      <c r="A12227" s="269"/>
      <c r="C12227" s="98" t="s">
        <v>604</v>
      </c>
      <c r="D12227" s="88"/>
      <c r="E12227" s="89"/>
      <c r="G12227" s="271"/>
    </row>
    <row r="12228" spans="1:7" s="212" customFormat="1" ht="24" customHeight="1" x14ac:dyDescent="0.2">
      <c r="A12228" s="207" t="str">
        <f t="shared" ref="A12228:A12235" si="3666">IFERROR(VLOOKUP(C12228,Tabla_Insumos,4,FALSE),"")</f>
        <v/>
      </c>
      <c r="B12228" s="205">
        <f t="shared" ref="B12228:B12235" si="3667">IFERROR(VLOOKUP(A12228,Tabla_Indices,5,FALSE),"")</f>
        <v>0</v>
      </c>
      <c r="C12228" s="206"/>
      <c r="D12228" s="207" t="str">
        <f t="shared" ref="D12228:D12235" si="3668">IFERROR(VLOOKUP(C12228,Tabla_Insumos,2,FALSE),"")</f>
        <v/>
      </c>
      <c r="E12228" s="208"/>
      <c r="F12228" s="211">
        <f t="shared" ref="F12228:F12235" si="3669">IFERROR(VLOOKUP(C12228,Tabla_Insumos,3,FALSE),0)</f>
        <v>0</v>
      </c>
      <c r="G12228" s="268">
        <f>ROUND(E12228*F12228,2)</f>
        <v>0</v>
      </c>
    </row>
    <row r="12229" spans="1:7" s="212" customFormat="1" ht="24" customHeight="1" x14ac:dyDescent="0.2">
      <c r="A12229" s="207" t="str">
        <f t="shared" si="3666"/>
        <v/>
      </c>
      <c r="B12229" s="205">
        <f t="shared" si="3667"/>
        <v>0</v>
      </c>
      <c r="C12229" s="206"/>
      <c r="D12229" s="207" t="str">
        <f t="shared" si="3668"/>
        <v/>
      </c>
      <c r="E12229" s="208"/>
      <c r="F12229" s="211">
        <f t="shared" si="3669"/>
        <v>0</v>
      </c>
      <c r="G12229" s="268">
        <f>ROUND(E12229*F12229,2)</f>
        <v>0</v>
      </c>
    </row>
    <row r="12230" spans="1:7" s="212" customFormat="1" ht="24" customHeight="1" x14ac:dyDescent="0.2">
      <c r="A12230" s="207" t="str">
        <f t="shared" si="3666"/>
        <v/>
      </c>
      <c r="B12230" s="205">
        <f t="shared" si="3667"/>
        <v>0</v>
      </c>
      <c r="C12230" s="206"/>
      <c r="D12230" s="207" t="str">
        <f t="shared" si="3668"/>
        <v/>
      </c>
      <c r="E12230" s="208"/>
      <c r="F12230" s="211">
        <f t="shared" si="3669"/>
        <v>0</v>
      </c>
      <c r="G12230" s="268">
        <f t="shared" ref="G12230:G12235" si="3670">ROUND(E12230*F12230,2)</f>
        <v>0</v>
      </c>
    </row>
    <row r="12231" spans="1:7" s="212" customFormat="1" ht="24" customHeight="1" x14ac:dyDescent="0.2">
      <c r="A12231" s="207" t="str">
        <f t="shared" si="3666"/>
        <v/>
      </c>
      <c r="B12231" s="205">
        <f t="shared" si="3667"/>
        <v>0</v>
      </c>
      <c r="C12231" s="206"/>
      <c r="D12231" s="207" t="str">
        <f t="shared" si="3668"/>
        <v/>
      </c>
      <c r="E12231" s="208"/>
      <c r="F12231" s="211">
        <f t="shared" si="3669"/>
        <v>0</v>
      </c>
      <c r="G12231" s="268">
        <f t="shared" si="3670"/>
        <v>0</v>
      </c>
    </row>
    <row r="12232" spans="1:7" s="212" customFormat="1" ht="24" customHeight="1" x14ac:dyDescent="0.2">
      <c r="A12232" s="207" t="str">
        <f t="shared" si="3666"/>
        <v/>
      </c>
      <c r="B12232" s="205">
        <f t="shared" si="3667"/>
        <v>0</v>
      </c>
      <c r="C12232" s="206"/>
      <c r="D12232" s="207" t="str">
        <f t="shared" si="3668"/>
        <v/>
      </c>
      <c r="E12232" s="208"/>
      <c r="F12232" s="209">
        <f t="shared" si="3669"/>
        <v>0</v>
      </c>
      <c r="G12232" s="268">
        <f t="shared" si="3670"/>
        <v>0</v>
      </c>
    </row>
    <row r="12233" spans="1:7" s="212" customFormat="1" ht="24" customHeight="1" x14ac:dyDescent="0.2">
      <c r="A12233" s="207" t="str">
        <f t="shared" si="3666"/>
        <v/>
      </c>
      <c r="B12233" s="205">
        <f t="shared" si="3667"/>
        <v>0</v>
      </c>
      <c r="C12233" s="206"/>
      <c r="D12233" s="207" t="str">
        <f t="shared" si="3668"/>
        <v/>
      </c>
      <c r="E12233" s="208"/>
      <c r="F12233" s="209">
        <f t="shared" si="3669"/>
        <v>0</v>
      </c>
      <c r="G12233" s="268">
        <f t="shared" si="3670"/>
        <v>0</v>
      </c>
    </row>
    <row r="12234" spans="1:7" s="212" customFormat="1" ht="24" customHeight="1" x14ac:dyDescent="0.2">
      <c r="A12234" s="207" t="str">
        <f t="shared" si="3666"/>
        <v/>
      </c>
      <c r="B12234" s="205">
        <f t="shared" si="3667"/>
        <v>0</v>
      </c>
      <c r="C12234" s="206"/>
      <c r="D12234" s="207" t="str">
        <f t="shared" si="3668"/>
        <v/>
      </c>
      <c r="E12234" s="208"/>
      <c r="F12234" s="209">
        <f t="shared" si="3669"/>
        <v>0</v>
      </c>
      <c r="G12234" s="268">
        <f t="shared" si="3670"/>
        <v>0</v>
      </c>
    </row>
    <row r="12235" spans="1:7" s="212" customFormat="1" ht="24" customHeight="1" x14ac:dyDescent="0.2">
      <c r="A12235" s="207" t="str">
        <f t="shared" si="3666"/>
        <v/>
      </c>
      <c r="B12235" s="205">
        <f t="shared" si="3667"/>
        <v>0</v>
      </c>
      <c r="C12235" s="206"/>
      <c r="D12235" s="207" t="str">
        <f t="shared" si="3668"/>
        <v/>
      </c>
      <c r="E12235" s="208"/>
      <c r="F12235" s="209">
        <f t="shared" si="3669"/>
        <v>0</v>
      </c>
      <c r="G12235" s="268">
        <f t="shared" si="3670"/>
        <v>0</v>
      </c>
    </row>
    <row r="12236" spans="1:7" ht="24" customHeight="1" x14ac:dyDescent="0.2">
      <c r="A12236" s="269"/>
      <c r="D12236" s="88"/>
      <c r="E12236" s="89"/>
      <c r="F12236" s="255" t="s">
        <v>31</v>
      </c>
      <c r="G12236" s="270">
        <f>SUBTOTAL(9,G12228:G12235)</f>
        <v>0</v>
      </c>
    </row>
    <row r="12237" spans="1:7" ht="24" customHeight="1" x14ac:dyDescent="0.2">
      <c r="A12237" s="269"/>
      <c r="C12237" s="98" t="s">
        <v>605</v>
      </c>
      <c r="D12237" s="88"/>
      <c r="E12237" s="89"/>
      <c r="G12237" s="271"/>
    </row>
    <row r="12238" spans="1:7" s="212" customFormat="1" ht="24" customHeight="1" x14ac:dyDescent="0.2">
      <c r="A12238" s="207" t="str">
        <f t="shared" ref="A12238:A12246" si="3671">IFERROR(VLOOKUP(C12238,Tabla_Insumos,4,FALSE),"")</f>
        <v/>
      </c>
      <c r="B12238" s="205" t="str">
        <f t="shared" ref="B12238:B12246" si="3672">IFERROR(VLOOKUP(C12238,Tabla_Insumos,5,FALSE),"")</f>
        <v/>
      </c>
      <c r="C12238" s="206"/>
      <c r="D12238" s="207" t="str">
        <f t="shared" ref="D12238:D12246" si="3673">IFERROR(VLOOKUP(C12238,Tabla_Insumos,2,FALSE),"")</f>
        <v/>
      </c>
      <c r="E12238" s="208"/>
      <c r="F12238" s="209">
        <f t="shared" ref="F12238:F12246" si="3674">IFERROR(VLOOKUP(C12238,Tabla_Insumos,3,FALSE),0)</f>
        <v>0</v>
      </c>
      <c r="G12238" s="268">
        <f t="shared" ref="G12238:G12246" si="3675">ROUND(E12238*F12238,2)</f>
        <v>0</v>
      </c>
    </row>
    <row r="12239" spans="1:7" s="212" customFormat="1" ht="24" customHeight="1" x14ac:dyDescent="0.2">
      <c r="A12239" s="207" t="str">
        <f t="shared" si="3671"/>
        <v/>
      </c>
      <c r="B12239" s="205" t="str">
        <f t="shared" si="3672"/>
        <v/>
      </c>
      <c r="C12239" s="206"/>
      <c r="D12239" s="207" t="str">
        <f t="shared" si="3673"/>
        <v/>
      </c>
      <c r="E12239" s="208"/>
      <c r="F12239" s="209">
        <f t="shared" si="3674"/>
        <v>0</v>
      </c>
      <c r="G12239" s="268">
        <f t="shared" si="3675"/>
        <v>0</v>
      </c>
    </row>
    <row r="12240" spans="1:7" s="212" customFormat="1" ht="24" customHeight="1" x14ac:dyDescent="0.2">
      <c r="A12240" s="207" t="str">
        <f t="shared" si="3671"/>
        <v/>
      </c>
      <c r="B12240" s="205" t="str">
        <f t="shared" si="3672"/>
        <v/>
      </c>
      <c r="C12240" s="206"/>
      <c r="D12240" s="207" t="str">
        <f t="shared" si="3673"/>
        <v/>
      </c>
      <c r="E12240" s="208"/>
      <c r="F12240" s="209">
        <f t="shared" si="3674"/>
        <v>0</v>
      </c>
      <c r="G12240" s="268">
        <f t="shared" si="3675"/>
        <v>0</v>
      </c>
    </row>
    <row r="12241" spans="1:7" s="212" customFormat="1" ht="24" customHeight="1" x14ac:dyDescent="0.2">
      <c r="A12241" s="207" t="str">
        <f t="shared" si="3671"/>
        <v/>
      </c>
      <c r="B12241" s="205" t="str">
        <f t="shared" si="3672"/>
        <v/>
      </c>
      <c r="C12241" s="206"/>
      <c r="D12241" s="207" t="str">
        <f t="shared" si="3673"/>
        <v/>
      </c>
      <c r="E12241" s="208"/>
      <c r="F12241" s="209">
        <f t="shared" si="3674"/>
        <v>0</v>
      </c>
      <c r="G12241" s="268">
        <f t="shared" si="3675"/>
        <v>0</v>
      </c>
    </row>
    <row r="12242" spans="1:7" s="212" customFormat="1" ht="24" customHeight="1" x14ac:dyDescent="0.2">
      <c r="A12242" s="207" t="str">
        <f t="shared" si="3671"/>
        <v/>
      </c>
      <c r="B12242" s="205" t="str">
        <f t="shared" si="3672"/>
        <v/>
      </c>
      <c r="C12242" s="206"/>
      <c r="D12242" s="207" t="str">
        <f t="shared" si="3673"/>
        <v/>
      </c>
      <c r="E12242" s="208"/>
      <c r="F12242" s="209">
        <f t="shared" si="3674"/>
        <v>0</v>
      </c>
      <c r="G12242" s="268">
        <f t="shared" si="3675"/>
        <v>0</v>
      </c>
    </row>
    <row r="12243" spans="1:7" s="212" customFormat="1" ht="24" customHeight="1" x14ac:dyDescent="0.2">
      <c r="A12243" s="207" t="str">
        <f t="shared" si="3671"/>
        <v/>
      </c>
      <c r="B12243" s="205" t="str">
        <f t="shared" si="3672"/>
        <v/>
      </c>
      <c r="C12243" s="206"/>
      <c r="D12243" s="207" t="str">
        <f t="shared" si="3673"/>
        <v/>
      </c>
      <c r="E12243" s="208"/>
      <c r="F12243" s="209">
        <f t="shared" si="3674"/>
        <v>0</v>
      </c>
      <c r="G12243" s="268">
        <f t="shared" si="3675"/>
        <v>0</v>
      </c>
    </row>
    <row r="12244" spans="1:7" s="212" customFormat="1" ht="24" customHeight="1" x14ac:dyDescent="0.2">
      <c r="A12244" s="207" t="str">
        <f t="shared" si="3671"/>
        <v/>
      </c>
      <c r="B12244" s="205" t="str">
        <f t="shared" si="3672"/>
        <v/>
      </c>
      <c r="C12244" s="206"/>
      <c r="D12244" s="207" t="str">
        <f t="shared" si="3673"/>
        <v/>
      </c>
      <c r="E12244" s="208"/>
      <c r="F12244" s="209">
        <f t="shared" si="3674"/>
        <v>0</v>
      </c>
      <c r="G12244" s="268">
        <f t="shared" si="3675"/>
        <v>0</v>
      </c>
    </row>
    <row r="12245" spans="1:7" s="212" customFormat="1" ht="24" customHeight="1" x14ac:dyDescent="0.2">
      <c r="A12245" s="207" t="str">
        <f t="shared" si="3671"/>
        <v/>
      </c>
      <c r="B12245" s="205" t="str">
        <f t="shared" si="3672"/>
        <v/>
      </c>
      <c r="C12245" s="206"/>
      <c r="D12245" s="207" t="str">
        <f t="shared" si="3673"/>
        <v/>
      </c>
      <c r="E12245" s="208"/>
      <c r="F12245" s="209">
        <f t="shared" si="3674"/>
        <v>0</v>
      </c>
      <c r="G12245" s="268">
        <f t="shared" si="3675"/>
        <v>0</v>
      </c>
    </row>
    <row r="12246" spans="1:7" s="212" customFormat="1" ht="24" customHeight="1" x14ac:dyDescent="0.2">
      <c r="A12246" s="207" t="str">
        <f t="shared" si="3671"/>
        <v/>
      </c>
      <c r="B12246" s="205" t="str">
        <f t="shared" si="3672"/>
        <v/>
      </c>
      <c r="C12246" s="206"/>
      <c r="D12246" s="207" t="str">
        <f t="shared" si="3673"/>
        <v/>
      </c>
      <c r="E12246" s="208"/>
      <c r="F12246" s="209">
        <f t="shared" si="3674"/>
        <v>0</v>
      </c>
      <c r="G12246" s="268">
        <f t="shared" si="3675"/>
        <v>0</v>
      </c>
    </row>
    <row r="12247" spans="1:7" ht="24" customHeight="1" x14ac:dyDescent="0.2">
      <c r="A12247" s="272"/>
      <c r="B12247" s="88"/>
      <c r="D12247" s="88"/>
      <c r="E12247" s="89"/>
      <c r="F12247" s="255" t="s">
        <v>32</v>
      </c>
      <c r="G12247" s="270">
        <f>SUBTOTAL(9,G12238:G12246)</f>
        <v>0</v>
      </c>
    </row>
    <row r="12248" spans="1:7" ht="24" customHeight="1" x14ac:dyDescent="0.2">
      <c r="A12248" s="273"/>
      <c r="B12248" s="88"/>
      <c r="D12248" s="88"/>
      <c r="E12248" s="89"/>
      <c r="G12248" s="271"/>
    </row>
    <row r="12249" spans="1:7" ht="24" customHeight="1" x14ac:dyDescent="0.2">
      <c r="A12249" s="274" t="str">
        <f>B12207</f>
        <v>25.8.4</v>
      </c>
      <c r="B12249" s="275" t="str">
        <f>C12207</f>
        <v>Alarma Incendio 90 d BA con luz estroboscòpica</v>
      </c>
      <c r="C12249" s="95"/>
      <c r="D12249" s="95" t="s">
        <v>33</v>
      </c>
      <c r="E12249" s="96"/>
      <c r="F12249" s="277" t="s">
        <v>34</v>
      </c>
      <c r="G12249" s="276">
        <f>SUBTOTAL(9,G12212:G12248)</f>
        <v>0</v>
      </c>
    </row>
    <row r="12251" spans="1:7" ht="24" customHeight="1" x14ac:dyDescent="0.2">
      <c r="A12251" s="256" t="s">
        <v>36</v>
      </c>
      <c r="B12251" s="257"/>
      <c r="C12251" s="257"/>
      <c r="D12251" s="257"/>
      <c r="E12251" s="257"/>
      <c r="F12251" s="257"/>
      <c r="G12251" s="258"/>
    </row>
    <row r="12252" spans="1:7" ht="24" customHeight="1" x14ac:dyDescent="0.2">
      <c r="A12252" s="259" t="s">
        <v>601</v>
      </c>
      <c r="B12252" s="84" t="str">
        <f>Comitente</f>
        <v>SUBSECRETARIA DE ARQUITECTURA</v>
      </c>
      <c r="C12252" s="80"/>
      <c r="D12252" s="85"/>
      <c r="E12252" s="85"/>
      <c r="F12252" s="86"/>
      <c r="G12252" s="260"/>
    </row>
    <row r="12253" spans="1:7" ht="24" customHeight="1" x14ac:dyDescent="0.2">
      <c r="A12253" s="259" t="s">
        <v>602</v>
      </c>
      <c r="B12253" s="84">
        <f>Contratista</f>
        <v>0</v>
      </c>
      <c r="C12253" s="81"/>
      <c r="D12253" s="81"/>
      <c r="E12253" s="81"/>
      <c r="F12253" s="87"/>
      <c r="G12253" s="261"/>
    </row>
    <row r="12254" spans="1:7" ht="24" customHeight="1" x14ac:dyDescent="0.2">
      <c r="A12254" s="259" t="s">
        <v>23</v>
      </c>
      <c r="B12254" s="84" t="str">
        <f>Obra</f>
        <v>ESCUELA CASA DEL NINÑO</v>
      </c>
      <c r="C12254" s="81"/>
      <c r="D12254" s="81"/>
      <c r="E12254" s="81"/>
      <c r="F12254" s="87" t="s">
        <v>37</v>
      </c>
      <c r="G12254" s="262">
        <f>Fecha_Base</f>
        <v>0</v>
      </c>
    </row>
    <row r="12255" spans="1:7" ht="24" customHeight="1" x14ac:dyDescent="0.2">
      <c r="A12255" s="263" t="s">
        <v>600</v>
      </c>
      <c r="B12255" s="82" t="str">
        <f>Ubicación</f>
        <v>VALLE FERTIL - SAN JUAN</v>
      </c>
      <c r="C12255" s="82"/>
      <c r="D12255" s="88"/>
      <c r="E12255" s="89"/>
      <c r="G12255" s="264"/>
    </row>
    <row r="12256" spans="1:7" ht="24" customHeight="1" x14ac:dyDescent="0.2">
      <c r="A12256" s="263" t="s">
        <v>38</v>
      </c>
      <c r="B12256" s="91">
        <f>IFERROR(VALUE(LEFT(B12257,FIND(".",B12257)-1)),"")</f>
        <v>25</v>
      </c>
      <c r="C12256" s="83" t="str">
        <f>IFERROR(VLOOKUP(B12256,Tabla_CyP,2,FALSE),"")</f>
        <v>REPARACIONES, REFACCIONES Y REFUNCIONALIZACIONES</v>
      </c>
      <c r="E12256" s="89"/>
      <c r="G12256" s="264"/>
    </row>
    <row r="12257" spans="1:123" ht="24" customHeight="1" x14ac:dyDescent="0.2">
      <c r="A12257" s="263" t="s">
        <v>24</v>
      </c>
      <c r="B12257" s="92" t="str">
        <f>IFERROR(VLOOKUP(COUNTIF($A$1:A12257,"ANALISIS DE PRECIOS"),Tabla_NumeroItem,2,FALSE),"")</f>
        <v>25.8.5</v>
      </c>
      <c r="C12257" s="83" t="str">
        <f>IFERROR(VLOOKUP(B12257,Tabla_CyP,2,FALSE),"")</f>
        <v>Luz Estrombòtica</v>
      </c>
      <c r="D12257" s="88"/>
      <c r="E12257" s="89"/>
      <c r="F12257" s="87" t="s">
        <v>25</v>
      </c>
      <c r="G12257" s="265" t="str">
        <f>IFERROR(VLOOKUP(B12257,Tabla_CyP,4,FALSE),"")</f>
        <v>u</v>
      </c>
    </row>
    <row r="12258" spans="1:123" ht="24" customHeight="1" x14ac:dyDescent="0.2">
      <c r="A12258" s="263"/>
      <c r="B12258" s="82"/>
      <c r="D12258" s="88"/>
      <c r="E12258" s="89"/>
      <c r="G12258" s="264"/>
    </row>
    <row r="12259" spans="1:123" ht="24" customHeight="1" x14ac:dyDescent="0.2">
      <c r="A12259" s="366" t="s">
        <v>506</v>
      </c>
      <c r="B12259" s="367"/>
      <c r="C12259" s="368" t="s">
        <v>0</v>
      </c>
      <c r="D12259" s="368" t="s">
        <v>26</v>
      </c>
      <c r="E12259" s="370" t="s">
        <v>27</v>
      </c>
      <c r="F12259" s="372" t="s">
        <v>28</v>
      </c>
      <c r="G12259" s="372" t="s">
        <v>29</v>
      </c>
    </row>
    <row r="12260" spans="1:123" s="88" customFormat="1" ht="24" customHeight="1" x14ac:dyDescent="0.2">
      <c r="A12260" s="93" t="s">
        <v>507</v>
      </c>
      <c r="B12260" s="93" t="s">
        <v>508</v>
      </c>
      <c r="C12260" s="369"/>
      <c r="D12260" s="369"/>
      <c r="E12260" s="371"/>
      <c r="F12260" s="373"/>
      <c r="G12260" s="373"/>
      <c r="H12260" s="213"/>
      <c r="I12260" s="213"/>
      <c r="J12260" s="213"/>
      <c r="K12260" s="213"/>
      <c r="L12260" s="213"/>
      <c r="M12260" s="213"/>
      <c r="N12260" s="213"/>
      <c r="O12260" s="213"/>
      <c r="P12260" s="213"/>
      <c r="Q12260" s="213"/>
      <c r="R12260" s="213"/>
      <c r="S12260" s="213"/>
      <c r="T12260" s="213"/>
      <c r="U12260" s="213"/>
      <c r="V12260" s="213"/>
      <c r="W12260" s="213"/>
      <c r="X12260" s="213"/>
      <c r="Y12260" s="213"/>
      <c r="Z12260" s="213"/>
      <c r="AA12260" s="213"/>
      <c r="AB12260" s="213"/>
      <c r="AC12260" s="213"/>
      <c r="AD12260" s="213"/>
      <c r="AE12260" s="213"/>
      <c r="AF12260" s="213"/>
      <c r="AG12260" s="213"/>
      <c r="AH12260" s="213"/>
      <c r="AI12260" s="213"/>
      <c r="AJ12260" s="213"/>
      <c r="AK12260" s="213"/>
      <c r="AL12260" s="213"/>
      <c r="AM12260" s="213"/>
      <c r="AN12260" s="213"/>
      <c r="AO12260" s="213"/>
      <c r="AP12260" s="213"/>
      <c r="AQ12260" s="213"/>
      <c r="AR12260" s="213"/>
      <c r="AS12260" s="213"/>
      <c r="AT12260" s="213"/>
      <c r="AU12260" s="213"/>
      <c r="AV12260" s="213"/>
      <c r="AW12260" s="213"/>
      <c r="AX12260" s="213"/>
      <c r="AY12260" s="213"/>
      <c r="AZ12260" s="213"/>
      <c r="BA12260" s="213"/>
      <c r="BB12260" s="213"/>
      <c r="BC12260" s="213"/>
      <c r="BD12260" s="213"/>
      <c r="BE12260" s="213"/>
      <c r="BF12260" s="213"/>
      <c r="BG12260" s="213"/>
      <c r="BH12260" s="213"/>
      <c r="BI12260" s="213"/>
      <c r="BJ12260" s="213"/>
      <c r="BK12260" s="213"/>
      <c r="BL12260" s="213"/>
      <c r="BM12260" s="213"/>
      <c r="BN12260" s="213"/>
      <c r="BO12260" s="213"/>
      <c r="BP12260" s="213"/>
      <c r="BQ12260" s="213"/>
      <c r="BR12260" s="213"/>
      <c r="BS12260" s="213"/>
      <c r="BT12260" s="213"/>
      <c r="BU12260" s="213"/>
      <c r="BV12260" s="213"/>
      <c r="BW12260" s="213"/>
      <c r="BX12260" s="213"/>
      <c r="BY12260" s="213"/>
      <c r="BZ12260" s="213"/>
      <c r="CA12260" s="213"/>
      <c r="CB12260" s="213"/>
      <c r="CC12260" s="213"/>
      <c r="CD12260" s="213"/>
      <c r="CE12260" s="213"/>
      <c r="CF12260" s="213"/>
      <c r="CG12260" s="213"/>
      <c r="CH12260" s="213"/>
      <c r="CI12260" s="213"/>
      <c r="CJ12260" s="213"/>
      <c r="CK12260" s="213"/>
      <c r="CL12260" s="213"/>
      <c r="CM12260" s="213"/>
      <c r="CN12260" s="213"/>
      <c r="CO12260" s="213"/>
      <c r="CP12260" s="213"/>
      <c r="CQ12260" s="213"/>
      <c r="CR12260" s="213"/>
      <c r="CS12260" s="213"/>
      <c r="CT12260" s="213"/>
      <c r="CU12260" s="213"/>
      <c r="CV12260" s="213"/>
      <c r="CW12260" s="213"/>
      <c r="CX12260" s="213"/>
      <c r="CY12260" s="213"/>
      <c r="CZ12260" s="213"/>
      <c r="DA12260" s="213"/>
      <c r="DB12260" s="213"/>
      <c r="DC12260" s="213"/>
      <c r="DD12260" s="213"/>
      <c r="DE12260" s="213"/>
      <c r="DF12260" s="213"/>
      <c r="DG12260" s="213"/>
      <c r="DH12260" s="213"/>
      <c r="DI12260" s="213"/>
      <c r="DJ12260" s="213"/>
      <c r="DK12260" s="213"/>
      <c r="DL12260" s="213"/>
      <c r="DM12260" s="213"/>
      <c r="DN12260" s="213"/>
      <c r="DO12260" s="213"/>
      <c r="DP12260" s="213"/>
      <c r="DQ12260" s="213"/>
      <c r="DR12260" s="213"/>
      <c r="DS12260" s="213"/>
    </row>
    <row r="12261" spans="1:123" ht="24" customHeight="1" x14ac:dyDescent="0.2">
      <c r="A12261" s="266"/>
      <c r="B12261" s="94"/>
      <c r="C12261" s="132" t="s">
        <v>603</v>
      </c>
      <c r="D12261" s="95"/>
      <c r="E12261" s="96"/>
      <c r="F12261" s="97"/>
      <c r="G12261" s="267"/>
    </row>
    <row r="12262" spans="1:123" s="212" customFormat="1" ht="24" customHeight="1" x14ac:dyDescent="0.2">
      <c r="A12262" s="207" t="str">
        <f t="shared" ref="A12262:A12275" si="3676">IFERROR(VLOOKUP(C12262,Tabla_Insumos,4,FALSE),"")</f>
        <v/>
      </c>
      <c r="B12262" s="205" t="str">
        <f>IFERROR(VLOOKUP(C12262,Tabla_Insumos,5,FALSE),"")</f>
        <v/>
      </c>
      <c r="C12262" s="206"/>
      <c r="D12262" s="207" t="str">
        <f t="shared" ref="D12262:D12275" si="3677">IFERROR(VLOOKUP(C12262,Tabla_Insumos,2,FALSE),"")</f>
        <v/>
      </c>
      <c r="E12262" s="208"/>
      <c r="F12262" s="209">
        <f t="shared" ref="F12262:F12275" si="3678">IFERROR(VLOOKUP(C12262,Tabla_Insumos,3,FALSE),0)</f>
        <v>0</v>
      </c>
      <c r="G12262" s="268">
        <f>ROUND(E12262*F12262,2)</f>
        <v>0</v>
      </c>
    </row>
    <row r="12263" spans="1:123" s="212" customFormat="1" ht="24" customHeight="1" x14ac:dyDescent="0.2">
      <c r="A12263" s="207" t="str">
        <f t="shared" si="3676"/>
        <v/>
      </c>
      <c r="B12263" s="205" t="str">
        <f t="shared" ref="B12263:B12275" si="3679">IFERROR(VLOOKUP(C12263,Tabla_Insumos,5,FALSE),"")</f>
        <v/>
      </c>
      <c r="C12263" s="206"/>
      <c r="D12263" s="207" t="str">
        <f t="shared" si="3677"/>
        <v/>
      </c>
      <c r="E12263" s="208"/>
      <c r="F12263" s="209">
        <f t="shared" si="3678"/>
        <v>0</v>
      </c>
      <c r="G12263" s="268">
        <f t="shared" ref="G12263:G12275" si="3680">ROUND(E12263*F12263,2)</f>
        <v>0</v>
      </c>
    </row>
    <row r="12264" spans="1:123" s="212" customFormat="1" ht="24" customHeight="1" x14ac:dyDescent="0.2">
      <c r="A12264" s="207" t="str">
        <f t="shared" si="3676"/>
        <v/>
      </c>
      <c r="B12264" s="205" t="str">
        <f t="shared" si="3679"/>
        <v/>
      </c>
      <c r="C12264" s="206"/>
      <c r="D12264" s="207" t="str">
        <f t="shared" si="3677"/>
        <v/>
      </c>
      <c r="E12264" s="208"/>
      <c r="F12264" s="209">
        <f t="shared" si="3678"/>
        <v>0</v>
      </c>
      <c r="G12264" s="268">
        <f t="shared" si="3680"/>
        <v>0</v>
      </c>
    </row>
    <row r="12265" spans="1:123" s="212" customFormat="1" ht="24" customHeight="1" x14ac:dyDescent="0.2">
      <c r="A12265" s="207" t="str">
        <f t="shared" si="3676"/>
        <v/>
      </c>
      <c r="B12265" s="205" t="str">
        <f t="shared" si="3679"/>
        <v/>
      </c>
      <c r="C12265" s="206"/>
      <c r="D12265" s="207" t="str">
        <f t="shared" si="3677"/>
        <v/>
      </c>
      <c r="E12265" s="208"/>
      <c r="F12265" s="209">
        <f t="shared" si="3678"/>
        <v>0</v>
      </c>
      <c r="G12265" s="268">
        <f t="shared" si="3680"/>
        <v>0</v>
      </c>
    </row>
    <row r="12266" spans="1:123" s="212" customFormat="1" ht="24" customHeight="1" x14ac:dyDescent="0.2">
      <c r="A12266" s="207" t="str">
        <f t="shared" si="3676"/>
        <v/>
      </c>
      <c r="B12266" s="205" t="str">
        <f t="shared" si="3679"/>
        <v/>
      </c>
      <c r="C12266" s="206"/>
      <c r="D12266" s="207" t="str">
        <f t="shared" si="3677"/>
        <v/>
      </c>
      <c r="E12266" s="208"/>
      <c r="F12266" s="209">
        <f t="shared" si="3678"/>
        <v>0</v>
      </c>
      <c r="G12266" s="268">
        <f t="shared" si="3680"/>
        <v>0</v>
      </c>
    </row>
    <row r="12267" spans="1:123" s="212" customFormat="1" ht="24" customHeight="1" x14ac:dyDescent="0.2">
      <c r="A12267" s="207" t="str">
        <f t="shared" si="3676"/>
        <v/>
      </c>
      <c r="B12267" s="205" t="str">
        <f t="shared" si="3679"/>
        <v/>
      </c>
      <c r="C12267" s="206"/>
      <c r="D12267" s="207" t="str">
        <f t="shared" si="3677"/>
        <v/>
      </c>
      <c r="E12267" s="208"/>
      <c r="F12267" s="209">
        <f t="shared" si="3678"/>
        <v>0</v>
      </c>
      <c r="G12267" s="268">
        <f t="shared" si="3680"/>
        <v>0</v>
      </c>
    </row>
    <row r="12268" spans="1:123" s="212" customFormat="1" ht="24" customHeight="1" x14ac:dyDescent="0.2">
      <c r="A12268" s="207" t="str">
        <f t="shared" si="3676"/>
        <v/>
      </c>
      <c r="B12268" s="205" t="str">
        <f t="shared" si="3679"/>
        <v/>
      </c>
      <c r="C12268" s="206"/>
      <c r="D12268" s="207" t="str">
        <f t="shared" si="3677"/>
        <v/>
      </c>
      <c r="E12268" s="208"/>
      <c r="F12268" s="209">
        <f t="shared" si="3678"/>
        <v>0</v>
      </c>
      <c r="G12268" s="268">
        <f t="shared" si="3680"/>
        <v>0</v>
      </c>
    </row>
    <row r="12269" spans="1:123" s="212" customFormat="1" ht="24" customHeight="1" x14ac:dyDescent="0.2">
      <c r="A12269" s="207" t="str">
        <f t="shared" si="3676"/>
        <v/>
      </c>
      <c r="B12269" s="205" t="str">
        <f t="shared" si="3679"/>
        <v/>
      </c>
      <c r="C12269" s="206"/>
      <c r="D12269" s="207" t="str">
        <f t="shared" si="3677"/>
        <v/>
      </c>
      <c r="E12269" s="208"/>
      <c r="F12269" s="209">
        <f t="shared" si="3678"/>
        <v>0</v>
      </c>
      <c r="G12269" s="268">
        <f t="shared" si="3680"/>
        <v>0</v>
      </c>
    </row>
    <row r="12270" spans="1:123" s="212" customFormat="1" ht="24" customHeight="1" x14ac:dyDescent="0.2">
      <c r="A12270" s="207" t="str">
        <f t="shared" si="3676"/>
        <v/>
      </c>
      <c r="B12270" s="205" t="str">
        <f t="shared" si="3679"/>
        <v/>
      </c>
      <c r="C12270" s="206"/>
      <c r="D12270" s="207" t="str">
        <f t="shared" si="3677"/>
        <v/>
      </c>
      <c r="E12270" s="208"/>
      <c r="F12270" s="209">
        <f t="shared" si="3678"/>
        <v>0</v>
      </c>
      <c r="G12270" s="268">
        <f t="shared" si="3680"/>
        <v>0</v>
      </c>
    </row>
    <row r="12271" spans="1:123" s="212" customFormat="1" ht="24" customHeight="1" x14ac:dyDescent="0.2">
      <c r="A12271" s="207" t="str">
        <f t="shared" si="3676"/>
        <v/>
      </c>
      <c r="B12271" s="205" t="str">
        <f t="shared" si="3679"/>
        <v/>
      </c>
      <c r="C12271" s="206"/>
      <c r="D12271" s="207" t="str">
        <f t="shared" si="3677"/>
        <v/>
      </c>
      <c r="E12271" s="208"/>
      <c r="F12271" s="209">
        <f t="shared" si="3678"/>
        <v>0</v>
      </c>
      <c r="G12271" s="268">
        <f t="shared" si="3680"/>
        <v>0</v>
      </c>
    </row>
    <row r="12272" spans="1:123" s="212" customFormat="1" ht="24" customHeight="1" x14ac:dyDescent="0.2">
      <c r="A12272" s="207" t="str">
        <f t="shared" si="3676"/>
        <v/>
      </c>
      <c r="B12272" s="205" t="str">
        <f t="shared" si="3679"/>
        <v/>
      </c>
      <c r="C12272" s="206"/>
      <c r="D12272" s="207" t="str">
        <f t="shared" si="3677"/>
        <v/>
      </c>
      <c r="E12272" s="208"/>
      <c r="F12272" s="209">
        <f t="shared" si="3678"/>
        <v>0</v>
      </c>
      <c r="G12272" s="268">
        <f t="shared" si="3680"/>
        <v>0</v>
      </c>
    </row>
    <row r="12273" spans="1:7" s="212" customFormat="1" ht="24" customHeight="1" x14ac:dyDescent="0.2">
      <c r="A12273" s="207" t="str">
        <f t="shared" si="3676"/>
        <v/>
      </c>
      <c r="B12273" s="205" t="str">
        <f t="shared" si="3679"/>
        <v/>
      </c>
      <c r="C12273" s="206"/>
      <c r="D12273" s="207" t="str">
        <f t="shared" si="3677"/>
        <v/>
      </c>
      <c r="E12273" s="208"/>
      <c r="F12273" s="209">
        <f t="shared" si="3678"/>
        <v>0</v>
      </c>
      <c r="G12273" s="268">
        <f t="shared" si="3680"/>
        <v>0</v>
      </c>
    </row>
    <row r="12274" spans="1:7" s="212" customFormat="1" ht="24" customHeight="1" x14ac:dyDescent="0.2">
      <c r="A12274" s="207" t="str">
        <f t="shared" si="3676"/>
        <v/>
      </c>
      <c r="B12274" s="205" t="str">
        <f t="shared" si="3679"/>
        <v/>
      </c>
      <c r="C12274" s="206"/>
      <c r="D12274" s="207" t="str">
        <f t="shared" si="3677"/>
        <v/>
      </c>
      <c r="E12274" s="208"/>
      <c r="F12274" s="209">
        <f t="shared" si="3678"/>
        <v>0</v>
      </c>
      <c r="G12274" s="268">
        <f t="shared" si="3680"/>
        <v>0</v>
      </c>
    </row>
    <row r="12275" spans="1:7" s="212" customFormat="1" ht="24" customHeight="1" x14ac:dyDescent="0.2">
      <c r="A12275" s="207" t="str">
        <f t="shared" si="3676"/>
        <v/>
      </c>
      <c r="B12275" s="205" t="str">
        <f t="shared" si="3679"/>
        <v/>
      </c>
      <c r="C12275" s="206"/>
      <c r="D12275" s="207" t="str">
        <f t="shared" si="3677"/>
        <v/>
      </c>
      <c r="E12275" s="208"/>
      <c r="F12275" s="210">
        <f t="shared" si="3678"/>
        <v>0</v>
      </c>
      <c r="G12275" s="268">
        <f t="shared" si="3680"/>
        <v>0</v>
      </c>
    </row>
    <row r="12276" spans="1:7" ht="24" customHeight="1" x14ac:dyDescent="0.2">
      <c r="A12276" s="269"/>
      <c r="D12276" s="88"/>
      <c r="E12276" s="89"/>
      <c r="F12276" s="255" t="s">
        <v>30</v>
      </c>
      <c r="G12276" s="270">
        <f>SUBTOTAL(9,G12262:G12275)</f>
        <v>0</v>
      </c>
    </row>
    <row r="12277" spans="1:7" ht="24" customHeight="1" x14ac:dyDescent="0.2">
      <c r="A12277" s="269"/>
      <c r="C12277" s="98" t="s">
        <v>604</v>
      </c>
      <c r="D12277" s="88"/>
      <c r="E12277" s="89"/>
      <c r="G12277" s="271"/>
    </row>
    <row r="12278" spans="1:7" s="212" customFormat="1" ht="24" customHeight="1" x14ac:dyDescent="0.2">
      <c r="A12278" s="207" t="str">
        <f t="shared" ref="A12278:A12285" si="3681">IFERROR(VLOOKUP(C12278,Tabla_Insumos,4,FALSE),"")</f>
        <v/>
      </c>
      <c r="B12278" s="205">
        <f t="shared" ref="B12278:B12285" si="3682">IFERROR(VLOOKUP(A12278,Tabla_Indices,5,FALSE),"")</f>
        <v>0</v>
      </c>
      <c r="C12278" s="206"/>
      <c r="D12278" s="207" t="str">
        <f t="shared" ref="D12278:D12285" si="3683">IFERROR(VLOOKUP(C12278,Tabla_Insumos,2,FALSE),"")</f>
        <v/>
      </c>
      <c r="E12278" s="208"/>
      <c r="F12278" s="211">
        <f t="shared" ref="F12278:F12285" si="3684">IFERROR(VLOOKUP(C12278,Tabla_Insumos,3,FALSE),0)</f>
        <v>0</v>
      </c>
      <c r="G12278" s="268">
        <f>ROUND(E12278*F12278,2)</f>
        <v>0</v>
      </c>
    </row>
    <row r="12279" spans="1:7" s="212" customFormat="1" ht="24" customHeight="1" x14ac:dyDescent="0.2">
      <c r="A12279" s="207" t="str">
        <f t="shared" si="3681"/>
        <v/>
      </c>
      <c r="B12279" s="205">
        <f t="shared" si="3682"/>
        <v>0</v>
      </c>
      <c r="C12279" s="206"/>
      <c r="D12279" s="207" t="str">
        <f t="shared" si="3683"/>
        <v/>
      </c>
      <c r="E12279" s="208"/>
      <c r="F12279" s="211">
        <f t="shared" si="3684"/>
        <v>0</v>
      </c>
      <c r="G12279" s="268">
        <f>ROUND(E12279*F12279,2)</f>
        <v>0</v>
      </c>
    </row>
    <row r="12280" spans="1:7" s="212" customFormat="1" ht="24" customHeight="1" x14ac:dyDescent="0.2">
      <c r="A12280" s="207" t="str">
        <f t="shared" si="3681"/>
        <v/>
      </c>
      <c r="B12280" s="205">
        <f t="shared" si="3682"/>
        <v>0</v>
      </c>
      <c r="C12280" s="206"/>
      <c r="D12280" s="207" t="str">
        <f t="shared" si="3683"/>
        <v/>
      </c>
      <c r="E12280" s="208"/>
      <c r="F12280" s="211">
        <f t="shared" si="3684"/>
        <v>0</v>
      </c>
      <c r="G12280" s="268">
        <f t="shared" ref="G12280:G12285" si="3685">ROUND(E12280*F12280,2)</f>
        <v>0</v>
      </c>
    </row>
    <row r="12281" spans="1:7" s="212" customFormat="1" ht="24" customHeight="1" x14ac:dyDescent="0.2">
      <c r="A12281" s="207" t="str">
        <f t="shared" si="3681"/>
        <v/>
      </c>
      <c r="B12281" s="205">
        <f t="shared" si="3682"/>
        <v>0</v>
      </c>
      <c r="C12281" s="206"/>
      <c r="D12281" s="207" t="str">
        <f t="shared" si="3683"/>
        <v/>
      </c>
      <c r="E12281" s="208"/>
      <c r="F12281" s="211">
        <f t="shared" si="3684"/>
        <v>0</v>
      </c>
      <c r="G12281" s="268">
        <f t="shared" si="3685"/>
        <v>0</v>
      </c>
    </row>
    <row r="12282" spans="1:7" s="212" customFormat="1" ht="24" customHeight="1" x14ac:dyDescent="0.2">
      <c r="A12282" s="207" t="str">
        <f t="shared" si="3681"/>
        <v/>
      </c>
      <c r="B12282" s="205">
        <f t="shared" si="3682"/>
        <v>0</v>
      </c>
      <c r="C12282" s="206"/>
      <c r="D12282" s="207" t="str">
        <f t="shared" si="3683"/>
        <v/>
      </c>
      <c r="E12282" s="208"/>
      <c r="F12282" s="209">
        <f t="shared" si="3684"/>
        <v>0</v>
      </c>
      <c r="G12282" s="268">
        <f t="shared" si="3685"/>
        <v>0</v>
      </c>
    </row>
    <row r="12283" spans="1:7" s="212" customFormat="1" ht="24" customHeight="1" x14ac:dyDescent="0.2">
      <c r="A12283" s="207" t="str">
        <f t="shared" si="3681"/>
        <v/>
      </c>
      <c r="B12283" s="205">
        <f t="shared" si="3682"/>
        <v>0</v>
      </c>
      <c r="C12283" s="206"/>
      <c r="D12283" s="207" t="str">
        <f t="shared" si="3683"/>
        <v/>
      </c>
      <c r="E12283" s="208"/>
      <c r="F12283" s="209">
        <f t="shared" si="3684"/>
        <v>0</v>
      </c>
      <c r="G12283" s="268">
        <f t="shared" si="3685"/>
        <v>0</v>
      </c>
    </row>
    <row r="12284" spans="1:7" s="212" customFormat="1" ht="24" customHeight="1" x14ac:dyDescent="0.2">
      <c r="A12284" s="207" t="str">
        <f t="shared" si="3681"/>
        <v/>
      </c>
      <c r="B12284" s="205">
        <f t="shared" si="3682"/>
        <v>0</v>
      </c>
      <c r="C12284" s="206"/>
      <c r="D12284" s="207" t="str">
        <f t="shared" si="3683"/>
        <v/>
      </c>
      <c r="E12284" s="208"/>
      <c r="F12284" s="209">
        <f t="shared" si="3684"/>
        <v>0</v>
      </c>
      <c r="G12284" s="268">
        <f t="shared" si="3685"/>
        <v>0</v>
      </c>
    </row>
    <row r="12285" spans="1:7" s="212" customFormat="1" ht="24" customHeight="1" x14ac:dyDescent="0.2">
      <c r="A12285" s="207" t="str">
        <f t="shared" si="3681"/>
        <v/>
      </c>
      <c r="B12285" s="205">
        <f t="shared" si="3682"/>
        <v>0</v>
      </c>
      <c r="C12285" s="206"/>
      <c r="D12285" s="207" t="str">
        <f t="shared" si="3683"/>
        <v/>
      </c>
      <c r="E12285" s="208"/>
      <c r="F12285" s="209">
        <f t="shared" si="3684"/>
        <v>0</v>
      </c>
      <c r="G12285" s="268">
        <f t="shared" si="3685"/>
        <v>0</v>
      </c>
    </row>
    <row r="12286" spans="1:7" ht="24" customHeight="1" x14ac:dyDescent="0.2">
      <c r="A12286" s="269"/>
      <c r="D12286" s="88"/>
      <c r="E12286" s="89"/>
      <c r="F12286" s="255" t="s">
        <v>31</v>
      </c>
      <c r="G12286" s="270">
        <f>SUBTOTAL(9,G12278:G12285)</f>
        <v>0</v>
      </c>
    </row>
    <row r="12287" spans="1:7" ht="24" customHeight="1" x14ac:dyDescent="0.2">
      <c r="A12287" s="269"/>
      <c r="C12287" s="98" t="s">
        <v>605</v>
      </c>
      <c r="D12287" s="88"/>
      <c r="E12287" s="89"/>
      <c r="G12287" s="271"/>
    </row>
    <row r="12288" spans="1:7" s="212" customFormat="1" ht="24" customHeight="1" x14ac:dyDescent="0.2">
      <c r="A12288" s="207" t="str">
        <f t="shared" ref="A12288:A12296" si="3686">IFERROR(VLOOKUP(C12288,Tabla_Insumos,4,FALSE),"")</f>
        <v/>
      </c>
      <c r="B12288" s="205" t="str">
        <f t="shared" ref="B12288:B12296" si="3687">IFERROR(VLOOKUP(C12288,Tabla_Insumos,5,FALSE),"")</f>
        <v/>
      </c>
      <c r="C12288" s="206"/>
      <c r="D12288" s="207" t="str">
        <f t="shared" ref="D12288:D12296" si="3688">IFERROR(VLOOKUP(C12288,Tabla_Insumos,2,FALSE),"")</f>
        <v/>
      </c>
      <c r="E12288" s="208"/>
      <c r="F12288" s="209">
        <f t="shared" ref="F12288:F12296" si="3689">IFERROR(VLOOKUP(C12288,Tabla_Insumos,3,FALSE),0)</f>
        <v>0</v>
      </c>
      <c r="G12288" s="268">
        <f t="shared" ref="G12288:G12296" si="3690">ROUND(E12288*F12288,2)</f>
        <v>0</v>
      </c>
    </row>
    <row r="12289" spans="1:7" s="212" customFormat="1" ht="24" customHeight="1" x14ac:dyDescent="0.2">
      <c r="A12289" s="207" t="str">
        <f t="shared" si="3686"/>
        <v/>
      </c>
      <c r="B12289" s="205" t="str">
        <f t="shared" si="3687"/>
        <v/>
      </c>
      <c r="C12289" s="206"/>
      <c r="D12289" s="207" t="str">
        <f t="shared" si="3688"/>
        <v/>
      </c>
      <c r="E12289" s="208"/>
      <c r="F12289" s="209">
        <f t="shared" si="3689"/>
        <v>0</v>
      </c>
      <c r="G12289" s="268">
        <f t="shared" si="3690"/>
        <v>0</v>
      </c>
    </row>
    <row r="12290" spans="1:7" s="212" customFormat="1" ht="24" customHeight="1" x14ac:dyDescent="0.2">
      <c r="A12290" s="207" t="str">
        <f t="shared" si="3686"/>
        <v/>
      </c>
      <c r="B12290" s="205" t="str">
        <f t="shared" si="3687"/>
        <v/>
      </c>
      <c r="C12290" s="206"/>
      <c r="D12290" s="207" t="str">
        <f t="shared" si="3688"/>
        <v/>
      </c>
      <c r="E12290" s="208"/>
      <c r="F12290" s="209">
        <f t="shared" si="3689"/>
        <v>0</v>
      </c>
      <c r="G12290" s="268">
        <f t="shared" si="3690"/>
        <v>0</v>
      </c>
    </row>
    <row r="12291" spans="1:7" s="212" customFormat="1" ht="24" customHeight="1" x14ac:dyDescent="0.2">
      <c r="A12291" s="207" t="str">
        <f t="shared" si="3686"/>
        <v/>
      </c>
      <c r="B12291" s="205" t="str">
        <f t="shared" si="3687"/>
        <v/>
      </c>
      <c r="C12291" s="206"/>
      <c r="D12291" s="207" t="str">
        <f t="shared" si="3688"/>
        <v/>
      </c>
      <c r="E12291" s="208"/>
      <c r="F12291" s="209">
        <f t="shared" si="3689"/>
        <v>0</v>
      </c>
      <c r="G12291" s="268">
        <f t="shared" si="3690"/>
        <v>0</v>
      </c>
    </row>
    <row r="12292" spans="1:7" s="212" customFormat="1" ht="24" customHeight="1" x14ac:dyDescent="0.2">
      <c r="A12292" s="207" t="str">
        <f t="shared" si="3686"/>
        <v/>
      </c>
      <c r="B12292" s="205" t="str">
        <f t="shared" si="3687"/>
        <v/>
      </c>
      <c r="C12292" s="206"/>
      <c r="D12292" s="207" t="str">
        <f t="shared" si="3688"/>
        <v/>
      </c>
      <c r="E12292" s="208"/>
      <c r="F12292" s="209">
        <f t="shared" si="3689"/>
        <v>0</v>
      </c>
      <c r="G12292" s="268">
        <f t="shared" si="3690"/>
        <v>0</v>
      </c>
    </row>
    <row r="12293" spans="1:7" s="212" customFormat="1" ht="24" customHeight="1" x14ac:dyDescent="0.2">
      <c r="A12293" s="207" t="str">
        <f t="shared" si="3686"/>
        <v/>
      </c>
      <c r="B12293" s="205" t="str">
        <f t="shared" si="3687"/>
        <v/>
      </c>
      <c r="C12293" s="206"/>
      <c r="D12293" s="207" t="str">
        <f t="shared" si="3688"/>
        <v/>
      </c>
      <c r="E12293" s="208"/>
      <c r="F12293" s="209">
        <f t="shared" si="3689"/>
        <v>0</v>
      </c>
      <c r="G12293" s="268">
        <f t="shared" si="3690"/>
        <v>0</v>
      </c>
    </row>
    <row r="12294" spans="1:7" s="212" customFormat="1" ht="24" customHeight="1" x14ac:dyDescent="0.2">
      <c r="A12294" s="207" t="str">
        <f t="shared" si="3686"/>
        <v/>
      </c>
      <c r="B12294" s="205" t="str">
        <f t="shared" si="3687"/>
        <v/>
      </c>
      <c r="C12294" s="206"/>
      <c r="D12294" s="207" t="str">
        <f t="shared" si="3688"/>
        <v/>
      </c>
      <c r="E12294" s="208"/>
      <c r="F12294" s="209">
        <f t="shared" si="3689"/>
        <v>0</v>
      </c>
      <c r="G12294" s="268">
        <f t="shared" si="3690"/>
        <v>0</v>
      </c>
    </row>
    <row r="12295" spans="1:7" s="212" customFormat="1" ht="24" customHeight="1" x14ac:dyDescent="0.2">
      <c r="A12295" s="207" t="str">
        <f t="shared" si="3686"/>
        <v/>
      </c>
      <c r="B12295" s="205" t="str">
        <f t="shared" si="3687"/>
        <v/>
      </c>
      <c r="C12295" s="206"/>
      <c r="D12295" s="207" t="str">
        <f t="shared" si="3688"/>
        <v/>
      </c>
      <c r="E12295" s="208"/>
      <c r="F12295" s="209">
        <f t="shared" si="3689"/>
        <v>0</v>
      </c>
      <c r="G12295" s="268">
        <f t="shared" si="3690"/>
        <v>0</v>
      </c>
    </row>
    <row r="12296" spans="1:7" s="212" customFormat="1" ht="24" customHeight="1" x14ac:dyDescent="0.2">
      <c r="A12296" s="207" t="str">
        <f t="shared" si="3686"/>
        <v/>
      </c>
      <c r="B12296" s="205" t="str">
        <f t="shared" si="3687"/>
        <v/>
      </c>
      <c r="C12296" s="206"/>
      <c r="D12296" s="207" t="str">
        <f t="shared" si="3688"/>
        <v/>
      </c>
      <c r="E12296" s="208"/>
      <c r="F12296" s="209">
        <f t="shared" si="3689"/>
        <v>0</v>
      </c>
      <c r="G12296" s="268">
        <f t="shared" si="3690"/>
        <v>0</v>
      </c>
    </row>
    <row r="12297" spans="1:7" ht="24" customHeight="1" x14ac:dyDescent="0.2">
      <c r="A12297" s="272"/>
      <c r="B12297" s="88"/>
      <c r="D12297" s="88"/>
      <c r="E12297" s="89"/>
      <c r="F12297" s="255" t="s">
        <v>32</v>
      </c>
      <c r="G12297" s="270">
        <f>SUBTOTAL(9,G12288:G12296)</f>
        <v>0</v>
      </c>
    </row>
    <row r="12298" spans="1:7" ht="24" customHeight="1" x14ac:dyDescent="0.2">
      <c r="A12298" s="273"/>
      <c r="B12298" s="88"/>
      <c r="D12298" s="88"/>
      <c r="E12298" s="89"/>
      <c r="G12298" s="271"/>
    </row>
    <row r="12299" spans="1:7" ht="24" customHeight="1" x14ac:dyDescent="0.2">
      <c r="A12299" s="274" t="str">
        <f>B12257</f>
        <v>25.8.5</v>
      </c>
      <c r="B12299" s="275" t="str">
        <f>C12257</f>
        <v>Luz Estrombòtica</v>
      </c>
      <c r="C12299" s="95"/>
      <c r="D12299" s="95" t="s">
        <v>33</v>
      </c>
      <c r="E12299" s="96"/>
      <c r="F12299" s="277" t="s">
        <v>34</v>
      </c>
      <c r="G12299" s="276">
        <f>SUBTOTAL(9,G12262:G12298)</f>
        <v>0</v>
      </c>
    </row>
    <row r="12301" spans="1:7" ht="24" customHeight="1" x14ac:dyDescent="0.2">
      <c r="A12301" s="256" t="s">
        <v>36</v>
      </c>
      <c r="B12301" s="257"/>
      <c r="C12301" s="257"/>
      <c r="D12301" s="257"/>
      <c r="E12301" s="257"/>
      <c r="F12301" s="257"/>
      <c r="G12301" s="258"/>
    </row>
    <row r="12302" spans="1:7" ht="24" customHeight="1" x14ac:dyDescent="0.2">
      <c r="A12302" s="259" t="s">
        <v>601</v>
      </c>
      <c r="B12302" s="84" t="str">
        <f>Comitente</f>
        <v>SUBSECRETARIA DE ARQUITECTURA</v>
      </c>
      <c r="C12302" s="80"/>
      <c r="D12302" s="85"/>
      <c r="E12302" s="85"/>
      <c r="F12302" s="86"/>
      <c r="G12302" s="260"/>
    </row>
    <row r="12303" spans="1:7" ht="24" customHeight="1" x14ac:dyDescent="0.2">
      <c r="A12303" s="259" t="s">
        <v>602</v>
      </c>
      <c r="B12303" s="84">
        <f>Contratista</f>
        <v>0</v>
      </c>
      <c r="C12303" s="81"/>
      <c r="D12303" s="81"/>
      <c r="E12303" s="81"/>
      <c r="F12303" s="87"/>
      <c r="G12303" s="261"/>
    </row>
    <row r="12304" spans="1:7" ht="24" customHeight="1" x14ac:dyDescent="0.2">
      <c r="A12304" s="259" t="s">
        <v>23</v>
      </c>
      <c r="B12304" s="84" t="str">
        <f>Obra</f>
        <v>ESCUELA CASA DEL NINÑO</v>
      </c>
      <c r="C12304" s="81"/>
      <c r="D12304" s="81"/>
      <c r="E12304" s="81"/>
      <c r="F12304" s="87" t="s">
        <v>37</v>
      </c>
      <c r="G12304" s="262">
        <f>Fecha_Base</f>
        <v>0</v>
      </c>
    </row>
    <row r="12305" spans="1:123" ht="24" customHeight="1" x14ac:dyDescent="0.2">
      <c r="A12305" s="263" t="s">
        <v>600</v>
      </c>
      <c r="B12305" s="82" t="str">
        <f>Ubicación</f>
        <v>VALLE FERTIL - SAN JUAN</v>
      </c>
      <c r="C12305" s="82"/>
      <c r="D12305" s="88"/>
      <c r="E12305" s="89"/>
      <c r="G12305" s="264"/>
    </row>
    <row r="12306" spans="1:123" ht="24" customHeight="1" x14ac:dyDescent="0.2">
      <c r="A12306" s="263" t="s">
        <v>38</v>
      </c>
      <c r="B12306" s="91">
        <f>IFERROR(VALUE(LEFT(B12307,FIND(".",B12307)-1)),"")</f>
        <v>25</v>
      </c>
      <c r="C12306" s="83" t="str">
        <f>IFERROR(VLOOKUP(B12306,Tabla_CyP,2,FALSE),"")</f>
        <v>REPARACIONES, REFACCIONES Y REFUNCIONALIZACIONES</v>
      </c>
      <c r="E12306" s="89"/>
      <c r="G12306" s="264"/>
    </row>
    <row r="12307" spans="1:123" ht="24" customHeight="1" x14ac:dyDescent="0.2">
      <c r="A12307" s="263" t="s">
        <v>24</v>
      </c>
      <c r="B12307" s="92" t="str">
        <f>IFERROR(VLOOKUP(COUNTIF($A$1:A12307,"ANALISIS DE PRECIOS"),Tabla_NumeroItem,2,FALSE),"")</f>
        <v>25.8.6</v>
      </c>
      <c r="C12307" s="83" t="str">
        <f>IFERROR(VLOOKUP(B12307,Tabla_CyP,2,FALSE),"")</f>
        <v>Matafuegos CO2 de 5 kg</v>
      </c>
      <c r="D12307" s="88"/>
      <c r="E12307" s="89"/>
      <c r="F12307" s="87" t="s">
        <v>25</v>
      </c>
      <c r="G12307" s="265" t="str">
        <f>IFERROR(VLOOKUP(B12307,Tabla_CyP,4,FALSE),"")</f>
        <v>u</v>
      </c>
    </row>
    <row r="12308" spans="1:123" ht="24" customHeight="1" x14ac:dyDescent="0.2">
      <c r="A12308" s="263"/>
      <c r="B12308" s="82"/>
      <c r="D12308" s="88"/>
      <c r="E12308" s="89"/>
      <c r="G12308" s="264"/>
    </row>
    <row r="12309" spans="1:123" ht="24" customHeight="1" x14ac:dyDescent="0.2">
      <c r="A12309" s="366" t="s">
        <v>506</v>
      </c>
      <c r="B12309" s="367"/>
      <c r="C12309" s="368" t="s">
        <v>0</v>
      </c>
      <c r="D12309" s="368" t="s">
        <v>26</v>
      </c>
      <c r="E12309" s="370" t="s">
        <v>27</v>
      </c>
      <c r="F12309" s="372" t="s">
        <v>28</v>
      </c>
      <c r="G12309" s="372" t="s">
        <v>29</v>
      </c>
    </row>
    <row r="12310" spans="1:123" s="88" customFormat="1" ht="24" customHeight="1" x14ac:dyDescent="0.2">
      <c r="A12310" s="93" t="s">
        <v>507</v>
      </c>
      <c r="B12310" s="93" t="s">
        <v>508</v>
      </c>
      <c r="C12310" s="369"/>
      <c r="D12310" s="369"/>
      <c r="E12310" s="371"/>
      <c r="F12310" s="373"/>
      <c r="G12310" s="373"/>
      <c r="H12310" s="213"/>
      <c r="I12310" s="213"/>
      <c r="J12310" s="213"/>
      <c r="K12310" s="213"/>
      <c r="L12310" s="213"/>
      <c r="M12310" s="213"/>
      <c r="N12310" s="213"/>
      <c r="O12310" s="213"/>
      <c r="P12310" s="213"/>
      <c r="Q12310" s="213"/>
      <c r="R12310" s="213"/>
      <c r="S12310" s="213"/>
      <c r="T12310" s="213"/>
      <c r="U12310" s="213"/>
      <c r="V12310" s="213"/>
      <c r="W12310" s="213"/>
      <c r="X12310" s="213"/>
      <c r="Y12310" s="213"/>
      <c r="Z12310" s="213"/>
      <c r="AA12310" s="213"/>
      <c r="AB12310" s="213"/>
      <c r="AC12310" s="213"/>
      <c r="AD12310" s="213"/>
      <c r="AE12310" s="213"/>
      <c r="AF12310" s="213"/>
      <c r="AG12310" s="213"/>
      <c r="AH12310" s="213"/>
      <c r="AI12310" s="213"/>
      <c r="AJ12310" s="213"/>
      <c r="AK12310" s="213"/>
      <c r="AL12310" s="213"/>
      <c r="AM12310" s="213"/>
      <c r="AN12310" s="213"/>
      <c r="AO12310" s="213"/>
      <c r="AP12310" s="213"/>
      <c r="AQ12310" s="213"/>
      <c r="AR12310" s="213"/>
      <c r="AS12310" s="213"/>
      <c r="AT12310" s="213"/>
      <c r="AU12310" s="213"/>
      <c r="AV12310" s="213"/>
      <c r="AW12310" s="213"/>
      <c r="AX12310" s="213"/>
      <c r="AY12310" s="213"/>
      <c r="AZ12310" s="213"/>
      <c r="BA12310" s="213"/>
      <c r="BB12310" s="213"/>
      <c r="BC12310" s="213"/>
      <c r="BD12310" s="213"/>
      <c r="BE12310" s="213"/>
      <c r="BF12310" s="213"/>
      <c r="BG12310" s="213"/>
      <c r="BH12310" s="213"/>
      <c r="BI12310" s="213"/>
      <c r="BJ12310" s="213"/>
      <c r="BK12310" s="213"/>
      <c r="BL12310" s="213"/>
      <c r="BM12310" s="213"/>
      <c r="BN12310" s="213"/>
      <c r="BO12310" s="213"/>
      <c r="BP12310" s="213"/>
      <c r="BQ12310" s="213"/>
      <c r="BR12310" s="213"/>
      <c r="BS12310" s="213"/>
      <c r="BT12310" s="213"/>
      <c r="BU12310" s="213"/>
      <c r="BV12310" s="213"/>
      <c r="BW12310" s="213"/>
      <c r="BX12310" s="213"/>
      <c r="BY12310" s="213"/>
      <c r="BZ12310" s="213"/>
      <c r="CA12310" s="213"/>
      <c r="CB12310" s="213"/>
      <c r="CC12310" s="213"/>
      <c r="CD12310" s="213"/>
      <c r="CE12310" s="213"/>
      <c r="CF12310" s="213"/>
      <c r="CG12310" s="213"/>
      <c r="CH12310" s="213"/>
      <c r="CI12310" s="213"/>
      <c r="CJ12310" s="213"/>
      <c r="CK12310" s="213"/>
      <c r="CL12310" s="213"/>
      <c r="CM12310" s="213"/>
      <c r="CN12310" s="213"/>
      <c r="CO12310" s="213"/>
      <c r="CP12310" s="213"/>
      <c r="CQ12310" s="213"/>
      <c r="CR12310" s="213"/>
      <c r="CS12310" s="213"/>
      <c r="CT12310" s="213"/>
      <c r="CU12310" s="213"/>
      <c r="CV12310" s="213"/>
      <c r="CW12310" s="213"/>
      <c r="CX12310" s="213"/>
      <c r="CY12310" s="213"/>
      <c r="CZ12310" s="213"/>
      <c r="DA12310" s="213"/>
      <c r="DB12310" s="213"/>
      <c r="DC12310" s="213"/>
      <c r="DD12310" s="213"/>
      <c r="DE12310" s="213"/>
      <c r="DF12310" s="213"/>
      <c r="DG12310" s="213"/>
      <c r="DH12310" s="213"/>
      <c r="DI12310" s="213"/>
      <c r="DJ12310" s="213"/>
      <c r="DK12310" s="213"/>
      <c r="DL12310" s="213"/>
      <c r="DM12310" s="213"/>
      <c r="DN12310" s="213"/>
      <c r="DO12310" s="213"/>
      <c r="DP12310" s="213"/>
      <c r="DQ12310" s="213"/>
      <c r="DR12310" s="213"/>
      <c r="DS12310" s="213"/>
    </row>
    <row r="12311" spans="1:123" ht="24" customHeight="1" x14ac:dyDescent="0.2">
      <c r="A12311" s="266"/>
      <c r="B12311" s="94"/>
      <c r="C12311" s="132" t="s">
        <v>603</v>
      </c>
      <c r="D12311" s="95"/>
      <c r="E12311" s="96"/>
      <c r="F12311" s="97"/>
      <c r="G12311" s="267"/>
    </row>
    <row r="12312" spans="1:123" s="212" customFormat="1" ht="24" customHeight="1" x14ac:dyDescent="0.2">
      <c r="A12312" s="207" t="str">
        <f t="shared" ref="A12312:A12325" si="3691">IFERROR(VLOOKUP(C12312,Tabla_Insumos,4,FALSE),"")</f>
        <v/>
      </c>
      <c r="B12312" s="205" t="str">
        <f>IFERROR(VLOOKUP(C12312,Tabla_Insumos,5,FALSE),"")</f>
        <v/>
      </c>
      <c r="C12312" s="206"/>
      <c r="D12312" s="207" t="str">
        <f t="shared" ref="D12312:D12325" si="3692">IFERROR(VLOOKUP(C12312,Tabla_Insumos,2,FALSE),"")</f>
        <v/>
      </c>
      <c r="E12312" s="208"/>
      <c r="F12312" s="209">
        <f t="shared" ref="F12312:F12325" si="3693">IFERROR(VLOOKUP(C12312,Tabla_Insumos,3,FALSE),0)</f>
        <v>0</v>
      </c>
      <c r="G12312" s="268">
        <f>ROUND(E12312*F12312,2)</f>
        <v>0</v>
      </c>
    </row>
    <row r="12313" spans="1:123" s="212" customFormat="1" ht="24" customHeight="1" x14ac:dyDescent="0.2">
      <c r="A12313" s="207" t="str">
        <f t="shared" si="3691"/>
        <v/>
      </c>
      <c r="B12313" s="205" t="str">
        <f t="shared" ref="B12313:B12325" si="3694">IFERROR(VLOOKUP(C12313,Tabla_Insumos,5,FALSE),"")</f>
        <v/>
      </c>
      <c r="C12313" s="206"/>
      <c r="D12313" s="207" t="str">
        <f t="shared" si="3692"/>
        <v/>
      </c>
      <c r="E12313" s="208"/>
      <c r="F12313" s="209">
        <f t="shared" si="3693"/>
        <v>0</v>
      </c>
      <c r="G12313" s="268">
        <f t="shared" ref="G12313:G12325" si="3695">ROUND(E12313*F12313,2)</f>
        <v>0</v>
      </c>
    </row>
    <row r="12314" spans="1:123" s="212" customFormat="1" ht="24" customHeight="1" x14ac:dyDescent="0.2">
      <c r="A12314" s="207" t="str">
        <f t="shared" si="3691"/>
        <v/>
      </c>
      <c r="B12314" s="205" t="str">
        <f t="shared" si="3694"/>
        <v/>
      </c>
      <c r="C12314" s="206"/>
      <c r="D12314" s="207" t="str">
        <f t="shared" si="3692"/>
        <v/>
      </c>
      <c r="E12314" s="208"/>
      <c r="F12314" s="209">
        <f t="shared" si="3693"/>
        <v>0</v>
      </c>
      <c r="G12314" s="268">
        <f t="shared" si="3695"/>
        <v>0</v>
      </c>
    </row>
    <row r="12315" spans="1:123" s="212" customFormat="1" ht="24" customHeight="1" x14ac:dyDescent="0.2">
      <c r="A12315" s="207" t="str">
        <f t="shared" si="3691"/>
        <v/>
      </c>
      <c r="B12315" s="205" t="str">
        <f t="shared" si="3694"/>
        <v/>
      </c>
      <c r="C12315" s="206"/>
      <c r="D12315" s="207" t="str">
        <f t="shared" si="3692"/>
        <v/>
      </c>
      <c r="E12315" s="208"/>
      <c r="F12315" s="209">
        <f t="shared" si="3693"/>
        <v>0</v>
      </c>
      <c r="G12315" s="268">
        <f t="shared" si="3695"/>
        <v>0</v>
      </c>
    </row>
    <row r="12316" spans="1:123" s="212" customFormat="1" ht="24" customHeight="1" x14ac:dyDescent="0.2">
      <c r="A12316" s="207" t="str">
        <f t="shared" si="3691"/>
        <v/>
      </c>
      <c r="B12316" s="205" t="str">
        <f t="shared" si="3694"/>
        <v/>
      </c>
      <c r="C12316" s="206"/>
      <c r="D12316" s="207" t="str">
        <f t="shared" si="3692"/>
        <v/>
      </c>
      <c r="E12316" s="208"/>
      <c r="F12316" s="209">
        <f t="shared" si="3693"/>
        <v>0</v>
      </c>
      <c r="G12316" s="268">
        <f t="shared" si="3695"/>
        <v>0</v>
      </c>
    </row>
    <row r="12317" spans="1:123" s="212" customFormat="1" ht="24" customHeight="1" x14ac:dyDescent="0.2">
      <c r="A12317" s="207" t="str">
        <f t="shared" si="3691"/>
        <v/>
      </c>
      <c r="B12317" s="205" t="str">
        <f t="shared" si="3694"/>
        <v/>
      </c>
      <c r="C12317" s="206"/>
      <c r="D12317" s="207" t="str">
        <f t="shared" si="3692"/>
        <v/>
      </c>
      <c r="E12317" s="208"/>
      <c r="F12317" s="209">
        <f t="shared" si="3693"/>
        <v>0</v>
      </c>
      <c r="G12317" s="268">
        <f t="shared" si="3695"/>
        <v>0</v>
      </c>
    </row>
    <row r="12318" spans="1:123" s="212" customFormat="1" ht="24" customHeight="1" x14ac:dyDescent="0.2">
      <c r="A12318" s="207" t="str">
        <f t="shared" si="3691"/>
        <v/>
      </c>
      <c r="B12318" s="205" t="str">
        <f t="shared" si="3694"/>
        <v/>
      </c>
      <c r="C12318" s="206"/>
      <c r="D12318" s="207" t="str">
        <f t="shared" si="3692"/>
        <v/>
      </c>
      <c r="E12318" s="208"/>
      <c r="F12318" s="209">
        <f t="shared" si="3693"/>
        <v>0</v>
      </c>
      <c r="G12318" s="268">
        <f t="shared" si="3695"/>
        <v>0</v>
      </c>
    </row>
    <row r="12319" spans="1:123" s="212" customFormat="1" ht="24" customHeight="1" x14ac:dyDescent="0.2">
      <c r="A12319" s="207" t="str">
        <f t="shared" si="3691"/>
        <v/>
      </c>
      <c r="B12319" s="205" t="str">
        <f t="shared" si="3694"/>
        <v/>
      </c>
      <c r="C12319" s="206"/>
      <c r="D12319" s="207" t="str">
        <f t="shared" si="3692"/>
        <v/>
      </c>
      <c r="E12319" s="208"/>
      <c r="F12319" s="209">
        <f t="shared" si="3693"/>
        <v>0</v>
      </c>
      <c r="G12319" s="268">
        <f t="shared" si="3695"/>
        <v>0</v>
      </c>
    </row>
    <row r="12320" spans="1:123" s="212" customFormat="1" ht="24" customHeight="1" x14ac:dyDescent="0.2">
      <c r="A12320" s="207" t="str">
        <f t="shared" si="3691"/>
        <v/>
      </c>
      <c r="B12320" s="205" t="str">
        <f t="shared" si="3694"/>
        <v/>
      </c>
      <c r="C12320" s="206"/>
      <c r="D12320" s="207" t="str">
        <f t="shared" si="3692"/>
        <v/>
      </c>
      <c r="E12320" s="208"/>
      <c r="F12320" s="209">
        <f t="shared" si="3693"/>
        <v>0</v>
      </c>
      <c r="G12320" s="268">
        <f t="shared" si="3695"/>
        <v>0</v>
      </c>
    </row>
    <row r="12321" spans="1:7" s="212" customFormat="1" ht="24" customHeight="1" x14ac:dyDescent="0.2">
      <c r="A12321" s="207" t="str">
        <f t="shared" si="3691"/>
        <v/>
      </c>
      <c r="B12321" s="205" t="str">
        <f t="shared" si="3694"/>
        <v/>
      </c>
      <c r="C12321" s="206"/>
      <c r="D12321" s="207" t="str">
        <f t="shared" si="3692"/>
        <v/>
      </c>
      <c r="E12321" s="208"/>
      <c r="F12321" s="209">
        <f t="shared" si="3693"/>
        <v>0</v>
      </c>
      <c r="G12321" s="268">
        <f t="shared" si="3695"/>
        <v>0</v>
      </c>
    </row>
    <row r="12322" spans="1:7" s="212" customFormat="1" ht="24" customHeight="1" x14ac:dyDescent="0.2">
      <c r="A12322" s="207" t="str">
        <f t="shared" si="3691"/>
        <v/>
      </c>
      <c r="B12322" s="205" t="str">
        <f t="shared" si="3694"/>
        <v/>
      </c>
      <c r="C12322" s="206"/>
      <c r="D12322" s="207" t="str">
        <f t="shared" si="3692"/>
        <v/>
      </c>
      <c r="E12322" s="208"/>
      <c r="F12322" s="209">
        <f t="shared" si="3693"/>
        <v>0</v>
      </c>
      <c r="G12322" s="268">
        <f t="shared" si="3695"/>
        <v>0</v>
      </c>
    </row>
    <row r="12323" spans="1:7" s="212" customFormat="1" ht="24" customHeight="1" x14ac:dyDescent="0.2">
      <c r="A12323" s="207" t="str">
        <f t="shared" si="3691"/>
        <v/>
      </c>
      <c r="B12323" s="205" t="str">
        <f t="shared" si="3694"/>
        <v/>
      </c>
      <c r="C12323" s="206"/>
      <c r="D12323" s="207" t="str">
        <f t="shared" si="3692"/>
        <v/>
      </c>
      <c r="E12323" s="208"/>
      <c r="F12323" s="209">
        <f t="shared" si="3693"/>
        <v>0</v>
      </c>
      <c r="G12323" s="268">
        <f t="shared" si="3695"/>
        <v>0</v>
      </c>
    </row>
    <row r="12324" spans="1:7" s="212" customFormat="1" ht="24" customHeight="1" x14ac:dyDescent="0.2">
      <c r="A12324" s="207" t="str">
        <f t="shared" si="3691"/>
        <v/>
      </c>
      <c r="B12324" s="205" t="str">
        <f t="shared" si="3694"/>
        <v/>
      </c>
      <c r="C12324" s="206"/>
      <c r="D12324" s="207" t="str">
        <f t="shared" si="3692"/>
        <v/>
      </c>
      <c r="E12324" s="208"/>
      <c r="F12324" s="209">
        <f t="shared" si="3693"/>
        <v>0</v>
      </c>
      <c r="G12324" s="268">
        <f t="shared" si="3695"/>
        <v>0</v>
      </c>
    </row>
    <row r="12325" spans="1:7" s="212" customFormat="1" ht="24" customHeight="1" x14ac:dyDescent="0.2">
      <c r="A12325" s="207" t="str">
        <f t="shared" si="3691"/>
        <v/>
      </c>
      <c r="B12325" s="205" t="str">
        <f t="shared" si="3694"/>
        <v/>
      </c>
      <c r="C12325" s="206"/>
      <c r="D12325" s="207" t="str">
        <f t="shared" si="3692"/>
        <v/>
      </c>
      <c r="E12325" s="208"/>
      <c r="F12325" s="210">
        <f t="shared" si="3693"/>
        <v>0</v>
      </c>
      <c r="G12325" s="268">
        <f t="shared" si="3695"/>
        <v>0</v>
      </c>
    </row>
    <row r="12326" spans="1:7" ht="24" customHeight="1" x14ac:dyDescent="0.2">
      <c r="A12326" s="269"/>
      <c r="D12326" s="88"/>
      <c r="E12326" s="89"/>
      <c r="F12326" s="255" t="s">
        <v>30</v>
      </c>
      <c r="G12326" s="270">
        <f>SUBTOTAL(9,G12312:G12325)</f>
        <v>0</v>
      </c>
    </row>
    <row r="12327" spans="1:7" ht="24" customHeight="1" x14ac:dyDescent="0.2">
      <c r="A12327" s="269"/>
      <c r="C12327" s="98" t="s">
        <v>604</v>
      </c>
      <c r="D12327" s="88"/>
      <c r="E12327" s="89"/>
      <c r="G12327" s="271"/>
    </row>
    <row r="12328" spans="1:7" s="212" customFormat="1" ht="24" customHeight="1" x14ac:dyDescent="0.2">
      <c r="A12328" s="207" t="str">
        <f t="shared" ref="A12328:A12335" si="3696">IFERROR(VLOOKUP(C12328,Tabla_Insumos,4,FALSE),"")</f>
        <v/>
      </c>
      <c r="B12328" s="205">
        <f t="shared" ref="B12328:B12335" si="3697">IFERROR(VLOOKUP(A12328,Tabla_Indices,5,FALSE),"")</f>
        <v>0</v>
      </c>
      <c r="C12328" s="206"/>
      <c r="D12328" s="207" t="str">
        <f t="shared" ref="D12328:D12335" si="3698">IFERROR(VLOOKUP(C12328,Tabla_Insumos,2,FALSE),"")</f>
        <v/>
      </c>
      <c r="E12328" s="208"/>
      <c r="F12328" s="211">
        <f t="shared" ref="F12328:F12335" si="3699">IFERROR(VLOOKUP(C12328,Tabla_Insumos,3,FALSE),0)</f>
        <v>0</v>
      </c>
      <c r="G12328" s="268">
        <f>ROUND(E12328*F12328,2)</f>
        <v>0</v>
      </c>
    </row>
    <row r="12329" spans="1:7" s="212" customFormat="1" ht="24" customHeight="1" x14ac:dyDescent="0.2">
      <c r="A12329" s="207" t="str">
        <f t="shared" si="3696"/>
        <v/>
      </c>
      <c r="B12329" s="205">
        <f t="shared" si="3697"/>
        <v>0</v>
      </c>
      <c r="C12329" s="206"/>
      <c r="D12329" s="207" t="str">
        <f t="shared" si="3698"/>
        <v/>
      </c>
      <c r="E12329" s="208"/>
      <c r="F12329" s="211">
        <f t="shared" si="3699"/>
        <v>0</v>
      </c>
      <c r="G12329" s="268">
        <f>ROUND(E12329*F12329,2)</f>
        <v>0</v>
      </c>
    </row>
    <row r="12330" spans="1:7" s="212" customFormat="1" ht="24" customHeight="1" x14ac:dyDescent="0.2">
      <c r="A12330" s="207" t="str">
        <f t="shared" si="3696"/>
        <v/>
      </c>
      <c r="B12330" s="205">
        <f t="shared" si="3697"/>
        <v>0</v>
      </c>
      <c r="C12330" s="206"/>
      <c r="D12330" s="207" t="str">
        <f t="shared" si="3698"/>
        <v/>
      </c>
      <c r="E12330" s="208"/>
      <c r="F12330" s="211">
        <f t="shared" si="3699"/>
        <v>0</v>
      </c>
      <c r="G12330" s="268">
        <f t="shared" ref="G12330:G12335" si="3700">ROUND(E12330*F12330,2)</f>
        <v>0</v>
      </c>
    </row>
    <row r="12331" spans="1:7" s="212" customFormat="1" ht="24" customHeight="1" x14ac:dyDescent="0.2">
      <c r="A12331" s="207" t="str">
        <f t="shared" si="3696"/>
        <v/>
      </c>
      <c r="B12331" s="205">
        <f t="shared" si="3697"/>
        <v>0</v>
      </c>
      <c r="C12331" s="206"/>
      <c r="D12331" s="207" t="str">
        <f t="shared" si="3698"/>
        <v/>
      </c>
      <c r="E12331" s="208"/>
      <c r="F12331" s="211">
        <f t="shared" si="3699"/>
        <v>0</v>
      </c>
      <c r="G12331" s="268">
        <f t="shared" si="3700"/>
        <v>0</v>
      </c>
    </row>
    <row r="12332" spans="1:7" s="212" customFormat="1" ht="24" customHeight="1" x14ac:dyDescent="0.2">
      <c r="A12332" s="207" t="str">
        <f t="shared" si="3696"/>
        <v/>
      </c>
      <c r="B12332" s="205">
        <f t="shared" si="3697"/>
        <v>0</v>
      </c>
      <c r="C12332" s="206"/>
      <c r="D12332" s="207" t="str">
        <f t="shared" si="3698"/>
        <v/>
      </c>
      <c r="E12332" s="208"/>
      <c r="F12332" s="209">
        <f t="shared" si="3699"/>
        <v>0</v>
      </c>
      <c r="G12332" s="268">
        <f t="shared" si="3700"/>
        <v>0</v>
      </c>
    </row>
    <row r="12333" spans="1:7" s="212" customFormat="1" ht="24" customHeight="1" x14ac:dyDescent="0.2">
      <c r="A12333" s="207" t="str">
        <f t="shared" si="3696"/>
        <v/>
      </c>
      <c r="B12333" s="205">
        <f t="shared" si="3697"/>
        <v>0</v>
      </c>
      <c r="C12333" s="206"/>
      <c r="D12333" s="207" t="str">
        <f t="shared" si="3698"/>
        <v/>
      </c>
      <c r="E12333" s="208"/>
      <c r="F12333" s="209">
        <f t="shared" si="3699"/>
        <v>0</v>
      </c>
      <c r="G12333" s="268">
        <f t="shared" si="3700"/>
        <v>0</v>
      </c>
    </row>
    <row r="12334" spans="1:7" s="212" customFormat="1" ht="24" customHeight="1" x14ac:dyDescent="0.2">
      <c r="A12334" s="207" t="str">
        <f t="shared" si="3696"/>
        <v/>
      </c>
      <c r="B12334" s="205">
        <f t="shared" si="3697"/>
        <v>0</v>
      </c>
      <c r="C12334" s="206"/>
      <c r="D12334" s="207" t="str">
        <f t="shared" si="3698"/>
        <v/>
      </c>
      <c r="E12334" s="208"/>
      <c r="F12334" s="209">
        <f t="shared" si="3699"/>
        <v>0</v>
      </c>
      <c r="G12334" s="268">
        <f t="shared" si="3700"/>
        <v>0</v>
      </c>
    </row>
    <row r="12335" spans="1:7" s="212" customFormat="1" ht="24" customHeight="1" x14ac:dyDescent="0.2">
      <c r="A12335" s="207" t="str">
        <f t="shared" si="3696"/>
        <v/>
      </c>
      <c r="B12335" s="205">
        <f t="shared" si="3697"/>
        <v>0</v>
      </c>
      <c r="C12335" s="206"/>
      <c r="D12335" s="207" t="str">
        <f t="shared" si="3698"/>
        <v/>
      </c>
      <c r="E12335" s="208"/>
      <c r="F12335" s="209">
        <f t="shared" si="3699"/>
        <v>0</v>
      </c>
      <c r="G12335" s="268">
        <f t="shared" si="3700"/>
        <v>0</v>
      </c>
    </row>
    <row r="12336" spans="1:7" ht="24" customHeight="1" x14ac:dyDescent="0.2">
      <c r="A12336" s="269"/>
      <c r="D12336" s="88"/>
      <c r="E12336" s="89"/>
      <c r="F12336" s="255" t="s">
        <v>31</v>
      </c>
      <c r="G12336" s="270">
        <f>SUBTOTAL(9,G12328:G12335)</f>
        <v>0</v>
      </c>
    </row>
    <row r="12337" spans="1:7" ht="24" customHeight="1" x14ac:dyDescent="0.2">
      <c r="A12337" s="269"/>
      <c r="C12337" s="98" t="s">
        <v>605</v>
      </c>
      <c r="D12337" s="88"/>
      <c r="E12337" s="89"/>
      <c r="G12337" s="271"/>
    </row>
    <row r="12338" spans="1:7" s="212" customFormat="1" ht="24" customHeight="1" x14ac:dyDescent="0.2">
      <c r="A12338" s="207" t="str">
        <f t="shared" ref="A12338:A12346" si="3701">IFERROR(VLOOKUP(C12338,Tabla_Insumos,4,FALSE),"")</f>
        <v/>
      </c>
      <c r="B12338" s="205" t="str">
        <f t="shared" ref="B12338:B12346" si="3702">IFERROR(VLOOKUP(C12338,Tabla_Insumos,5,FALSE),"")</f>
        <v/>
      </c>
      <c r="C12338" s="206"/>
      <c r="D12338" s="207" t="str">
        <f t="shared" ref="D12338:D12346" si="3703">IFERROR(VLOOKUP(C12338,Tabla_Insumos,2,FALSE),"")</f>
        <v/>
      </c>
      <c r="E12338" s="208"/>
      <c r="F12338" s="209">
        <f t="shared" ref="F12338:F12346" si="3704">IFERROR(VLOOKUP(C12338,Tabla_Insumos,3,FALSE),0)</f>
        <v>0</v>
      </c>
      <c r="G12338" s="268">
        <f t="shared" ref="G12338:G12346" si="3705">ROUND(E12338*F12338,2)</f>
        <v>0</v>
      </c>
    </row>
    <row r="12339" spans="1:7" s="212" customFormat="1" ht="24" customHeight="1" x14ac:dyDescent="0.2">
      <c r="A12339" s="207" t="str">
        <f t="shared" si="3701"/>
        <v/>
      </c>
      <c r="B12339" s="205" t="str">
        <f t="shared" si="3702"/>
        <v/>
      </c>
      <c r="C12339" s="206"/>
      <c r="D12339" s="207" t="str">
        <f t="shared" si="3703"/>
        <v/>
      </c>
      <c r="E12339" s="208"/>
      <c r="F12339" s="209">
        <f t="shared" si="3704"/>
        <v>0</v>
      </c>
      <c r="G12339" s="268">
        <f t="shared" si="3705"/>
        <v>0</v>
      </c>
    </row>
    <row r="12340" spans="1:7" s="212" customFormat="1" ht="24" customHeight="1" x14ac:dyDescent="0.2">
      <c r="A12340" s="207" t="str">
        <f t="shared" si="3701"/>
        <v/>
      </c>
      <c r="B12340" s="205" t="str">
        <f t="shared" si="3702"/>
        <v/>
      </c>
      <c r="C12340" s="206"/>
      <c r="D12340" s="207" t="str">
        <f t="shared" si="3703"/>
        <v/>
      </c>
      <c r="E12340" s="208"/>
      <c r="F12340" s="209">
        <f t="shared" si="3704"/>
        <v>0</v>
      </c>
      <c r="G12340" s="268">
        <f t="shared" si="3705"/>
        <v>0</v>
      </c>
    </row>
    <row r="12341" spans="1:7" s="212" customFormat="1" ht="24" customHeight="1" x14ac:dyDescent="0.2">
      <c r="A12341" s="207" t="str">
        <f t="shared" si="3701"/>
        <v/>
      </c>
      <c r="B12341" s="205" t="str">
        <f t="shared" si="3702"/>
        <v/>
      </c>
      <c r="C12341" s="206"/>
      <c r="D12341" s="207" t="str">
        <f t="shared" si="3703"/>
        <v/>
      </c>
      <c r="E12341" s="208"/>
      <c r="F12341" s="209">
        <f t="shared" si="3704"/>
        <v>0</v>
      </c>
      <c r="G12341" s="268">
        <f t="shared" si="3705"/>
        <v>0</v>
      </c>
    </row>
    <row r="12342" spans="1:7" s="212" customFormat="1" ht="24" customHeight="1" x14ac:dyDescent="0.2">
      <c r="A12342" s="207" t="str">
        <f t="shared" si="3701"/>
        <v/>
      </c>
      <c r="B12342" s="205" t="str">
        <f t="shared" si="3702"/>
        <v/>
      </c>
      <c r="C12342" s="206"/>
      <c r="D12342" s="207" t="str">
        <f t="shared" si="3703"/>
        <v/>
      </c>
      <c r="E12342" s="208"/>
      <c r="F12342" s="209">
        <f t="shared" si="3704"/>
        <v>0</v>
      </c>
      <c r="G12342" s="268">
        <f t="shared" si="3705"/>
        <v>0</v>
      </c>
    </row>
    <row r="12343" spans="1:7" s="212" customFormat="1" ht="24" customHeight="1" x14ac:dyDescent="0.2">
      <c r="A12343" s="207" t="str">
        <f t="shared" si="3701"/>
        <v/>
      </c>
      <c r="B12343" s="205" t="str">
        <f t="shared" si="3702"/>
        <v/>
      </c>
      <c r="C12343" s="206"/>
      <c r="D12343" s="207" t="str">
        <f t="shared" si="3703"/>
        <v/>
      </c>
      <c r="E12343" s="208"/>
      <c r="F12343" s="209">
        <f t="shared" si="3704"/>
        <v>0</v>
      </c>
      <c r="G12343" s="268">
        <f t="shared" si="3705"/>
        <v>0</v>
      </c>
    </row>
    <row r="12344" spans="1:7" s="212" customFormat="1" ht="24" customHeight="1" x14ac:dyDescent="0.2">
      <c r="A12344" s="207" t="str">
        <f t="shared" si="3701"/>
        <v/>
      </c>
      <c r="B12344" s="205" t="str">
        <f t="shared" si="3702"/>
        <v/>
      </c>
      <c r="C12344" s="206"/>
      <c r="D12344" s="207" t="str">
        <f t="shared" si="3703"/>
        <v/>
      </c>
      <c r="E12344" s="208"/>
      <c r="F12344" s="209">
        <f t="shared" si="3704"/>
        <v>0</v>
      </c>
      <c r="G12344" s="268">
        <f t="shared" si="3705"/>
        <v>0</v>
      </c>
    </row>
    <row r="12345" spans="1:7" s="212" customFormat="1" ht="24" customHeight="1" x14ac:dyDescent="0.2">
      <c r="A12345" s="207" t="str">
        <f t="shared" si="3701"/>
        <v/>
      </c>
      <c r="B12345" s="205" t="str">
        <f t="shared" si="3702"/>
        <v/>
      </c>
      <c r="C12345" s="206"/>
      <c r="D12345" s="207" t="str">
        <f t="shared" si="3703"/>
        <v/>
      </c>
      <c r="E12345" s="208"/>
      <c r="F12345" s="209">
        <f t="shared" si="3704"/>
        <v>0</v>
      </c>
      <c r="G12345" s="268">
        <f t="shared" si="3705"/>
        <v>0</v>
      </c>
    </row>
    <row r="12346" spans="1:7" s="212" customFormat="1" ht="24" customHeight="1" x14ac:dyDescent="0.2">
      <c r="A12346" s="207" t="str">
        <f t="shared" si="3701"/>
        <v/>
      </c>
      <c r="B12346" s="205" t="str">
        <f t="shared" si="3702"/>
        <v/>
      </c>
      <c r="C12346" s="206"/>
      <c r="D12346" s="207" t="str">
        <f t="shared" si="3703"/>
        <v/>
      </c>
      <c r="E12346" s="208"/>
      <c r="F12346" s="209">
        <f t="shared" si="3704"/>
        <v>0</v>
      </c>
      <c r="G12346" s="268">
        <f t="shared" si="3705"/>
        <v>0</v>
      </c>
    </row>
    <row r="12347" spans="1:7" ht="24" customHeight="1" x14ac:dyDescent="0.2">
      <c r="A12347" s="272"/>
      <c r="B12347" s="88"/>
      <c r="D12347" s="88"/>
      <c r="E12347" s="89"/>
      <c r="F12347" s="255" t="s">
        <v>32</v>
      </c>
      <c r="G12347" s="270">
        <f>SUBTOTAL(9,G12338:G12346)</f>
        <v>0</v>
      </c>
    </row>
    <row r="12348" spans="1:7" ht="24" customHeight="1" x14ac:dyDescent="0.2">
      <c r="A12348" s="273"/>
      <c r="B12348" s="88"/>
      <c r="D12348" s="88"/>
      <c r="E12348" s="89"/>
      <c r="G12348" s="271"/>
    </row>
    <row r="12349" spans="1:7" ht="24" customHeight="1" x14ac:dyDescent="0.2">
      <c r="A12349" s="274" t="str">
        <f>B12307</f>
        <v>25.8.6</v>
      </c>
      <c r="B12349" s="275" t="str">
        <f>C12307</f>
        <v>Matafuegos CO2 de 5 kg</v>
      </c>
      <c r="C12349" s="95"/>
      <c r="D12349" s="95" t="s">
        <v>33</v>
      </c>
      <c r="E12349" s="96"/>
      <c r="F12349" s="277" t="s">
        <v>34</v>
      </c>
      <c r="G12349" s="276">
        <f>SUBTOTAL(9,G12312:G12348)</f>
        <v>0</v>
      </c>
    </row>
    <row r="12351" spans="1:7" ht="24" customHeight="1" x14ac:dyDescent="0.2">
      <c r="A12351" s="256" t="s">
        <v>36</v>
      </c>
      <c r="B12351" s="257"/>
      <c r="C12351" s="257"/>
      <c r="D12351" s="257"/>
      <c r="E12351" s="257"/>
      <c r="F12351" s="257"/>
      <c r="G12351" s="258"/>
    </row>
    <row r="12352" spans="1:7" ht="24" customHeight="1" x14ac:dyDescent="0.2">
      <c r="A12352" s="259" t="s">
        <v>601</v>
      </c>
      <c r="B12352" s="84" t="str">
        <f>Comitente</f>
        <v>SUBSECRETARIA DE ARQUITECTURA</v>
      </c>
      <c r="C12352" s="80"/>
      <c r="D12352" s="85"/>
      <c r="E12352" s="85"/>
      <c r="F12352" s="86"/>
      <c r="G12352" s="260"/>
    </row>
    <row r="12353" spans="1:123" ht="24" customHeight="1" x14ac:dyDescent="0.2">
      <c r="A12353" s="259" t="s">
        <v>602</v>
      </c>
      <c r="B12353" s="84">
        <f>Contratista</f>
        <v>0</v>
      </c>
      <c r="C12353" s="81"/>
      <c r="D12353" s="81"/>
      <c r="E12353" s="81"/>
      <c r="F12353" s="87"/>
      <c r="G12353" s="261"/>
    </row>
    <row r="12354" spans="1:123" ht="24" customHeight="1" x14ac:dyDescent="0.2">
      <c r="A12354" s="259" t="s">
        <v>23</v>
      </c>
      <c r="B12354" s="84" t="str">
        <f>Obra</f>
        <v>ESCUELA CASA DEL NINÑO</v>
      </c>
      <c r="C12354" s="81"/>
      <c r="D12354" s="81"/>
      <c r="E12354" s="81"/>
      <c r="F12354" s="87" t="s">
        <v>37</v>
      </c>
      <c r="G12354" s="262">
        <f>Fecha_Base</f>
        <v>0</v>
      </c>
    </row>
    <row r="12355" spans="1:123" ht="24" customHeight="1" x14ac:dyDescent="0.2">
      <c r="A12355" s="263" t="s">
        <v>600</v>
      </c>
      <c r="B12355" s="82" t="str">
        <f>Ubicación</f>
        <v>VALLE FERTIL - SAN JUAN</v>
      </c>
      <c r="C12355" s="82"/>
      <c r="D12355" s="88"/>
      <c r="E12355" s="89"/>
      <c r="G12355" s="264"/>
    </row>
    <row r="12356" spans="1:123" ht="24" customHeight="1" x14ac:dyDescent="0.2">
      <c r="A12356" s="263" t="s">
        <v>38</v>
      </c>
      <c r="B12356" s="91">
        <f>IFERROR(VALUE(LEFT(B12357,FIND(".",B12357)-1)),"")</f>
        <v>25</v>
      </c>
      <c r="C12356" s="83" t="str">
        <f>IFERROR(VLOOKUP(B12356,Tabla_CyP,2,FALSE),"")</f>
        <v>REPARACIONES, REFACCIONES Y REFUNCIONALIZACIONES</v>
      </c>
      <c r="E12356" s="89"/>
      <c r="G12356" s="264"/>
    </row>
    <row r="12357" spans="1:123" ht="24" customHeight="1" x14ac:dyDescent="0.2">
      <c r="A12357" s="263" t="s">
        <v>24</v>
      </c>
      <c r="B12357" s="92" t="str">
        <f>IFERROR(VLOOKUP(COUNTIF($A$1:A12357,"ANALISIS DE PRECIOS"),Tabla_NumeroItem,2,FALSE),"")</f>
        <v>25.8.7</v>
      </c>
      <c r="C12357" s="83" t="str">
        <f>IFERROR(VLOOKUP(B12357,Tabla_CyP,2,FALSE),"")</f>
        <v>Matafuegos ABC de 5 kg</v>
      </c>
      <c r="D12357" s="88"/>
      <c r="E12357" s="89"/>
      <c r="F12357" s="87" t="s">
        <v>25</v>
      </c>
      <c r="G12357" s="265" t="str">
        <f>IFERROR(VLOOKUP(B12357,Tabla_CyP,4,FALSE),"")</f>
        <v>u</v>
      </c>
    </row>
    <row r="12358" spans="1:123" ht="24" customHeight="1" x14ac:dyDescent="0.2">
      <c r="A12358" s="263"/>
      <c r="B12358" s="82"/>
      <c r="D12358" s="88"/>
      <c r="E12358" s="89"/>
      <c r="G12358" s="264"/>
    </row>
    <row r="12359" spans="1:123" ht="24" customHeight="1" x14ac:dyDescent="0.2">
      <c r="A12359" s="366" t="s">
        <v>506</v>
      </c>
      <c r="B12359" s="367"/>
      <c r="C12359" s="368" t="s">
        <v>0</v>
      </c>
      <c r="D12359" s="368" t="s">
        <v>26</v>
      </c>
      <c r="E12359" s="370" t="s">
        <v>27</v>
      </c>
      <c r="F12359" s="372" t="s">
        <v>28</v>
      </c>
      <c r="G12359" s="372" t="s">
        <v>29</v>
      </c>
    </row>
    <row r="12360" spans="1:123" s="88" customFormat="1" ht="24" customHeight="1" x14ac:dyDescent="0.2">
      <c r="A12360" s="93" t="s">
        <v>507</v>
      </c>
      <c r="B12360" s="93" t="s">
        <v>508</v>
      </c>
      <c r="C12360" s="369"/>
      <c r="D12360" s="369"/>
      <c r="E12360" s="371"/>
      <c r="F12360" s="373"/>
      <c r="G12360" s="373"/>
      <c r="H12360" s="213"/>
      <c r="I12360" s="213"/>
      <c r="J12360" s="213"/>
      <c r="K12360" s="213"/>
      <c r="L12360" s="213"/>
      <c r="M12360" s="213"/>
      <c r="N12360" s="213"/>
      <c r="O12360" s="213"/>
      <c r="P12360" s="213"/>
      <c r="Q12360" s="213"/>
      <c r="R12360" s="213"/>
      <c r="S12360" s="213"/>
      <c r="T12360" s="213"/>
      <c r="U12360" s="213"/>
      <c r="V12360" s="213"/>
      <c r="W12360" s="213"/>
      <c r="X12360" s="213"/>
      <c r="Y12360" s="213"/>
      <c r="Z12360" s="213"/>
      <c r="AA12360" s="213"/>
      <c r="AB12360" s="213"/>
      <c r="AC12360" s="213"/>
      <c r="AD12360" s="213"/>
      <c r="AE12360" s="213"/>
      <c r="AF12360" s="213"/>
      <c r="AG12360" s="213"/>
      <c r="AH12360" s="213"/>
      <c r="AI12360" s="213"/>
      <c r="AJ12360" s="213"/>
      <c r="AK12360" s="213"/>
      <c r="AL12360" s="213"/>
      <c r="AM12360" s="213"/>
      <c r="AN12360" s="213"/>
      <c r="AO12360" s="213"/>
      <c r="AP12360" s="213"/>
      <c r="AQ12360" s="213"/>
      <c r="AR12360" s="213"/>
      <c r="AS12360" s="213"/>
      <c r="AT12360" s="213"/>
      <c r="AU12360" s="213"/>
      <c r="AV12360" s="213"/>
      <c r="AW12360" s="213"/>
      <c r="AX12360" s="213"/>
      <c r="AY12360" s="213"/>
      <c r="AZ12360" s="213"/>
      <c r="BA12360" s="213"/>
      <c r="BB12360" s="213"/>
      <c r="BC12360" s="213"/>
      <c r="BD12360" s="213"/>
      <c r="BE12360" s="213"/>
      <c r="BF12360" s="213"/>
      <c r="BG12360" s="213"/>
      <c r="BH12360" s="213"/>
      <c r="BI12360" s="213"/>
      <c r="BJ12360" s="213"/>
      <c r="BK12360" s="213"/>
      <c r="BL12360" s="213"/>
      <c r="BM12360" s="213"/>
      <c r="BN12360" s="213"/>
      <c r="BO12360" s="213"/>
      <c r="BP12360" s="213"/>
      <c r="BQ12360" s="213"/>
      <c r="BR12360" s="213"/>
      <c r="BS12360" s="213"/>
      <c r="BT12360" s="213"/>
      <c r="BU12360" s="213"/>
      <c r="BV12360" s="213"/>
      <c r="BW12360" s="213"/>
      <c r="BX12360" s="213"/>
      <c r="BY12360" s="213"/>
      <c r="BZ12360" s="213"/>
      <c r="CA12360" s="213"/>
      <c r="CB12360" s="213"/>
      <c r="CC12360" s="213"/>
      <c r="CD12360" s="213"/>
      <c r="CE12360" s="213"/>
      <c r="CF12360" s="213"/>
      <c r="CG12360" s="213"/>
      <c r="CH12360" s="213"/>
      <c r="CI12360" s="213"/>
      <c r="CJ12360" s="213"/>
      <c r="CK12360" s="213"/>
      <c r="CL12360" s="213"/>
      <c r="CM12360" s="213"/>
      <c r="CN12360" s="213"/>
      <c r="CO12360" s="213"/>
      <c r="CP12360" s="213"/>
      <c r="CQ12360" s="213"/>
      <c r="CR12360" s="213"/>
      <c r="CS12360" s="213"/>
      <c r="CT12360" s="213"/>
      <c r="CU12360" s="213"/>
      <c r="CV12360" s="213"/>
      <c r="CW12360" s="213"/>
      <c r="CX12360" s="213"/>
      <c r="CY12360" s="213"/>
      <c r="CZ12360" s="213"/>
      <c r="DA12360" s="213"/>
      <c r="DB12360" s="213"/>
      <c r="DC12360" s="213"/>
      <c r="DD12360" s="213"/>
      <c r="DE12360" s="213"/>
      <c r="DF12360" s="213"/>
      <c r="DG12360" s="213"/>
      <c r="DH12360" s="213"/>
      <c r="DI12360" s="213"/>
      <c r="DJ12360" s="213"/>
      <c r="DK12360" s="213"/>
      <c r="DL12360" s="213"/>
      <c r="DM12360" s="213"/>
      <c r="DN12360" s="213"/>
      <c r="DO12360" s="213"/>
      <c r="DP12360" s="213"/>
      <c r="DQ12360" s="213"/>
      <c r="DR12360" s="213"/>
      <c r="DS12360" s="213"/>
    </row>
    <row r="12361" spans="1:123" ht="24" customHeight="1" x14ac:dyDescent="0.2">
      <c r="A12361" s="266"/>
      <c r="B12361" s="94"/>
      <c r="C12361" s="132" t="s">
        <v>603</v>
      </c>
      <c r="D12361" s="95"/>
      <c r="E12361" s="96"/>
      <c r="F12361" s="97"/>
      <c r="G12361" s="267"/>
    </row>
    <row r="12362" spans="1:123" s="212" customFormat="1" ht="24" customHeight="1" x14ac:dyDescent="0.2">
      <c r="A12362" s="207" t="str">
        <f t="shared" ref="A12362:A12375" si="3706">IFERROR(VLOOKUP(C12362,Tabla_Insumos,4,FALSE),"")</f>
        <v/>
      </c>
      <c r="B12362" s="205" t="str">
        <f>IFERROR(VLOOKUP(C12362,Tabla_Insumos,5,FALSE),"")</f>
        <v/>
      </c>
      <c r="C12362" s="206"/>
      <c r="D12362" s="207" t="str">
        <f t="shared" ref="D12362:D12375" si="3707">IFERROR(VLOOKUP(C12362,Tabla_Insumos,2,FALSE),"")</f>
        <v/>
      </c>
      <c r="E12362" s="208"/>
      <c r="F12362" s="209">
        <f t="shared" ref="F12362:F12375" si="3708">IFERROR(VLOOKUP(C12362,Tabla_Insumos,3,FALSE),0)</f>
        <v>0</v>
      </c>
      <c r="G12362" s="268">
        <f>ROUND(E12362*F12362,2)</f>
        <v>0</v>
      </c>
    </row>
    <row r="12363" spans="1:123" s="212" customFormat="1" ht="24" customHeight="1" x14ac:dyDescent="0.2">
      <c r="A12363" s="207" t="str">
        <f t="shared" si="3706"/>
        <v/>
      </c>
      <c r="B12363" s="205" t="str">
        <f t="shared" ref="B12363:B12375" si="3709">IFERROR(VLOOKUP(C12363,Tabla_Insumos,5,FALSE),"")</f>
        <v/>
      </c>
      <c r="C12363" s="206"/>
      <c r="D12363" s="207" t="str">
        <f t="shared" si="3707"/>
        <v/>
      </c>
      <c r="E12363" s="208"/>
      <c r="F12363" s="209">
        <f t="shared" si="3708"/>
        <v>0</v>
      </c>
      <c r="G12363" s="268">
        <f t="shared" ref="G12363:G12375" si="3710">ROUND(E12363*F12363,2)</f>
        <v>0</v>
      </c>
    </row>
    <row r="12364" spans="1:123" s="212" customFormat="1" ht="24" customHeight="1" x14ac:dyDescent="0.2">
      <c r="A12364" s="207" t="str">
        <f t="shared" si="3706"/>
        <v/>
      </c>
      <c r="B12364" s="205" t="str">
        <f t="shared" si="3709"/>
        <v/>
      </c>
      <c r="C12364" s="206"/>
      <c r="D12364" s="207" t="str">
        <f t="shared" si="3707"/>
        <v/>
      </c>
      <c r="E12364" s="208"/>
      <c r="F12364" s="209">
        <f t="shared" si="3708"/>
        <v>0</v>
      </c>
      <c r="G12364" s="268">
        <f t="shared" si="3710"/>
        <v>0</v>
      </c>
    </row>
    <row r="12365" spans="1:123" s="212" customFormat="1" ht="24" customHeight="1" x14ac:dyDescent="0.2">
      <c r="A12365" s="207" t="str">
        <f t="shared" si="3706"/>
        <v/>
      </c>
      <c r="B12365" s="205" t="str">
        <f t="shared" si="3709"/>
        <v/>
      </c>
      <c r="C12365" s="206"/>
      <c r="D12365" s="207" t="str">
        <f t="shared" si="3707"/>
        <v/>
      </c>
      <c r="E12365" s="208"/>
      <c r="F12365" s="209">
        <f t="shared" si="3708"/>
        <v>0</v>
      </c>
      <c r="G12365" s="268">
        <f t="shared" si="3710"/>
        <v>0</v>
      </c>
    </row>
    <row r="12366" spans="1:123" s="212" customFormat="1" ht="24" customHeight="1" x14ac:dyDescent="0.2">
      <c r="A12366" s="207" t="str">
        <f t="shared" si="3706"/>
        <v/>
      </c>
      <c r="B12366" s="205" t="str">
        <f t="shared" si="3709"/>
        <v/>
      </c>
      <c r="C12366" s="206"/>
      <c r="D12366" s="207" t="str">
        <f t="shared" si="3707"/>
        <v/>
      </c>
      <c r="E12366" s="208"/>
      <c r="F12366" s="209">
        <f t="shared" si="3708"/>
        <v>0</v>
      </c>
      <c r="G12366" s="268">
        <f t="shared" si="3710"/>
        <v>0</v>
      </c>
    </row>
    <row r="12367" spans="1:123" s="212" customFormat="1" ht="24" customHeight="1" x14ac:dyDescent="0.2">
      <c r="A12367" s="207" t="str">
        <f t="shared" si="3706"/>
        <v/>
      </c>
      <c r="B12367" s="205" t="str">
        <f t="shared" si="3709"/>
        <v/>
      </c>
      <c r="C12367" s="206"/>
      <c r="D12367" s="207" t="str">
        <f t="shared" si="3707"/>
        <v/>
      </c>
      <c r="E12367" s="208"/>
      <c r="F12367" s="209">
        <f t="shared" si="3708"/>
        <v>0</v>
      </c>
      <c r="G12367" s="268">
        <f t="shared" si="3710"/>
        <v>0</v>
      </c>
    </row>
    <row r="12368" spans="1:123" s="212" customFormat="1" ht="24" customHeight="1" x14ac:dyDescent="0.2">
      <c r="A12368" s="207" t="str">
        <f t="shared" si="3706"/>
        <v/>
      </c>
      <c r="B12368" s="205" t="str">
        <f t="shared" si="3709"/>
        <v/>
      </c>
      <c r="C12368" s="206"/>
      <c r="D12368" s="207" t="str">
        <f t="shared" si="3707"/>
        <v/>
      </c>
      <c r="E12368" s="208"/>
      <c r="F12368" s="209">
        <f t="shared" si="3708"/>
        <v>0</v>
      </c>
      <c r="G12368" s="268">
        <f t="shared" si="3710"/>
        <v>0</v>
      </c>
    </row>
    <row r="12369" spans="1:7" s="212" customFormat="1" ht="24" customHeight="1" x14ac:dyDescent="0.2">
      <c r="A12369" s="207" t="str">
        <f t="shared" si="3706"/>
        <v/>
      </c>
      <c r="B12369" s="205" t="str">
        <f t="shared" si="3709"/>
        <v/>
      </c>
      <c r="C12369" s="206"/>
      <c r="D12369" s="207" t="str">
        <f t="shared" si="3707"/>
        <v/>
      </c>
      <c r="E12369" s="208"/>
      <c r="F12369" s="209">
        <f t="shared" si="3708"/>
        <v>0</v>
      </c>
      <c r="G12369" s="268">
        <f t="shared" si="3710"/>
        <v>0</v>
      </c>
    </row>
    <row r="12370" spans="1:7" s="212" customFormat="1" ht="24" customHeight="1" x14ac:dyDescent="0.2">
      <c r="A12370" s="207" t="str">
        <f t="shared" si="3706"/>
        <v/>
      </c>
      <c r="B12370" s="205" t="str">
        <f t="shared" si="3709"/>
        <v/>
      </c>
      <c r="C12370" s="206"/>
      <c r="D12370" s="207" t="str">
        <f t="shared" si="3707"/>
        <v/>
      </c>
      <c r="E12370" s="208"/>
      <c r="F12370" s="209">
        <f t="shared" si="3708"/>
        <v>0</v>
      </c>
      <c r="G12370" s="268">
        <f t="shared" si="3710"/>
        <v>0</v>
      </c>
    </row>
    <row r="12371" spans="1:7" s="212" customFormat="1" ht="24" customHeight="1" x14ac:dyDescent="0.2">
      <c r="A12371" s="207" t="str">
        <f t="shared" si="3706"/>
        <v/>
      </c>
      <c r="B12371" s="205" t="str">
        <f t="shared" si="3709"/>
        <v/>
      </c>
      <c r="C12371" s="206"/>
      <c r="D12371" s="207" t="str">
        <f t="shared" si="3707"/>
        <v/>
      </c>
      <c r="E12371" s="208"/>
      <c r="F12371" s="209">
        <f t="shared" si="3708"/>
        <v>0</v>
      </c>
      <c r="G12371" s="268">
        <f t="shared" si="3710"/>
        <v>0</v>
      </c>
    </row>
    <row r="12372" spans="1:7" s="212" customFormat="1" ht="24" customHeight="1" x14ac:dyDescent="0.2">
      <c r="A12372" s="207" t="str">
        <f t="shared" si="3706"/>
        <v/>
      </c>
      <c r="B12372" s="205" t="str">
        <f t="shared" si="3709"/>
        <v/>
      </c>
      <c r="C12372" s="206"/>
      <c r="D12372" s="207" t="str">
        <f t="shared" si="3707"/>
        <v/>
      </c>
      <c r="E12372" s="208"/>
      <c r="F12372" s="209">
        <f t="shared" si="3708"/>
        <v>0</v>
      </c>
      <c r="G12372" s="268">
        <f t="shared" si="3710"/>
        <v>0</v>
      </c>
    </row>
    <row r="12373" spans="1:7" s="212" customFormat="1" ht="24" customHeight="1" x14ac:dyDescent="0.2">
      <c r="A12373" s="207" t="str">
        <f t="shared" si="3706"/>
        <v/>
      </c>
      <c r="B12373" s="205" t="str">
        <f t="shared" si="3709"/>
        <v/>
      </c>
      <c r="C12373" s="206"/>
      <c r="D12373" s="207" t="str">
        <f t="shared" si="3707"/>
        <v/>
      </c>
      <c r="E12373" s="208"/>
      <c r="F12373" s="209">
        <f t="shared" si="3708"/>
        <v>0</v>
      </c>
      <c r="G12373" s="268">
        <f t="shared" si="3710"/>
        <v>0</v>
      </c>
    </row>
    <row r="12374" spans="1:7" s="212" customFormat="1" ht="24" customHeight="1" x14ac:dyDescent="0.2">
      <c r="A12374" s="207" t="str">
        <f t="shared" si="3706"/>
        <v/>
      </c>
      <c r="B12374" s="205" t="str">
        <f t="shared" si="3709"/>
        <v/>
      </c>
      <c r="C12374" s="206"/>
      <c r="D12374" s="207" t="str">
        <f t="shared" si="3707"/>
        <v/>
      </c>
      <c r="E12374" s="208"/>
      <c r="F12374" s="209">
        <f t="shared" si="3708"/>
        <v>0</v>
      </c>
      <c r="G12374" s="268">
        <f t="shared" si="3710"/>
        <v>0</v>
      </c>
    </row>
    <row r="12375" spans="1:7" s="212" customFormat="1" ht="24" customHeight="1" x14ac:dyDescent="0.2">
      <c r="A12375" s="207" t="str">
        <f t="shared" si="3706"/>
        <v/>
      </c>
      <c r="B12375" s="205" t="str">
        <f t="shared" si="3709"/>
        <v/>
      </c>
      <c r="C12375" s="206"/>
      <c r="D12375" s="207" t="str">
        <f t="shared" si="3707"/>
        <v/>
      </c>
      <c r="E12375" s="208"/>
      <c r="F12375" s="210">
        <f t="shared" si="3708"/>
        <v>0</v>
      </c>
      <c r="G12375" s="268">
        <f t="shared" si="3710"/>
        <v>0</v>
      </c>
    </row>
    <row r="12376" spans="1:7" ht="24" customHeight="1" x14ac:dyDescent="0.2">
      <c r="A12376" s="269"/>
      <c r="D12376" s="88"/>
      <c r="E12376" s="89"/>
      <c r="F12376" s="255" t="s">
        <v>30</v>
      </c>
      <c r="G12376" s="270">
        <f>SUBTOTAL(9,G12362:G12375)</f>
        <v>0</v>
      </c>
    </row>
    <row r="12377" spans="1:7" ht="24" customHeight="1" x14ac:dyDescent="0.2">
      <c r="A12377" s="269"/>
      <c r="C12377" s="98" t="s">
        <v>604</v>
      </c>
      <c r="D12377" s="88"/>
      <c r="E12377" s="89"/>
      <c r="G12377" s="271"/>
    </row>
    <row r="12378" spans="1:7" s="212" customFormat="1" ht="24" customHeight="1" x14ac:dyDescent="0.2">
      <c r="A12378" s="207" t="str">
        <f t="shared" ref="A12378:A12385" si="3711">IFERROR(VLOOKUP(C12378,Tabla_Insumos,4,FALSE),"")</f>
        <v/>
      </c>
      <c r="B12378" s="205">
        <f t="shared" ref="B12378:B12385" si="3712">IFERROR(VLOOKUP(A12378,Tabla_Indices,5,FALSE),"")</f>
        <v>0</v>
      </c>
      <c r="C12378" s="206"/>
      <c r="D12378" s="207" t="str">
        <f t="shared" ref="D12378:D12385" si="3713">IFERROR(VLOOKUP(C12378,Tabla_Insumos,2,FALSE),"")</f>
        <v/>
      </c>
      <c r="E12378" s="208"/>
      <c r="F12378" s="211">
        <f t="shared" ref="F12378:F12385" si="3714">IFERROR(VLOOKUP(C12378,Tabla_Insumos,3,FALSE),0)</f>
        <v>0</v>
      </c>
      <c r="G12378" s="268">
        <f>ROUND(E12378*F12378,2)</f>
        <v>0</v>
      </c>
    </row>
    <row r="12379" spans="1:7" s="212" customFormat="1" ht="24" customHeight="1" x14ac:dyDescent="0.2">
      <c r="A12379" s="207" t="str">
        <f t="shared" si="3711"/>
        <v/>
      </c>
      <c r="B12379" s="205">
        <f t="shared" si="3712"/>
        <v>0</v>
      </c>
      <c r="C12379" s="206"/>
      <c r="D12379" s="207" t="str">
        <f t="shared" si="3713"/>
        <v/>
      </c>
      <c r="E12379" s="208"/>
      <c r="F12379" s="211">
        <f t="shared" si="3714"/>
        <v>0</v>
      </c>
      <c r="G12379" s="268">
        <f>ROUND(E12379*F12379,2)</f>
        <v>0</v>
      </c>
    </row>
    <row r="12380" spans="1:7" s="212" customFormat="1" ht="24" customHeight="1" x14ac:dyDescent="0.2">
      <c r="A12380" s="207" t="str">
        <f t="shared" si="3711"/>
        <v/>
      </c>
      <c r="B12380" s="205">
        <f t="shared" si="3712"/>
        <v>0</v>
      </c>
      <c r="C12380" s="206"/>
      <c r="D12380" s="207" t="str">
        <f t="shared" si="3713"/>
        <v/>
      </c>
      <c r="E12380" s="208"/>
      <c r="F12380" s="211">
        <f t="shared" si="3714"/>
        <v>0</v>
      </c>
      <c r="G12380" s="268">
        <f t="shared" ref="G12380:G12385" si="3715">ROUND(E12380*F12380,2)</f>
        <v>0</v>
      </c>
    </row>
    <row r="12381" spans="1:7" s="212" customFormat="1" ht="24" customHeight="1" x14ac:dyDescent="0.2">
      <c r="A12381" s="207" t="str">
        <f t="shared" si="3711"/>
        <v/>
      </c>
      <c r="B12381" s="205">
        <f t="shared" si="3712"/>
        <v>0</v>
      </c>
      <c r="C12381" s="206"/>
      <c r="D12381" s="207" t="str">
        <f t="shared" si="3713"/>
        <v/>
      </c>
      <c r="E12381" s="208"/>
      <c r="F12381" s="211">
        <f t="shared" si="3714"/>
        <v>0</v>
      </c>
      <c r="G12381" s="268">
        <f t="shared" si="3715"/>
        <v>0</v>
      </c>
    </row>
    <row r="12382" spans="1:7" s="212" customFormat="1" ht="24" customHeight="1" x14ac:dyDescent="0.2">
      <c r="A12382" s="207" t="str">
        <f t="shared" si="3711"/>
        <v/>
      </c>
      <c r="B12382" s="205">
        <f t="shared" si="3712"/>
        <v>0</v>
      </c>
      <c r="C12382" s="206"/>
      <c r="D12382" s="207" t="str">
        <f t="shared" si="3713"/>
        <v/>
      </c>
      <c r="E12382" s="208"/>
      <c r="F12382" s="209">
        <f t="shared" si="3714"/>
        <v>0</v>
      </c>
      <c r="G12382" s="268">
        <f t="shared" si="3715"/>
        <v>0</v>
      </c>
    </row>
    <row r="12383" spans="1:7" s="212" customFormat="1" ht="24" customHeight="1" x14ac:dyDescent="0.2">
      <c r="A12383" s="207" t="str">
        <f t="shared" si="3711"/>
        <v/>
      </c>
      <c r="B12383" s="205">
        <f t="shared" si="3712"/>
        <v>0</v>
      </c>
      <c r="C12383" s="206"/>
      <c r="D12383" s="207" t="str">
        <f t="shared" si="3713"/>
        <v/>
      </c>
      <c r="E12383" s="208"/>
      <c r="F12383" s="209">
        <f t="shared" si="3714"/>
        <v>0</v>
      </c>
      <c r="G12383" s="268">
        <f t="shared" si="3715"/>
        <v>0</v>
      </c>
    </row>
    <row r="12384" spans="1:7" s="212" customFormat="1" ht="24" customHeight="1" x14ac:dyDescent="0.2">
      <c r="A12384" s="207" t="str">
        <f t="shared" si="3711"/>
        <v/>
      </c>
      <c r="B12384" s="205">
        <f t="shared" si="3712"/>
        <v>0</v>
      </c>
      <c r="C12384" s="206"/>
      <c r="D12384" s="207" t="str">
        <f t="shared" si="3713"/>
        <v/>
      </c>
      <c r="E12384" s="208"/>
      <c r="F12384" s="209">
        <f t="shared" si="3714"/>
        <v>0</v>
      </c>
      <c r="G12384" s="268">
        <f t="shared" si="3715"/>
        <v>0</v>
      </c>
    </row>
    <row r="12385" spans="1:7" s="212" customFormat="1" ht="24" customHeight="1" x14ac:dyDescent="0.2">
      <c r="A12385" s="207" t="str">
        <f t="shared" si="3711"/>
        <v/>
      </c>
      <c r="B12385" s="205">
        <f t="shared" si="3712"/>
        <v>0</v>
      </c>
      <c r="C12385" s="206"/>
      <c r="D12385" s="207" t="str">
        <f t="shared" si="3713"/>
        <v/>
      </c>
      <c r="E12385" s="208"/>
      <c r="F12385" s="209">
        <f t="shared" si="3714"/>
        <v>0</v>
      </c>
      <c r="G12385" s="268">
        <f t="shared" si="3715"/>
        <v>0</v>
      </c>
    </row>
    <row r="12386" spans="1:7" ht="24" customHeight="1" x14ac:dyDescent="0.2">
      <c r="A12386" s="269"/>
      <c r="D12386" s="88"/>
      <c r="E12386" s="89"/>
      <c r="F12386" s="255" t="s">
        <v>31</v>
      </c>
      <c r="G12386" s="270">
        <f>SUBTOTAL(9,G12378:G12385)</f>
        <v>0</v>
      </c>
    </row>
    <row r="12387" spans="1:7" ht="24" customHeight="1" x14ac:dyDescent="0.2">
      <c r="A12387" s="269"/>
      <c r="C12387" s="98" t="s">
        <v>605</v>
      </c>
      <c r="D12387" s="88"/>
      <c r="E12387" s="89"/>
      <c r="G12387" s="271"/>
    </row>
    <row r="12388" spans="1:7" s="212" customFormat="1" ht="24" customHeight="1" x14ac:dyDescent="0.2">
      <c r="A12388" s="207" t="str">
        <f t="shared" ref="A12388:A12396" si="3716">IFERROR(VLOOKUP(C12388,Tabla_Insumos,4,FALSE),"")</f>
        <v/>
      </c>
      <c r="B12388" s="205" t="str">
        <f t="shared" ref="B12388:B12396" si="3717">IFERROR(VLOOKUP(C12388,Tabla_Insumos,5,FALSE),"")</f>
        <v/>
      </c>
      <c r="C12388" s="206"/>
      <c r="D12388" s="207" t="str">
        <f t="shared" ref="D12388:D12396" si="3718">IFERROR(VLOOKUP(C12388,Tabla_Insumos,2,FALSE),"")</f>
        <v/>
      </c>
      <c r="E12388" s="208"/>
      <c r="F12388" s="209">
        <f t="shared" ref="F12388:F12396" si="3719">IFERROR(VLOOKUP(C12388,Tabla_Insumos,3,FALSE),0)</f>
        <v>0</v>
      </c>
      <c r="G12388" s="268">
        <f t="shared" ref="G12388:G12396" si="3720">ROUND(E12388*F12388,2)</f>
        <v>0</v>
      </c>
    </row>
    <row r="12389" spans="1:7" s="212" customFormat="1" ht="24" customHeight="1" x14ac:dyDescent="0.2">
      <c r="A12389" s="207" t="str">
        <f t="shared" si="3716"/>
        <v/>
      </c>
      <c r="B12389" s="205" t="str">
        <f t="shared" si="3717"/>
        <v/>
      </c>
      <c r="C12389" s="206"/>
      <c r="D12389" s="207" t="str">
        <f t="shared" si="3718"/>
        <v/>
      </c>
      <c r="E12389" s="208"/>
      <c r="F12389" s="209">
        <f t="shared" si="3719"/>
        <v>0</v>
      </c>
      <c r="G12389" s="268">
        <f t="shared" si="3720"/>
        <v>0</v>
      </c>
    </row>
    <row r="12390" spans="1:7" s="212" customFormat="1" ht="24" customHeight="1" x14ac:dyDescent="0.2">
      <c r="A12390" s="207" t="str">
        <f t="shared" si="3716"/>
        <v/>
      </c>
      <c r="B12390" s="205" t="str">
        <f t="shared" si="3717"/>
        <v/>
      </c>
      <c r="C12390" s="206"/>
      <c r="D12390" s="207" t="str">
        <f t="shared" si="3718"/>
        <v/>
      </c>
      <c r="E12390" s="208"/>
      <c r="F12390" s="209">
        <f t="shared" si="3719"/>
        <v>0</v>
      </c>
      <c r="G12390" s="268">
        <f t="shared" si="3720"/>
        <v>0</v>
      </c>
    </row>
    <row r="12391" spans="1:7" s="212" customFormat="1" ht="24" customHeight="1" x14ac:dyDescent="0.2">
      <c r="A12391" s="207" t="str">
        <f t="shared" si="3716"/>
        <v/>
      </c>
      <c r="B12391" s="205" t="str">
        <f t="shared" si="3717"/>
        <v/>
      </c>
      <c r="C12391" s="206"/>
      <c r="D12391" s="207" t="str">
        <f t="shared" si="3718"/>
        <v/>
      </c>
      <c r="E12391" s="208"/>
      <c r="F12391" s="209">
        <f t="shared" si="3719"/>
        <v>0</v>
      </c>
      <c r="G12391" s="268">
        <f t="shared" si="3720"/>
        <v>0</v>
      </c>
    </row>
    <row r="12392" spans="1:7" s="212" customFormat="1" ht="24" customHeight="1" x14ac:dyDescent="0.2">
      <c r="A12392" s="207" t="str">
        <f t="shared" si="3716"/>
        <v/>
      </c>
      <c r="B12392" s="205" t="str">
        <f t="shared" si="3717"/>
        <v/>
      </c>
      <c r="C12392" s="206"/>
      <c r="D12392" s="207" t="str">
        <f t="shared" si="3718"/>
        <v/>
      </c>
      <c r="E12392" s="208"/>
      <c r="F12392" s="209">
        <f t="shared" si="3719"/>
        <v>0</v>
      </c>
      <c r="G12392" s="268">
        <f t="shared" si="3720"/>
        <v>0</v>
      </c>
    </row>
    <row r="12393" spans="1:7" s="212" customFormat="1" ht="24" customHeight="1" x14ac:dyDescent="0.2">
      <c r="A12393" s="207" t="str">
        <f t="shared" si="3716"/>
        <v/>
      </c>
      <c r="B12393" s="205" t="str">
        <f t="shared" si="3717"/>
        <v/>
      </c>
      <c r="C12393" s="206"/>
      <c r="D12393" s="207" t="str">
        <f t="shared" si="3718"/>
        <v/>
      </c>
      <c r="E12393" s="208"/>
      <c r="F12393" s="209">
        <f t="shared" si="3719"/>
        <v>0</v>
      </c>
      <c r="G12393" s="268">
        <f t="shared" si="3720"/>
        <v>0</v>
      </c>
    </row>
    <row r="12394" spans="1:7" s="212" customFormat="1" ht="24" customHeight="1" x14ac:dyDescent="0.2">
      <c r="A12394" s="207" t="str">
        <f t="shared" si="3716"/>
        <v/>
      </c>
      <c r="B12394" s="205" t="str">
        <f t="shared" si="3717"/>
        <v/>
      </c>
      <c r="C12394" s="206"/>
      <c r="D12394" s="207" t="str">
        <f t="shared" si="3718"/>
        <v/>
      </c>
      <c r="E12394" s="208"/>
      <c r="F12394" s="209">
        <f t="shared" si="3719"/>
        <v>0</v>
      </c>
      <c r="G12394" s="268">
        <f t="shared" si="3720"/>
        <v>0</v>
      </c>
    </row>
    <row r="12395" spans="1:7" s="212" customFormat="1" ht="24" customHeight="1" x14ac:dyDescent="0.2">
      <c r="A12395" s="207" t="str">
        <f t="shared" si="3716"/>
        <v/>
      </c>
      <c r="B12395" s="205" t="str">
        <f t="shared" si="3717"/>
        <v/>
      </c>
      <c r="C12395" s="206"/>
      <c r="D12395" s="207" t="str">
        <f t="shared" si="3718"/>
        <v/>
      </c>
      <c r="E12395" s="208"/>
      <c r="F12395" s="209">
        <f t="shared" si="3719"/>
        <v>0</v>
      </c>
      <c r="G12395" s="268">
        <f t="shared" si="3720"/>
        <v>0</v>
      </c>
    </row>
    <row r="12396" spans="1:7" s="212" customFormat="1" ht="24" customHeight="1" x14ac:dyDescent="0.2">
      <c r="A12396" s="207" t="str">
        <f t="shared" si="3716"/>
        <v/>
      </c>
      <c r="B12396" s="205" t="str">
        <f t="shared" si="3717"/>
        <v/>
      </c>
      <c r="C12396" s="206"/>
      <c r="D12396" s="207" t="str">
        <f t="shared" si="3718"/>
        <v/>
      </c>
      <c r="E12396" s="208"/>
      <c r="F12396" s="209">
        <f t="shared" si="3719"/>
        <v>0</v>
      </c>
      <c r="G12396" s="268">
        <f t="shared" si="3720"/>
        <v>0</v>
      </c>
    </row>
    <row r="12397" spans="1:7" ht="24" customHeight="1" x14ac:dyDescent="0.2">
      <c r="A12397" s="272"/>
      <c r="B12397" s="88"/>
      <c r="D12397" s="88"/>
      <c r="E12397" s="89"/>
      <c r="F12397" s="255" t="s">
        <v>32</v>
      </c>
      <c r="G12397" s="270">
        <f>SUBTOTAL(9,G12388:G12396)</f>
        <v>0</v>
      </c>
    </row>
    <row r="12398" spans="1:7" ht="24" customHeight="1" x14ac:dyDescent="0.2">
      <c r="A12398" s="273"/>
      <c r="B12398" s="88"/>
      <c r="D12398" s="88"/>
      <c r="E12398" s="89"/>
      <c r="G12398" s="271"/>
    </row>
    <row r="12399" spans="1:7" ht="24" customHeight="1" x14ac:dyDescent="0.2">
      <c r="A12399" s="274" t="str">
        <f>B12357</f>
        <v>25.8.7</v>
      </c>
      <c r="B12399" s="275" t="str">
        <f>C12357</f>
        <v>Matafuegos ABC de 5 kg</v>
      </c>
      <c r="C12399" s="95"/>
      <c r="D12399" s="95" t="s">
        <v>33</v>
      </c>
      <c r="E12399" s="96"/>
      <c r="F12399" s="277" t="s">
        <v>34</v>
      </c>
      <c r="G12399" s="276">
        <f>SUBTOTAL(9,G12362:G12398)</f>
        <v>0</v>
      </c>
    </row>
    <row r="12401" spans="1:123" ht="24" customHeight="1" x14ac:dyDescent="0.2">
      <c r="A12401" s="256" t="s">
        <v>36</v>
      </c>
      <c r="B12401" s="257"/>
      <c r="C12401" s="257"/>
      <c r="D12401" s="257"/>
      <c r="E12401" s="257"/>
      <c r="F12401" s="257"/>
      <c r="G12401" s="258"/>
    </row>
    <row r="12402" spans="1:123" ht="24" customHeight="1" x14ac:dyDescent="0.2">
      <c r="A12402" s="259" t="s">
        <v>601</v>
      </c>
      <c r="B12402" s="84" t="str">
        <f>Comitente</f>
        <v>SUBSECRETARIA DE ARQUITECTURA</v>
      </c>
      <c r="C12402" s="80"/>
      <c r="D12402" s="85"/>
      <c r="E12402" s="85"/>
      <c r="F12402" s="86"/>
      <c r="G12402" s="260"/>
    </row>
    <row r="12403" spans="1:123" ht="24" customHeight="1" x14ac:dyDescent="0.2">
      <c r="A12403" s="259" t="s">
        <v>602</v>
      </c>
      <c r="B12403" s="84">
        <f>Contratista</f>
        <v>0</v>
      </c>
      <c r="C12403" s="81"/>
      <c r="D12403" s="81"/>
      <c r="E12403" s="81"/>
      <c r="F12403" s="87"/>
      <c r="G12403" s="261"/>
    </row>
    <row r="12404" spans="1:123" ht="24" customHeight="1" x14ac:dyDescent="0.2">
      <c r="A12404" s="259" t="s">
        <v>23</v>
      </c>
      <c r="B12404" s="84" t="str">
        <f>Obra</f>
        <v>ESCUELA CASA DEL NINÑO</v>
      </c>
      <c r="C12404" s="81"/>
      <c r="D12404" s="81"/>
      <c r="E12404" s="81"/>
      <c r="F12404" s="87" t="s">
        <v>37</v>
      </c>
      <c r="G12404" s="262">
        <f>Fecha_Base</f>
        <v>0</v>
      </c>
    </row>
    <row r="12405" spans="1:123" ht="24" customHeight="1" x14ac:dyDescent="0.2">
      <c r="A12405" s="263" t="s">
        <v>600</v>
      </c>
      <c r="B12405" s="82" t="str">
        <f>Ubicación</f>
        <v>VALLE FERTIL - SAN JUAN</v>
      </c>
      <c r="C12405" s="82"/>
      <c r="D12405" s="88"/>
      <c r="E12405" s="89"/>
      <c r="G12405" s="264"/>
    </row>
    <row r="12406" spans="1:123" ht="24" customHeight="1" x14ac:dyDescent="0.2">
      <c r="A12406" s="263" t="s">
        <v>38</v>
      </c>
      <c r="B12406" s="91">
        <f>IFERROR(VALUE(LEFT(B12407,FIND(".",B12407)-1)),"")</f>
        <v>25</v>
      </c>
      <c r="C12406" s="83" t="str">
        <f>IFERROR(VLOOKUP(B12406,Tabla_CyP,2,FALSE),"")</f>
        <v>REPARACIONES, REFACCIONES Y REFUNCIONALIZACIONES</v>
      </c>
      <c r="E12406" s="89"/>
      <c r="G12406" s="264"/>
    </row>
    <row r="12407" spans="1:123" ht="24" customHeight="1" x14ac:dyDescent="0.2">
      <c r="A12407" s="263" t="s">
        <v>24</v>
      </c>
      <c r="B12407" s="92" t="str">
        <f>IFERROR(VLOOKUP(COUNTIF($A$1:A12407,"ANALISIS DE PRECIOS"),Tabla_NumeroItem,2,FALSE),"")</f>
        <v>25.8.8</v>
      </c>
      <c r="C12407" s="83" t="str">
        <f>IFERROR(VLOOKUP(B12407,Tabla_CyP,2,FALSE),"")</f>
        <v>Matafuegos Clase K 5Kg</v>
      </c>
      <c r="D12407" s="88"/>
      <c r="E12407" s="89"/>
      <c r="F12407" s="87" t="s">
        <v>25</v>
      </c>
      <c r="G12407" s="265" t="str">
        <f>IFERROR(VLOOKUP(B12407,Tabla_CyP,4,FALSE),"")</f>
        <v>u</v>
      </c>
    </row>
    <row r="12408" spans="1:123" ht="24" customHeight="1" x14ac:dyDescent="0.2">
      <c r="A12408" s="263"/>
      <c r="B12408" s="82"/>
      <c r="D12408" s="88"/>
      <c r="E12408" s="89"/>
      <c r="G12408" s="264"/>
    </row>
    <row r="12409" spans="1:123" ht="24" customHeight="1" x14ac:dyDescent="0.2">
      <c r="A12409" s="366" t="s">
        <v>506</v>
      </c>
      <c r="B12409" s="367"/>
      <c r="C12409" s="368" t="s">
        <v>0</v>
      </c>
      <c r="D12409" s="368" t="s">
        <v>26</v>
      </c>
      <c r="E12409" s="370" t="s">
        <v>27</v>
      </c>
      <c r="F12409" s="372" t="s">
        <v>28</v>
      </c>
      <c r="G12409" s="372" t="s">
        <v>29</v>
      </c>
    </row>
    <row r="12410" spans="1:123" s="88" customFormat="1" ht="24" customHeight="1" x14ac:dyDescent="0.2">
      <c r="A12410" s="93" t="s">
        <v>507</v>
      </c>
      <c r="B12410" s="93" t="s">
        <v>508</v>
      </c>
      <c r="C12410" s="369"/>
      <c r="D12410" s="369"/>
      <c r="E12410" s="371"/>
      <c r="F12410" s="373"/>
      <c r="G12410" s="373"/>
      <c r="H12410" s="213"/>
      <c r="I12410" s="213"/>
      <c r="J12410" s="213"/>
      <c r="K12410" s="213"/>
      <c r="L12410" s="213"/>
      <c r="M12410" s="213"/>
      <c r="N12410" s="213"/>
      <c r="O12410" s="213"/>
      <c r="P12410" s="213"/>
      <c r="Q12410" s="213"/>
      <c r="R12410" s="213"/>
      <c r="S12410" s="213"/>
      <c r="T12410" s="213"/>
      <c r="U12410" s="213"/>
      <c r="V12410" s="213"/>
      <c r="W12410" s="213"/>
      <c r="X12410" s="213"/>
      <c r="Y12410" s="213"/>
      <c r="Z12410" s="213"/>
      <c r="AA12410" s="213"/>
      <c r="AB12410" s="213"/>
      <c r="AC12410" s="213"/>
      <c r="AD12410" s="213"/>
      <c r="AE12410" s="213"/>
      <c r="AF12410" s="213"/>
      <c r="AG12410" s="213"/>
      <c r="AH12410" s="213"/>
      <c r="AI12410" s="213"/>
      <c r="AJ12410" s="213"/>
      <c r="AK12410" s="213"/>
      <c r="AL12410" s="213"/>
      <c r="AM12410" s="213"/>
      <c r="AN12410" s="213"/>
      <c r="AO12410" s="213"/>
      <c r="AP12410" s="213"/>
      <c r="AQ12410" s="213"/>
      <c r="AR12410" s="213"/>
      <c r="AS12410" s="213"/>
      <c r="AT12410" s="213"/>
      <c r="AU12410" s="213"/>
      <c r="AV12410" s="213"/>
      <c r="AW12410" s="213"/>
      <c r="AX12410" s="213"/>
      <c r="AY12410" s="213"/>
      <c r="AZ12410" s="213"/>
      <c r="BA12410" s="213"/>
      <c r="BB12410" s="213"/>
      <c r="BC12410" s="213"/>
      <c r="BD12410" s="213"/>
      <c r="BE12410" s="213"/>
      <c r="BF12410" s="213"/>
      <c r="BG12410" s="213"/>
      <c r="BH12410" s="213"/>
      <c r="BI12410" s="213"/>
      <c r="BJ12410" s="213"/>
      <c r="BK12410" s="213"/>
      <c r="BL12410" s="213"/>
      <c r="BM12410" s="213"/>
      <c r="BN12410" s="213"/>
      <c r="BO12410" s="213"/>
      <c r="BP12410" s="213"/>
      <c r="BQ12410" s="213"/>
      <c r="BR12410" s="213"/>
      <c r="BS12410" s="213"/>
      <c r="BT12410" s="213"/>
      <c r="BU12410" s="213"/>
      <c r="BV12410" s="213"/>
      <c r="BW12410" s="213"/>
      <c r="BX12410" s="213"/>
      <c r="BY12410" s="213"/>
      <c r="BZ12410" s="213"/>
      <c r="CA12410" s="213"/>
      <c r="CB12410" s="213"/>
      <c r="CC12410" s="213"/>
      <c r="CD12410" s="213"/>
      <c r="CE12410" s="213"/>
      <c r="CF12410" s="213"/>
      <c r="CG12410" s="213"/>
      <c r="CH12410" s="213"/>
      <c r="CI12410" s="213"/>
      <c r="CJ12410" s="213"/>
      <c r="CK12410" s="213"/>
      <c r="CL12410" s="213"/>
      <c r="CM12410" s="213"/>
      <c r="CN12410" s="213"/>
      <c r="CO12410" s="213"/>
      <c r="CP12410" s="213"/>
      <c r="CQ12410" s="213"/>
      <c r="CR12410" s="213"/>
      <c r="CS12410" s="213"/>
      <c r="CT12410" s="213"/>
      <c r="CU12410" s="213"/>
      <c r="CV12410" s="213"/>
      <c r="CW12410" s="213"/>
      <c r="CX12410" s="213"/>
      <c r="CY12410" s="213"/>
      <c r="CZ12410" s="213"/>
      <c r="DA12410" s="213"/>
      <c r="DB12410" s="213"/>
      <c r="DC12410" s="213"/>
      <c r="DD12410" s="213"/>
      <c r="DE12410" s="213"/>
      <c r="DF12410" s="213"/>
      <c r="DG12410" s="213"/>
      <c r="DH12410" s="213"/>
      <c r="DI12410" s="213"/>
      <c r="DJ12410" s="213"/>
      <c r="DK12410" s="213"/>
      <c r="DL12410" s="213"/>
      <c r="DM12410" s="213"/>
      <c r="DN12410" s="213"/>
      <c r="DO12410" s="213"/>
      <c r="DP12410" s="213"/>
      <c r="DQ12410" s="213"/>
      <c r="DR12410" s="213"/>
      <c r="DS12410" s="213"/>
    </row>
    <row r="12411" spans="1:123" ht="24" customHeight="1" x14ac:dyDescent="0.2">
      <c r="A12411" s="266"/>
      <c r="B12411" s="94"/>
      <c r="C12411" s="132" t="s">
        <v>603</v>
      </c>
      <c r="D12411" s="95"/>
      <c r="E12411" s="96"/>
      <c r="F12411" s="97"/>
      <c r="G12411" s="267"/>
    </row>
    <row r="12412" spans="1:123" s="212" customFormat="1" ht="24" customHeight="1" x14ac:dyDescent="0.2">
      <c r="A12412" s="207" t="str">
        <f t="shared" ref="A12412:A12425" si="3721">IFERROR(VLOOKUP(C12412,Tabla_Insumos,4,FALSE),"")</f>
        <v/>
      </c>
      <c r="B12412" s="205" t="str">
        <f>IFERROR(VLOOKUP(C12412,Tabla_Insumos,5,FALSE),"")</f>
        <v/>
      </c>
      <c r="C12412" s="206"/>
      <c r="D12412" s="207" t="str">
        <f t="shared" ref="D12412:D12425" si="3722">IFERROR(VLOOKUP(C12412,Tabla_Insumos,2,FALSE),"")</f>
        <v/>
      </c>
      <c r="E12412" s="208"/>
      <c r="F12412" s="209">
        <f t="shared" ref="F12412:F12425" si="3723">IFERROR(VLOOKUP(C12412,Tabla_Insumos,3,FALSE),0)</f>
        <v>0</v>
      </c>
      <c r="G12412" s="268">
        <f>ROUND(E12412*F12412,2)</f>
        <v>0</v>
      </c>
    </row>
    <row r="12413" spans="1:123" s="212" customFormat="1" ht="24" customHeight="1" x14ac:dyDescent="0.2">
      <c r="A12413" s="207" t="str">
        <f t="shared" si="3721"/>
        <v/>
      </c>
      <c r="B12413" s="205" t="str">
        <f t="shared" ref="B12413:B12425" si="3724">IFERROR(VLOOKUP(C12413,Tabla_Insumos,5,FALSE),"")</f>
        <v/>
      </c>
      <c r="C12413" s="206"/>
      <c r="D12413" s="207" t="str">
        <f t="shared" si="3722"/>
        <v/>
      </c>
      <c r="E12413" s="208"/>
      <c r="F12413" s="209">
        <f t="shared" si="3723"/>
        <v>0</v>
      </c>
      <c r="G12413" s="268">
        <f t="shared" ref="G12413:G12425" si="3725">ROUND(E12413*F12413,2)</f>
        <v>0</v>
      </c>
    </row>
    <row r="12414" spans="1:123" s="212" customFormat="1" ht="24" customHeight="1" x14ac:dyDescent="0.2">
      <c r="A12414" s="207" t="str">
        <f t="shared" si="3721"/>
        <v/>
      </c>
      <c r="B12414" s="205" t="str">
        <f t="shared" si="3724"/>
        <v/>
      </c>
      <c r="C12414" s="206"/>
      <c r="D12414" s="207" t="str">
        <f t="shared" si="3722"/>
        <v/>
      </c>
      <c r="E12414" s="208"/>
      <c r="F12414" s="209">
        <f t="shared" si="3723"/>
        <v>0</v>
      </c>
      <c r="G12414" s="268">
        <f t="shared" si="3725"/>
        <v>0</v>
      </c>
    </row>
    <row r="12415" spans="1:123" s="212" customFormat="1" ht="24" customHeight="1" x14ac:dyDescent="0.2">
      <c r="A12415" s="207" t="str">
        <f t="shared" si="3721"/>
        <v/>
      </c>
      <c r="B12415" s="205" t="str">
        <f t="shared" si="3724"/>
        <v/>
      </c>
      <c r="C12415" s="206"/>
      <c r="D12415" s="207" t="str">
        <f t="shared" si="3722"/>
        <v/>
      </c>
      <c r="E12415" s="208"/>
      <c r="F12415" s="209">
        <f t="shared" si="3723"/>
        <v>0</v>
      </c>
      <c r="G12415" s="268">
        <f t="shared" si="3725"/>
        <v>0</v>
      </c>
    </row>
    <row r="12416" spans="1:123" s="212" customFormat="1" ht="24" customHeight="1" x14ac:dyDescent="0.2">
      <c r="A12416" s="207" t="str">
        <f t="shared" si="3721"/>
        <v/>
      </c>
      <c r="B12416" s="205" t="str">
        <f t="shared" si="3724"/>
        <v/>
      </c>
      <c r="C12416" s="206"/>
      <c r="D12416" s="207" t="str">
        <f t="shared" si="3722"/>
        <v/>
      </c>
      <c r="E12416" s="208"/>
      <c r="F12416" s="209">
        <f t="shared" si="3723"/>
        <v>0</v>
      </c>
      <c r="G12416" s="268">
        <f t="shared" si="3725"/>
        <v>0</v>
      </c>
    </row>
    <row r="12417" spans="1:7" s="212" customFormat="1" ht="24" customHeight="1" x14ac:dyDescent="0.2">
      <c r="A12417" s="207" t="str">
        <f t="shared" si="3721"/>
        <v/>
      </c>
      <c r="B12417" s="205" t="str">
        <f t="shared" si="3724"/>
        <v/>
      </c>
      <c r="C12417" s="206"/>
      <c r="D12417" s="207" t="str">
        <f t="shared" si="3722"/>
        <v/>
      </c>
      <c r="E12417" s="208"/>
      <c r="F12417" s="209">
        <f t="shared" si="3723"/>
        <v>0</v>
      </c>
      <c r="G12417" s="268">
        <f t="shared" si="3725"/>
        <v>0</v>
      </c>
    </row>
    <row r="12418" spans="1:7" s="212" customFormat="1" ht="24" customHeight="1" x14ac:dyDescent="0.2">
      <c r="A12418" s="207" t="str">
        <f t="shared" si="3721"/>
        <v/>
      </c>
      <c r="B12418" s="205" t="str">
        <f t="shared" si="3724"/>
        <v/>
      </c>
      <c r="C12418" s="206"/>
      <c r="D12418" s="207" t="str">
        <f t="shared" si="3722"/>
        <v/>
      </c>
      <c r="E12418" s="208"/>
      <c r="F12418" s="209">
        <f t="shared" si="3723"/>
        <v>0</v>
      </c>
      <c r="G12418" s="268">
        <f t="shared" si="3725"/>
        <v>0</v>
      </c>
    </row>
    <row r="12419" spans="1:7" s="212" customFormat="1" ht="24" customHeight="1" x14ac:dyDescent="0.2">
      <c r="A12419" s="207" t="str">
        <f t="shared" si="3721"/>
        <v/>
      </c>
      <c r="B12419" s="205" t="str">
        <f t="shared" si="3724"/>
        <v/>
      </c>
      <c r="C12419" s="206"/>
      <c r="D12419" s="207" t="str">
        <f t="shared" si="3722"/>
        <v/>
      </c>
      <c r="E12419" s="208"/>
      <c r="F12419" s="209">
        <f t="shared" si="3723"/>
        <v>0</v>
      </c>
      <c r="G12419" s="268">
        <f t="shared" si="3725"/>
        <v>0</v>
      </c>
    </row>
    <row r="12420" spans="1:7" s="212" customFormat="1" ht="24" customHeight="1" x14ac:dyDescent="0.2">
      <c r="A12420" s="207" t="str">
        <f t="shared" si="3721"/>
        <v/>
      </c>
      <c r="B12420" s="205" t="str">
        <f t="shared" si="3724"/>
        <v/>
      </c>
      <c r="C12420" s="206"/>
      <c r="D12420" s="207" t="str">
        <f t="shared" si="3722"/>
        <v/>
      </c>
      <c r="E12420" s="208"/>
      <c r="F12420" s="209">
        <f t="shared" si="3723"/>
        <v>0</v>
      </c>
      <c r="G12420" s="268">
        <f t="shared" si="3725"/>
        <v>0</v>
      </c>
    </row>
    <row r="12421" spans="1:7" s="212" customFormat="1" ht="24" customHeight="1" x14ac:dyDescent="0.2">
      <c r="A12421" s="207" t="str">
        <f t="shared" si="3721"/>
        <v/>
      </c>
      <c r="B12421" s="205" t="str">
        <f t="shared" si="3724"/>
        <v/>
      </c>
      <c r="C12421" s="206"/>
      <c r="D12421" s="207" t="str">
        <f t="shared" si="3722"/>
        <v/>
      </c>
      <c r="E12421" s="208"/>
      <c r="F12421" s="209">
        <f t="shared" si="3723"/>
        <v>0</v>
      </c>
      <c r="G12421" s="268">
        <f t="shared" si="3725"/>
        <v>0</v>
      </c>
    </row>
    <row r="12422" spans="1:7" s="212" customFormat="1" ht="24" customHeight="1" x14ac:dyDescent="0.2">
      <c r="A12422" s="207" t="str">
        <f t="shared" si="3721"/>
        <v/>
      </c>
      <c r="B12422" s="205" t="str">
        <f t="shared" si="3724"/>
        <v/>
      </c>
      <c r="C12422" s="206"/>
      <c r="D12422" s="207" t="str">
        <f t="shared" si="3722"/>
        <v/>
      </c>
      <c r="E12422" s="208"/>
      <c r="F12422" s="209">
        <f t="shared" si="3723"/>
        <v>0</v>
      </c>
      <c r="G12422" s="268">
        <f t="shared" si="3725"/>
        <v>0</v>
      </c>
    </row>
    <row r="12423" spans="1:7" s="212" customFormat="1" ht="24" customHeight="1" x14ac:dyDescent="0.2">
      <c r="A12423" s="207" t="str">
        <f t="shared" si="3721"/>
        <v/>
      </c>
      <c r="B12423" s="205" t="str">
        <f t="shared" si="3724"/>
        <v/>
      </c>
      <c r="C12423" s="206"/>
      <c r="D12423" s="207" t="str">
        <f t="shared" si="3722"/>
        <v/>
      </c>
      <c r="E12423" s="208"/>
      <c r="F12423" s="209">
        <f t="shared" si="3723"/>
        <v>0</v>
      </c>
      <c r="G12423" s="268">
        <f t="shared" si="3725"/>
        <v>0</v>
      </c>
    </row>
    <row r="12424" spans="1:7" s="212" customFormat="1" ht="24" customHeight="1" x14ac:dyDescent="0.2">
      <c r="A12424" s="207" t="str">
        <f t="shared" si="3721"/>
        <v/>
      </c>
      <c r="B12424" s="205" t="str">
        <f t="shared" si="3724"/>
        <v/>
      </c>
      <c r="C12424" s="206"/>
      <c r="D12424" s="207" t="str">
        <f t="shared" si="3722"/>
        <v/>
      </c>
      <c r="E12424" s="208"/>
      <c r="F12424" s="209">
        <f t="shared" si="3723"/>
        <v>0</v>
      </c>
      <c r="G12424" s="268">
        <f t="shared" si="3725"/>
        <v>0</v>
      </c>
    </row>
    <row r="12425" spans="1:7" s="212" customFormat="1" ht="24" customHeight="1" x14ac:dyDescent="0.2">
      <c r="A12425" s="207" t="str">
        <f t="shared" si="3721"/>
        <v/>
      </c>
      <c r="B12425" s="205" t="str">
        <f t="shared" si="3724"/>
        <v/>
      </c>
      <c r="C12425" s="206"/>
      <c r="D12425" s="207" t="str">
        <f t="shared" si="3722"/>
        <v/>
      </c>
      <c r="E12425" s="208"/>
      <c r="F12425" s="210">
        <f t="shared" si="3723"/>
        <v>0</v>
      </c>
      <c r="G12425" s="268">
        <f t="shared" si="3725"/>
        <v>0</v>
      </c>
    </row>
    <row r="12426" spans="1:7" ht="24" customHeight="1" x14ac:dyDescent="0.2">
      <c r="A12426" s="269"/>
      <c r="D12426" s="88"/>
      <c r="E12426" s="89"/>
      <c r="F12426" s="255" t="s">
        <v>30</v>
      </c>
      <c r="G12426" s="270">
        <f>SUBTOTAL(9,G12412:G12425)</f>
        <v>0</v>
      </c>
    </row>
    <row r="12427" spans="1:7" ht="24" customHeight="1" x14ac:dyDescent="0.2">
      <c r="A12427" s="269"/>
      <c r="C12427" s="98" t="s">
        <v>604</v>
      </c>
      <c r="D12427" s="88"/>
      <c r="E12427" s="89"/>
      <c r="G12427" s="271"/>
    </row>
    <row r="12428" spans="1:7" s="212" customFormat="1" ht="24" customHeight="1" x14ac:dyDescent="0.2">
      <c r="A12428" s="207" t="str">
        <f t="shared" ref="A12428:A12435" si="3726">IFERROR(VLOOKUP(C12428,Tabla_Insumos,4,FALSE),"")</f>
        <v/>
      </c>
      <c r="B12428" s="205">
        <f t="shared" ref="B12428:B12435" si="3727">IFERROR(VLOOKUP(A12428,Tabla_Indices,5,FALSE),"")</f>
        <v>0</v>
      </c>
      <c r="C12428" s="206"/>
      <c r="D12428" s="207" t="str">
        <f t="shared" ref="D12428:D12435" si="3728">IFERROR(VLOOKUP(C12428,Tabla_Insumos,2,FALSE),"")</f>
        <v/>
      </c>
      <c r="E12428" s="208"/>
      <c r="F12428" s="211">
        <f t="shared" ref="F12428:F12435" si="3729">IFERROR(VLOOKUP(C12428,Tabla_Insumos,3,FALSE),0)</f>
        <v>0</v>
      </c>
      <c r="G12428" s="268">
        <f>ROUND(E12428*F12428,2)</f>
        <v>0</v>
      </c>
    </row>
    <row r="12429" spans="1:7" s="212" customFormat="1" ht="24" customHeight="1" x14ac:dyDescent="0.2">
      <c r="A12429" s="207" t="str">
        <f t="shared" si="3726"/>
        <v/>
      </c>
      <c r="B12429" s="205">
        <f t="shared" si="3727"/>
        <v>0</v>
      </c>
      <c r="C12429" s="206"/>
      <c r="D12429" s="207" t="str">
        <f t="shared" si="3728"/>
        <v/>
      </c>
      <c r="E12429" s="208"/>
      <c r="F12429" s="211">
        <f t="shared" si="3729"/>
        <v>0</v>
      </c>
      <c r="G12429" s="268">
        <f>ROUND(E12429*F12429,2)</f>
        <v>0</v>
      </c>
    </row>
    <row r="12430" spans="1:7" s="212" customFormat="1" ht="24" customHeight="1" x14ac:dyDescent="0.2">
      <c r="A12430" s="207" t="str">
        <f t="shared" si="3726"/>
        <v/>
      </c>
      <c r="B12430" s="205">
        <f t="shared" si="3727"/>
        <v>0</v>
      </c>
      <c r="C12430" s="206"/>
      <c r="D12430" s="207" t="str">
        <f t="shared" si="3728"/>
        <v/>
      </c>
      <c r="E12430" s="208"/>
      <c r="F12430" s="211">
        <f t="shared" si="3729"/>
        <v>0</v>
      </c>
      <c r="G12430" s="268">
        <f t="shared" ref="G12430:G12435" si="3730">ROUND(E12430*F12430,2)</f>
        <v>0</v>
      </c>
    </row>
    <row r="12431" spans="1:7" s="212" customFormat="1" ht="24" customHeight="1" x14ac:dyDescent="0.2">
      <c r="A12431" s="207" t="str">
        <f t="shared" si="3726"/>
        <v/>
      </c>
      <c r="B12431" s="205">
        <f t="shared" si="3727"/>
        <v>0</v>
      </c>
      <c r="C12431" s="206"/>
      <c r="D12431" s="207" t="str">
        <f t="shared" si="3728"/>
        <v/>
      </c>
      <c r="E12431" s="208"/>
      <c r="F12431" s="211">
        <f t="shared" si="3729"/>
        <v>0</v>
      </c>
      <c r="G12431" s="268">
        <f t="shared" si="3730"/>
        <v>0</v>
      </c>
    </row>
    <row r="12432" spans="1:7" s="212" customFormat="1" ht="24" customHeight="1" x14ac:dyDescent="0.2">
      <c r="A12432" s="207" t="str">
        <f t="shared" si="3726"/>
        <v/>
      </c>
      <c r="B12432" s="205">
        <f t="shared" si="3727"/>
        <v>0</v>
      </c>
      <c r="C12432" s="206"/>
      <c r="D12432" s="207" t="str">
        <f t="shared" si="3728"/>
        <v/>
      </c>
      <c r="E12432" s="208"/>
      <c r="F12432" s="209">
        <f t="shared" si="3729"/>
        <v>0</v>
      </c>
      <c r="G12432" s="268">
        <f t="shared" si="3730"/>
        <v>0</v>
      </c>
    </row>
    <row r="12433" spans="1:7" s="212" customFormat="1" ht="24" customHeight="1" x14ac:dyDescent="0.2">
      <c r="A12433" s="207" t="str">
        <f t="shared" si="3726"/>
        <v/>
      </c>
      <c r="B12433" s="205">
        <f t="shared" si="3727"/>
        <v>0</v>
      </c>
      <c r="C12433" s="206"/>
      <c r="D12433" s="207" t="str">
        <f t="shared" si="3728"/>
        <v/>
      </c>
      <c r="E12433" s="208"/>
      <c r="F12433" s="209">
        <f t="shared" si="3729"/>
        <v>0</v>
      </c>
      <c r="G12433" s="268">
        <f t="shared" si="3730"/>
        <v>0</v>
      </c>
    </row>
    <row r="12434" spans="1:7" s="212" customFormat="1" ht="24" customHeight="1" x14ac:dyDescent="0.2">
      <c r="A12434" s="207" t="str">
        <f t="shared" si="3726"/>
        <v/>
      </c>
      <c r="B12434" s="205">
        <f t="shared" si="3727"/>
        <v>0</v>
      </c>
      <c r="C12434" s="206"/>
      <c r="D12434" s="207" t="str">
        <f t="shared" si="3728"/>
        <v/>
      </c>
      <c r="E12434" s="208"/>
      <c r="F12434" s="209">
        <f t="shared" si="3729"/>
        <v>0</v>
      </c>
      <c r="G12434" s="268">
        <f t="shared" si="3730"/>
        <v>0</v>
      </c>
    </row>
    <row r="12435" spans="1:7" s="212" customFormat="1" ht="24" customHeight="1" x14ac:dyDescent="0.2">
      <c r="A12435" s="207" t="str">
        <f t="shared" si="3726"/>
        <v/>
      </c>
      <c r="B12435" s="205">
        <f t="shared" si="3727"/>
        <v>0</v>
      </c>
      <c r="C12435" s="206"/>
      <c r="D12435" s="207" t="str">
        <f t="shared" si="3728"/>
        <v/>
      </c>
      <c r="E12435" s="208"/>
      <c r="F12435" s="209">
        <f t="shared" si="3729"/>
        <v>0</v>
      </c>
      <c r="G12435" s="268">
        <f t="shared" si="3730"/>
        <v>0</v>
      </c>
    </row>
    <row r="12436" spans="1:7" ht="24" customHeight="1" x14ac:dyDescent="0.2">
      <c r="A12436" s="269"/>
      <c r="D12436" s="88"/>
      <c r="E12436" s="89"/>
      <c r="F12436" s="255" t="s">
        <v>31</v>
      </c>
      <c r="G12436" s="270">
        <f>SUBTOTAL(9,G12428:G12435)</f>
        <v>0</v>
      </c>
    </row>
    <row r="12437" spans="1:7" ht="24" customHeight="1" x14ac:dyDescent="0.2">
      <c r="A12437" s="269"/>
      <c r="C12437" s="98" t="s">
        <v>605</v>
      </c>
      <c r="D12437" s="88"/>
      <c r="E12437" s="89"/>
      <c r="G12437" s="271"/>
    </row>
    <row r="12438" spans="1:7" s="212" customFormat="1" ht="24" customHeight="1" x14ac:dyDescent="0.2">
      <c r="A12438" s="207" t="str">
        <f t="shared" ref="A12438:A12446" si="3731">IFERROR(VLOOKUP(C12438,Tabla_Insumos,4,FALSE),"")</f>
        <v/>
      </c>
      <c r="B12438" s="205" t="str">
        <f t="shared" ref="B12438:B12446" si="3732">IFERROR(VLOOKUP(C12438,Tabla_Insumos,5,FALSE),"")</f>
        <v/>
      </c>
      <c r="C12438" s="206"/>
      <c r="D12438" s="207" t="str">
        <f t="shared" ref="D12438:D12446" si="3733">IFERROR(VLOOKUP(C12438,Tabla_Insumos,2,FALSE),"")</f>
        <v/>
      </c>
      <c r="E12438" s="208"/>
      <c r="F12438" s="209">
        <f t="shared" ref="F12438:F12446" si="3734">IFERROR(VLOOKUP(C12438,Tabla_Insumos,3,FALSE),0)</f>
        <v>0</v>
      </c>
      <c r="G12438" s="268">
        <f t="shared" ref="G12438:G12446" si="3735">ROUND(E12438*F12438,2)</f>
        <v>0</v>
      </c>
    </row>
    <row r="12439" spans="1:7" s="212" customFormat="1" ht="24" customHeight="1" x14ac:dyDescent="0.2">
      <c r="A12439" s="207" t="str">
        <f t="shared" si="3731"/>
        <v/>
      </c>
      <c r="B12439" s="205" t="str">
        <f t="shared" si="3732"/>
        <v/>
      </c>
      <c r="C12439" s="206"/>
      <c r="D12439" s="207" t="str">
        <f t="shared" si="3733"/>
        <v/>
      </c>
      <c r="E12439" s="208"/>
      <c r="F12439" s="209">
        <f t="shared" si="3734"/>
        <v>0</v>
      </c>
      <c r="G12439" s="268">
        <f t="shared" si="3735"/>
        <v>0</v>
      </c>
    </row>
    <row r="12440" spans="1:7" s="212" customFormat="1" ht="24" customHeight="1" x14ac:dyDescent="0.2">
      <c r="A12440" s="207" t="str">
        <f t="shared" si="3731"/>
        <v/>
      </c>
      <c r="B12440" s="205" t="str">
        <f t="shared" si="3732"/>
        <v/>
      </c>
      <c r="C12440" s="206"/>
      <c r="D12440" s="207" t="str">
        <f t="shared" si="3733"/>
        <v/>
      </c>
      <c r="E12440" s="208"/>
      <c r="F12440" s="209">
        <f t="shared" si="3734"/>
        <v>0</v>
      </c>
      <c r="G12440" s="268">
        <f t="shared" si="3735"/>
        <v>0</v>
      </c>
    </row>
    <row r="12441" spans="1:7" s="212" customFormat="1" ht="24" customHeight="1" x14ac:dyDescent="0.2">
      <c r="A12441" s="207" t="str">
        <f t="shared" si="3731"/>
        <v/>
      </c>
      <c r="B12441" s="205" t="str">
        <f t="shared" si="3732"/>
        <v/>
      </c>
      <c r="C12441" s="206"/>
      <c r="D12441" s="207" t="str">
        <f t="shared" si="3733"/>
        <v/>
      </c>
      <c r="E12441" s="208"/>
      <c r="F12441" s="209">
        <f t="shared" si="3734"/>
        <v>0</v>
      </c>
      <c r="G12441" s="268">
        <f t="shared" si="3735"/>
        <v>0</v>
      </c>
    </row>
    <row r="12442" spans="1:7" s="212" customFormat="1" ht="24" customHeight="1" x14ac:dyDescent="0.2">
      <c r="A12442" s="207" t="str">
        <f t="shared" si="3731"/>
        <v/>
      </c>
      <c r="B12442" s="205" t="str">
        <f t="shared" si="3732"/>
        <v/>
      </c>
      <c r="C12442" s="206"/>
      <c r="D12442" s="207" t="str">
        <f t="shared" si="3733"/>
        <v/>
      </c>
      <c r="E12442" s="208"/>
      <c r="F12442" s="209">
        <f t="shared" si="3734"/>
        <v>0</v>
      </c>
      <c r="G12442" s="268">
        <f t="shared" si="3735"/>
        <v>0</v>
      </c>
    </row>
    <row r="12443" spans="1:7" s="212" customFormat="1" ht="24" customHeight="1" x14ac:dyDescent="0.2">
      <c r="A12443" s="207" t="str">
        <f t="shared" si="3731"/>
        <v/>
      </c>
      <c r="B12443" s="205" t="str">
        <f t="shared" si="3732"/>
        <v/>
      </c>
      <c r="C12443" s="206"/>
      <c r="D12443" s="207" t="str">
        <f t="shared" si="3733"/>
        <v/>
      </c>
      <c r="E12443" s="208"/>
      <c r="F12443" s="209">
        <f t="shared" si="3734"/>
        <v>0</v>
      </c>
      <c r="G12443" s="268">
        <f t="shared" si="3735"/>
        <v>0</v>
      </c>
    </row>
    <row r="12444" spans="1:7" s="212" customFormat="1" ht="24" customHeight="1" x14ac:dyDescent="0.2">
      <c r="A12444" s="207" t="str">
        <f t="shared" si="3731"/>
        <v/>
      </c>
      <c r="B12444" s="205" t="str">
        <f t="shared" si="3732"/>
        <v/>
      </c>
      <c r="C12444" s="206"/>
      <c r="D12444" s="207" t="str">
        <f t="shared" si="3733"/>
        <v/>
      </c>
      <c r="E12444" s="208"/>
      <c r="F12444" s="209">
        <f t="shared" si="3734"/>
        <v>0</v>
      </c>
      <c r="G12444" s="268">
        <f t="shared" si="3735"/>
        <v>0</v>
      </c>
    </row>
    <row r="12445" spans="1:7" s="212" customFormat="1" ht="24" customHeight="1" x14ac:dyDescent="0.2">
      <c r="A12445" s="207" t="str">
        <f t="shared" si="3731"/>
        <v/>
      </c>
      <c r="B12445" s="205" t="str">
        <f t="shared" si="3732"/>
        <v/>
      </c>
      <c r="C12445" s="206"/>
      <c r="D12445" s="207" t="str">
        <f t="shared" si="3733"/>
        <v/>
      </c>
      <c r="E12445" s="208"/>
      <c r="F12445" s="209">
        <f t="shared" si="3734"/>
        <v>0</v>
      </c>
      <c r="G12445" s="268">
        <f t="shared" si="3735"/>
        <v>0</v>
      </c>
    </row>
    <row r="12446" spans="1:7" s="212" customFormat="1" ht="24" customHeight="1" x14ac:dyDescent="0.2">
      <c r="A12446" s="207" t="str">
        <f t="shared" si="3731"/>
        <v/>
      </c>
      <c r="B12446" s="205" t="str">
        <f t="shared" si="3732"/>
        <v/>
      </c>
      <c r="C12446" s="206"/>
      <c r="D12446" s="207" t="str">
        <f t="shared" si="3733"/>
        <v/>
      </c>
      <c r="E12446" s="208"/>
      <c r="F12446" s="209">
        <f t="shared" si="3734"/>
        <v>0</v>
      </c>
      <c r="G12446" s="268">
        <f t="shared" si="3735"/>
        <v>0</v>
      </c>
    </row>
    <row r="12447" spans="1:7" ht="24" customHeight="1" x14ac:dyDescent="0.2">
      <c r="A12447" s="272"/>
      <c r="B12447" s="88"/>
      <c r="D12447" s="88"/>
      <c r="E12447" s="89"/>
      <c r="F12447" s="255" t="s">
        <v>32</v>
      </c>
      <c r="G12447" s="270">
        <f>SUBTOTAL(9,G12438:G12446)</f>
        <v>0</v>
      </c>
    </row>
    <row r="12448" spans="1:7" ht="24" customHeight="1" x14ac:dyDescent="0.2">
      <c r="A12448" s="273"/>
      <c r="B12448" s="88"/>
      <c r="D12448" s="88"/>
      <c r="E12448" s="89"/>
      <c r="G12448" s="271"/>
    </row>
    <row r="12449" spans="1:123" ht="24" customHeight="1" x14ac:dyDescent="0.2">
      <c r="A12449" s="274" t="str">
        <f>B12407</f>
        <v>25.8.8</v>
      </c>
      <c r="B12449" s="275" t="str">
        <f>C12407</f>
        <v>Matafuegos Clase K 5Kg</v>
      </c>
      <c r="C12449" s="95"/>
      <c r="D12449" s="95" t="s">
        <v>33</v>
      </c>
      <c r="E12449" s="96"/>
      <c r="F12449" s="277" t="s">
        <v>34</v>
      </c>
      <c r="G12449" s="276">
        <f>SUBTOTAL(9,G12412:G12448)</f>
        <v>0</v>
      </c>
    </row>
    <row r="12451" spans="1:123" ht="24" customHeight="1" x14ac:dyDescent="0.2">
      <c r="A12451" s="256" t="s">
        <v>36</v>
      </c>
      <c r="B12451" s="257"/>
      <c r="C12451" s="257"/>
      <c r="D12451" s="257"/>
      <c r="E12451" s="257"/>
      <c r="F12451" s="257"/>
      <c r="G12451" s="258"/>
    </row>
    <row r="12452" spans="1:123" ht="24" customHeight="1" x14ac:dyDescent="0.2">
      <c r="A12452" s="259" t="s">
        <v>601</v>
      </c>
      <c r="B12452" s="84" t="str">
        <f>Comitente</f>
        <v>SUBSECRETARIA DE ARQUITECTURA</v>
      </c>
      <c r="C12452" s="80"/>
      <c r="D12452" s="85"/>
      <c r="E12452" s="85"/>
      <c r="F12452" s="86"/>
      <c r="G12452" s="260"/>
    </row>
    <row r="12453" spans="1:123" ht="24" customHeight="1" x14ac:dyDescent="0.2">
      <c r="A12453" s="259" t="s">
        <v>602</v>
      </c>
      <c r="B12453" s="84">
        <f>Contratista</f>
        <v>0</v>
      </c>
      <c r="C12453" s="81"/>
      <c r="D12453" s="81"/>
      <c r="E12453" s="81"/>
      <c r="F12453" s="87"/>
      <c r="G12453" s="261"/>
    </row>
    <row r="12454" spans="1:123" ht="24" customHeight="1" x14ac:dyDescent="0.2">
      <c r="A12454" s="259" t="s">
        <v>23</v>
      </c>
      <c r="B12454" s="84" t="str">
        <f>Obra</f>
        <v>ESCUELA CASA DEL NINÑO</v>
      </c>
      <c r="C12454" s="81"/>
      <c r="D12454" s="81"/>
      <c r="E12454" s="81"/>
      <c r="F12454" s="87" t="s">
        <v>37</v>
      </c>
      <c r="G12454" s="262">
        <f>Fecha_Base</f>
        <v>0</v>
      </c>
    </row>
    <row r="12455" spans="1:123" ht="24" customHeight="1" x14ac:dyDescent="0.2">
      <c r="A12455" s="263" t="s">
        <v>600</v>
      </c>
      <c r="B12455" s="82" t="str">
        <f>Ubicación</f>
        <v>VALLE FERTIL - SAN JUAN</v>
      </c>
      <c r="C12455" s="82"/>
      <c r="D12455" s="88"/>
      <c r="E12455" s="89"/>
      <c r="G12455" s="264"/>
    </row>
    <row r="12456" spans="1:123" ht="24" customHeight="1" x14ac:dyDescent="0.2">
      <c r="A12456" s="263" t="s">
        <v>38</v>
      </c>
      <c r="B12456" s="91">
        <f>IFERROR(VALUE(LEFT(B12457,FIND(".",B12457)-1)),"")</f>
        <v>25</v>
      </c>
      <c r="C12456" s="83" t="str">
        <f>IFERROR(VLOOKUP(B12456,Tabla_CyP,2,FALSE),"")</f>
        <v>REPARACIONES, REFACCIONES Y REFUNCIONALIZACIONES</v>
      </c>
      <c r="E12456" s="89"/>
      <c r="G12456" s="264"/>
    </row>
    <row r="12457" spans="1:123" ht="24" customHeight="1" x14ac:dyDescent="0.2">
      <c r="A12457" s="263" t="s">
        <v>24</v>
      </c>
      <c r="B12457" s="92" t="str">
        <f>IFERROR(VLOOKUP(COUNTIF($A$1:A12457,"ANALISIS DE PRECIOS"),Tabla_NumeroItem,2,FALSE),"")</f>
        <v>25.8.9</v>
      </c>
      <c r="C12457" s="83" t="str">
        <f>IFERROR(VLOOKUP(B12457,Tabla_CyP,2,FALSE),"")</f>
        <v>Toma de Incendio para Bomberos en Vereda</v>
      </c>
      <c r="D12457" s="88"/>
      <c r="E12457" s="89"/>
      <c r="F12457" s="87" t="s">
        <v>25</v>
      </c>
      <c r="G12457" s="265" t="str">
        <f>IFERROR(VLOOKUP(B12457,Tabla_CyP,4,FALSE),"")</f>
        <v>u</v>
      </c>
    </row>
    <row r="12458" spans="1:123" ht="24" customHeight="1" x14ac:dyDescent="0.2">
      <c r="A12458" s="263"/>
      <c r="B12458" s="82"/>
      <c r="D12458" s="88"/>
      <c r="E12458" s="89"/>
      <c r="G12458" s="264"/>
    </row>
    <row r="12459" spans="1:123" ht="24" customHeight="1" x14ac:dyDescent="0.2">
      <c r="A12459" s="366" t="s">
        <v>506</v>
      </c>
      <c r="B12459" s="367"/>
      <c r="C12459" s="368" t="s">
        <v>0</v>
      </c>
      <c r="D12459" s="368" t="s">
        <v>26</v>
      </c>
      <c r="E12459" s="370" t="s">
        <v>27</v>
      </c>
      <c r="F12459" s="372" t="s">
        <v>28</v>
      </c>
      <c r="G12459" s="372" t="s">
        <v>29</v>
      </c>
    </row>
    <row r="12460" spans="1:123" s="88" customFormat="1" ht="24" customHeight="1" x14ac:dyDescent="0.2">
      <c r="A12460" s="93" t="s">
        <v>507</v>
      </c>
      <c r="B12460" s="93" t="s">
        <v>508</v>
      </c>
      <c r="C12460" s="369"/>
      <c r="D12460" s="369"/>
      <c r="E12460" s="371"/>
      <c r="F12460" s="373"/>
      <c r="G12460" s="373"/>
      <c r="H12460" s="213"/>
      <c r="I12460" s="213"/>
      <c r="J12460" s="213"/>
      <c r="K12460" s="213"/>
      <c r="L12460" s="213"/>
      <c r="M12460" s="213"/>
      <c r="N12460" s="213"/>
      <c r="O12460" s="213"/>
      <c r="P12460" s="213"/>
      <c r="Q12460" s="213"/>
      <c r="R12460" s="213"/>
      <c r="S12460" s="213"/>
      <c r="T12460" s="213"/>
      <c r="U12460" s="213"/>
      <c r="V12460" s="213"/>
      <c r="W12460" s="213"/>
      <c r="X12460" s="213"/>
      <c r="Y12460" s="213"/>
      <c r="Z12460" s="213"/>
      <c r="AA12460" s="213"/>
      <c r="AB12460" s="213"/>
      <c r="AC12460" s="213"/>
      <c r="AD12460" s="213"/>
      <c r="AE12460" s="213"/>
      <c r="AF12460" s="213"/>
      <c r="AG12460" s="213"/>
      <c r="AH12460" s="213"/>
      <c r="AI12460" s="213"/>
      <c r="AJ12460" s="213"/>
      <c r="AK12460" s="213"/>
      <c r="AL12460" s="213"/>
      <c r="AM12460" s="213"/>
      <c r="AN12460" s="213"/>
      <c r="AO12460" s="213"/>
      <c r="AP12460" s="213"/>
      <c r="AQ12460" s="213"/>
      <c r="AR12460" s="213"/>
      <c r="AS12460" s="213"/>
      <c r="AT12460" s="213"/>
      <c r="AU12460" s="213"/>
      <c r="AV12460" s="213"/>
      <c r="AW12460" s="213"/>
      <c r="AX12460" s="213"/>
      <c r="AY12460" s="213"/>
      <c r="AZ12460" s="213"/>
      <c r="BA12460" s="213"/>
      <c r="BB12460" s="213"/>
      <c r="BC12460" s="213"/>
      <c r="BD12460" s="213"/>
      <c r="BE12460" s="213"/>
      <c r="BF12460" s="213"/>
      <c r="BG12460" s="213"/>
      <c r="BH12460" s="213"/>
      <c r="BI12460" s="213"/>
      <c r="BJ12460" s="213"/>
      <c r="BK12460" s="213"/>
      <c r="BL12460" s="213"/>
      <c r="BM12460" s="213"/>
      <c r="BN12460" s="213"/>
      <c r="BO12460" s="213"/>
      <c r="BP12460" s="213"/>
      <c r="BQ12460" s="213"/>
      <c r="BR12460" s="213"/>
      <c r="BS12460" s="213"/>
      <c r="BT12460" s="213"/>
      <c r="BU12460" s="213"/>
      <c r="BV12460" s="213"/>
      <c r="BW12460" s="213"/>
      <c r="BX12460" s="213"/>
      <c r="BY12460" s="213"/>
      <c r="BZ12460" s="213"/>
      <c r="CA12460" s="213"/>
      <c r="CB12460" s="213"/>
      <c r="CC12460" s="213"/>
      <c r="CD12460" s="213"/>
      <c r="CE12460" s="213"/>
      <c r="CF12460" s="213"/>
      <c r="CG12460" s="213"/>
      <c r="CH12460" s="213"/>
      <c r="CI12460" s="213"/>
      <c r="CJ12460" s="213"/>
      <c r="CK12460" s="213"/>
      <c r="CL12460" s="213"/>
      <c r="CM12460" s="213"/>
      <c r="CN12460" s="213"/>
      <c r="CO12460" s="213"/>
      <c r="CP12460" s="213"/>
      <c r="CQ12460" s="213"/>
      <c r="CR12460" s="213"/>
      <c r="CS12460" s="213"/>
      <c r="CT12460" s="213"/>
      <c r="CU12460" s="213"/>
      <c r="CV12460" s="213"/>
      <c r="CW12460" s="213"/>
      <c r="CX12460" s="213"/>
      <c r="CY12460" s="213"/>
      <c r="CZ12460" s="213"/>
      <c r="DA12460" s="213"/>
      <c r="DB12460" s="213"/>
      <c r="DC12460" s="213"/>
      <c r="DD12460" s="213"/>
      <c r="DE12460" s="213"/>
      <c r="DF12460" s="213"/>
      <c r="DG12460" s="213"/>
      <c r="DH12460" s="213"/>
      <c r="DI12460" s="213"/>
      <c r="DJ12460" s="213"/>
      <c r="DK12460" s="213"/>
      <c r="DL12460" s="213"/>
      <c r="DM12460" s="213"/>
      <c r="DN12460" s="213"/>
      <c r="DO12460" s="213"/>
      <c r="DP12460" s="213"/>
      <c r="DQ12460" s="213"/>
      <c r="DR12460" s="213"/>
      <c r="DS12460" s="213"/>
    </row>
    <row r="12461" spans="1:123" ht="24" customHeight="1" x14ac:dyDescent="0.2">
      <c r="A12461" s="266"/>
      <c r="B12461" s="94"/>
      <c r="C12461" s="132" t="s">
        <v>603</v>
      </c>
      <c r="D12461" s="95"/>
      <c r="E12461" s="96"/>
      <c r="F12461" s="97"/>
      <c r="G12461" s="267"/>
    </row>
    <row r="12462" spans="1:123" s="212" customFormat="1" ht="24" customHeight="1" x14ac:dyDescent="0.2">
      <c r="A12462" s="207" t="str">
        <f t="shared" ref="A12462:A12475" si="3736">IFERROR(VLOOKUP(C12462,Tabla_Insumos,4,FALSE),"")</f>
        <v/>
      </c>
      <c r="B12462" s="205" t="str">
        <f>IFERROR(VLOOKUP(C12462,Tabla_Insumos,5,FALSE),"")</f>
        <v/>
      </c>
      <c r="C12462" s="206"/>
      <c r="D12462" s="207" t="str">
        <f t="shared" ref="D12462:D12475" si="3737">IFERROR(VLOOKUP(C12462,Tabla_Insumos,2,FALSE),"")</f>
        <v/>
      </c>
      <c r="E12462" s="208"/>
      <c r="F12462" s="209">
        <f t="shared" ref="F12462:F12475" si="3738">IFERROR(VLOOKUP(C12462,Tabla_Insumos,3,FALSE),0)</f>
        <v>0</v>
      </c>
      <c r="G12462" s="268">
        <f>ROUND(E12462*F12462,2)</f>
        <v>0</v>
      </c>
    </row>
    <row r="12463" spans="1:123" s="212" customFormat="1" ht="24" customHeight="1" x14ac:dyDescent="0.2">
      <c r="A12463" s="207" t="str">
        <f t="shared" si="3736"/>
        <v/>
      </c>
      <c r="B12463" s="205" t="str">
        <f t="shared" ref="B12463:B12475" si="3739">IFERROR(VLOOKUP(C12463,Tabla_Insumos,5,FALSE),"")</f>
        <v/>
      </c>
      <c r="C12463" s="206"/>
      <c r="D12463" s="207" t="str">
        <f t="shared" si="3737"/>
        <v/>
      </c>
      <c r="E12463" s="208"/>
      <c r="F12463" s="209">
        <f t="shared" si="3738"/>
        <v>0</v>
      </c>
      <c r="G12463" s="268">
        <f t="shared" ref="G12463:G12475" si="3740">ROUND(E12463*F12463,2)</f>
        <v>0</v>
      </c>
    </row>
    <row r="12464" spans="1:123" s="212" customFormat="1" ht="24" customHeight="1" x14ac:dyDescent="0.2">
      <c r="A12464" s="207" t="str">
        <f t="shared" si="3736"/>
        <v/>
      </c>
      <c r="B12464" s="205" t="str">
        <f t="shared" si="3739"/>
        <v/>
      </c>
      <c r="C12464" s="206"/>
      <c r="D12464" s="207" t="str">
        <f t="shared" si="3737"/>
        <v/>
      </c>
      <c r="E12464" s="208"/>
      <c r="F12464" s="209">
        <f t="shared" si="3738"/>
        <v>0</v>
      </c>
      <c r="G12464" s="268">
        <f t="shared" si="3740"/>
        <v>0</v>
      </c>
    </row>
    <row r="12465" spans="1:7" s="212" customFormat="1" ht="24" customHeight="1" x14ac:dyDescent="0.2">
      <c r="A12465" s="207" t="str">
        <f t="shared" si="3736"/>
        <v/>
      </c>
      <c r="B12465" s="205" t="str">
        <f t="shared" si="3739"/>
        <v/>
      </c>
      <c r="C12465" s="206"/>
      <c r="D12465" s="207" t="str">
        <f t="shared" si="3737"/>
        <v/>
      </c>
      <c r="E12465" s="208"/>
      <c r="F12465" s="209">
        <f t="shared" si="3738"/>
        <v>0</v>
      </c>
      <c r="G12465" s="268">
        <f t="shared" si="3740"/>
        <v>0</v>
      </c>
    </row>
    <row r="12466" spans="1:7" s="212" customFormat="1" ht="24" customHeight="1" x14ac:dyDescent="0.2">
      <c r="A12466" s="207" t="str">
        <f t="shared" si="3736"/>
        <v/>
      </c>
      <c r="B12466" s="205" t="str">
        <f t="shared" si="3739"/>
        <v/>
      </c>
      <c r="C12466" s="206"/>
      <c r="D12466" s="207" t="str">
        <f t="shared" si="3737"/>
        <v/>
      </c>
      <c r="E12466" s="208"/>
      <c r="F12466" s="209">
        <f t="shared" si="3738"/>
        <v>0</v>
      </c>
      <c r="G12466" s="268">
        <f t="shared" si="3740"/>
        <v>0</v>
      </c>
    </row>
    <row r="12467" spans="1:7" s="212" customFormat="1" ht="24" customHeight="1" x14ac:dyDescent="0.2">
      <c r="A12467" s="207" t="str">
        <f t="shared" si="3736"/>
        <v/>
      </c>
      <c r="B12467" s="205" t="str">
        <f t="shared" si="3739"/>
        <v/>
      </c>
      <c r="C12467" s="206"/>
      <c r="D12467" s="207" t="str">
        <f t="shared" si="3737"/>
        <v/>
      </c>
      <c r="E12467" s="208"/>
      <c r="F12467" s="209">
        <f t="shared" si="3738"/>
        <v>0</v>
      </c>
      <c r="G12467" s="268">
        <f t="shared" si="3740"/>
        <v>0</v>
      </c>
    </row>
    <row r="12468" spans="1:7" s="212" customFormat="1" ht="24" customHeight="1" x14ac:dyDescent="0.2">
      <c r="A12468" s="207" t="str">
        <f t="shared" si="3736"/>
        <v/>
      </c>
      <c r="B12468" s="205" t="str">
        <f t="shared" si="3739"/>
        <v/>
      </c>
      <c r="C12468" s="206"/>
      <c r="D12468" s="207" t="str">
        <f t="shared" si="3737"/>
        <v/>
      </c>
      <c r="E12468" s="208"/>
      <c r="F12468" s="209">
        <f t="shared" si="3738"/>
        <v>0</v>
      </c>
      <c r="G12468" s="268">
        <f t="shared" si="3740"/>
        <v>0</v>
      </c>
    </row>
    <row r="12469" spans="1:7" s="212" customFormat="1" ht="24" customHeight="1" x14ac:dyDescent="0.2">
      <c r="A12469" s="207" t="str">
        <f t="shared" si="3736"/>
        <v/>
      </c>
      <c r="B12469" s="205" t="str">
        <f t="shared" si="3739"/>
        <v/>
      </c>
      <c r="C12469" s="206"/>
      <c r="D12469" s="207" t="str">
        <f t="shared" si="3737"/>
        <v/>
      </c>
      <c r="E12469" s="208"/>
      <c r="F12469" s="209">
        <f t="shared" si="3738"/>
        <v>0</v>
      </c>
      <c r="G12469" s="268">
        <f t="shared" si="3740"/>
        <v>0</v>
      </c>
    </row>
    <row r="12470" spans="1:7" s="212" customFormat="1" ht="24" customHeight="1" x14ac:dyDescent="0.2">
      <c r="A12470" s="207" t="str">
        <f t="shared" si="3736"/>
        <v/>
      </c>
      <c r="B12470" s="205" t="str">
        <f t="shared" si="3739"/>
        <v/>
      </c>
      <c r="C12470" s="206"/>
      <c r="D12470" s="207" t="str">
        <f t="shared" si="3737"/>
        <v/>
      </c>
      <c r="E12470" s="208"/>
      <c r="F12470" s="209">
        <f t="shared" si="3738"/>
        <v>0</v>
      </c>
      <c r="G12470" s="268">
        <f t="shared" si="3740"/>
        <v>0</v>
      </c>
    </row>
    <row r="12471" spans="1:7" s="212" customFormat="1" ht="24" customHeight="1" x14ac:dyDescent="0.2">
      <c r="A12471" s="207" t="str">
        <f t="shared" si="3736"/>
        <v/>
      </c>
      <c r="B12471" s="205" t="str">
        <f t="shared" si="3739"/>
        <v/>
      </c>
      <c r="C12471" s="206"/>
      <c r="D12471" s="207" t="str">
        <f t="shared" si="3737"/>
        <v/>
      </c>
      <c r="E12471" s="208"/>
      <c r="F12471" s="209">
        <f t="shared" si="3738"/>
        <v>0</v>
      </c>
      <c r="G12471" s="268">
        <f t="shared" si="3740"/>
        <v>0</v>
      </c>
    </row>
    <row r="12472" spans="1:7" s="212" customFormat="1" ht="24" customHeight="1" x14ac:dyDescent="0.2">
      <c r="A12472" s="207" t="str">
        <f t="shared" si="3736"/>
        <v/>
      </c>
      <c r="B12472" s="205" t="str">
        <f t="shared" si="3739"/>
        <v/>
      </c>
      <c r="C12472" s="206"/>
      <c r="D12472" s="207" t="str">
        <f t="shared" si="3737"/>
        <v/>
      </c>
      <c r="E12472" s="208"/>
      <c r="F12472" s="209">
        <f t="shared" si="3738"/>
        <v>0</v>
      </c>
      <c r="G12472" s="268">
        <f t="shared" si="3740"/>
        <v>0</v>
      </c>
    </row>
    <row r="12473" spans="1:7" s="212" customFormat="1" ht="24" customHeight="1" x14ac:dyDescent="0.2">
      <c r="A12473" s="207" t="str">
        <f t="shared" si="3736"/>
        <v/>
      </c>
      <c r="B12473" s="205" t="str">
        <f t="shared" si="3739"/>
        <v/>
      </c>
      <c r="C12473" s="206"/>
      <c r="D12473" s="207" t="str">
        <f t="shared" si="3737"/>
        <v/>
      </c>
      <c r="E12473" s="208"/>
      <c r="F12473" s="209">
        <f t="shared" si="3738"/>
        <v>0</v>
      </c>
      <c r="G12473" s="268">
        <f t="shared" si="3740"/>
        <v>0</v>
      </c>
    </row>
    <row r="12474" spans="1:7" s="212" customFormat="1" ht="24" customHeight="1" x14ac:dyDescent="0.2">
      <c r="A12474" s="207" t="str">
        <f t="shared" si="3736"/>
        <v/>
      </c>
      <c r="B12474" s="205" t="str">
        <f t="shared" si="3739"/>
        <v/>
      </c>
      <c r="C12474" s="206"/>
      <c r="D12474" s="207" t="str">
        <f t="shared" si="3737"/>
        <v/>
      </c>
      <c r="E12474" s="208"/>
      <c r="F12474" s="209">
        <f t="shared" si="3738"/>
        <v>0</v>
      </c>
      <c r="G12474" s="268">
        <f t="shared" si="3740"/>
        <v>0</v>
      </c>
    </row>
    <row r="12475" spans="1:7" s="212" customFormat="1" ht="24" customHeight="1" x14ac:dyDescent="0.2">
      <c r="A12475" s="207" t="str">
        <f t="shared" si="3736"/>
        <v/>
      </c>
      <c r="B12475" s="205" t="str">
        <f t="shared" si="3739"/>
        <v/>
      </c>
      <c r="C12475" s="206"/>
      <c r="D12475" s="207" t="str">
        <f t="shared" si="3737"/>
        <v/>
      </c>
      <c r="E12475" s="208"/>
      <c r="F12475" s="210">
        <f t="shared" si="3738"/>
        <v>0</v>
      </c>
      <c r="G12475" s="268">
        <f t="shared" si="3740"/>
        <v>0</v>
      </c>
    </row>
    <row r="12476" spans="1:7" ht="24" customHeight="1" x14ac:dyDescent="0.2">
      <c r="A12476" s="269"/>
      <c r="D12476" s="88"/>
      <c r="E12476" s="89"/>
      <c r="F12476" s="255" t="s">
        <v>30</v>
      </c>
      <c r="G12476" s="270">
        <f>SUBTOTAL(9,G12462:G12475)</f>
        <v>0</v>
      </c>
    </row>
    <row r="12477" spans="1:7" ht="24" customHeight="1" x14ac:dyDescent="0.2">
      <c r="A12477" s="269"/>
      <c r="C12477" s="98" t="s">
        <v>604</v>
      </c>
      <c r="D12477" s="88"/>
      <c r="E12477" s="89"/>
      <c r="G12477" s="271"/>
    </row>
    <row r="12478" spans="1:7" s="212" customFormat="1" ht="24" customHeight="1" x14ac:dyDescent="0.2">
      <c r="A12478" s="207" t="str">
        <f t="shared" ref="A12478:A12485" si="3741">IFERROR(VLOOKUP(C12478,Tabla_Insumos,4,FALSE),"")</f>
        <v/>
      </c>
      <c r="B12478" s="205">
        <f t="shared" ref="B12478:B12485" si="3742">IFERROR(VLOOKUP(A12478,Tabla_Indices,5,FALSE),"")</f>
        <v>0</v>
      </c>
      <c r="C12478" s="206"/>
      <c r="D12478" s="207" t="str">
        <f t="shared" ref="D12478:D12485" si="3743">IFERROR(VLOOKUP(C12478,Tabla_Insumos,2,FALSE),"")</f>
        <v/>
      </c>
      <c r="E12478" s="208"/>
      <c r="F12478" s="211">
        <f t="shared" ref="F12478:F12485" si="3744">IFERROR(VLOOKUP(C12478,Tabla_Insumos,3,FALSE),0)</f>
        <v>0</v>
      </c>
      <c r="G12478" s="268">
        <f>ROUND(E12478*F12478,2)</f>
        <v>0</v>
      </c>
    </row>
    <row r="12479" spans="1:7" s="212" customFormat="1" ht="24" customHeight="1" x14ac:dyDescent="0.2">
      <c r="A12479" s="207" t="str">
        <f t="shared" si="3741"/>
        <v/>
      </c>
      <c r="B12479" s="205">
        <f t="shared" si="3742"/>
        <v>0</v>
      </c>
      <c r="C12479" s="206"/>
      <c r="D12479" s="207" t="str">
        <f t="shared" si="3743"/>
        <v/>
      </c>
      <c r="E12479" s="208"/>
      <c r="F12479" s="211">
        <f t="shared" si="3744"/>
        <v>0</v>
      </c>
      <c r="G12479" s="268">
        <f>ROUND(E12479*F12479,2)</f>
        <v>0</v>
      </c>
    </row>
    <row r="12480" spans="1:7" s="212" customFormat="1" ht="24" customHeight="1" x14ac:dyDescent="0.2">
      <c r="A12480" s="207" t="str">
        <f t="shared" si="3741"/>
        <v/>
      </c>
      <c r="B12480" s="205">
        <f t="shared" si="3742"/>
        <v>0</v>
      </c>
      <c r="C12480" s="206"/>
      <c r="D12480" s="207" t="str">
        <f t="shared" si="3743"/>
        <v/>
      </c>
      <c r="E12480" s="208"/>
      <c r="F12480" s="211">
        <f t="shared" si="3744"/>
        <v>0</v>
      </c>
      <c r="G12480" s="268">
        <f t="shared" ref="G12480:G12485" si="3745">ROUND(E12480*F12480,2)</f>
        <v>0</v>
      </c>
    </row>
    <row r="12481" spans="1:7" s="212" customFormat="1" ht="24" customHeight="1" x14ac:dyDescent="0.2">
      <c r="A12481" s="207" t="str">
        <f t="shared" si="3741"/>
        <v/>
      </c>
      <c r="B12481" s="205">
        <f t="shared" si="3742"/>
        <v>0</v>
      </c>
      <c r="C12481" s="206"/>
      <c r="D12481" s="207" t="str">
        <f t="shared" si="3743"/>
        <v/>
      </c>
      <c r="E12481" s="208"/>
      <c r="F12481" s="211">
        <f t="shared" si="3744"/>
        <v>0</v>
      </c>
      <c r="G12481" s="268">
        <f t="shared" si="3745"/>
        <v>0</v>
      </c>
    </row>
    <row r="12482" spans="1:7" s="212" customFormat="1" ht="24" customHeight="1" x14ac:dyDescent="0.2">
      <c r="A12482" s="207" t="str">
        <f t="shared" si="3741"/>
        <v/>
      </c>
      <c r="B12482" s="205">
        <f t="shared" si="3742"/>
        <v>0</v>
      </c>
      <c r="C12482" s="206"/>
      <c r="D12482" s="207" t="str">
        <f t="shared" si="3743"/>
        <v/>
      </c>
      <c r="E12482" s="208"/>
      <c r="F12482" s="209">
        <f t="shared" si="3744"/>
        <v>0</v>
      </c>
      <c r="G12482" s="268">
        <f t="shared" si="3745"/>
        <v>0</v>
      </c>
    </row>
    <row r="12483" spans="1:7" s="212" customFormat="1" ht="24" customHeight="1" x14ac:dyDescent="0.2">
      <c r="A12483" s="207" t="str">
        <f t="shared" si="3741"/>
        <v/>
      </c>
      <c r="B12483" s="205">
        <f t="shared" si="3742"/>
        <v>0</v>
      </c>
      <c r="C12483" s="206"/>
      <c r="D12483" s="207" t="str">
        <f t="shared" si="3743"/>
        <v/>
      </c>
      <c r="E12483" s="208"/>
      <c r="F12483" s="209">
        <f t="shared" si="3744"/>
        <v>0</v>
      </c>
      <c r="G12483" s="268">
        <f t="shared" si="3745"/>
        <v>0</v>
      </c>
    </row>
    <row r="12484" spans="1:7" s="212" customFormat="1" ht="24" customHeight="1" x14ac:dyDescent="0.2">
      <c r="A12484" s="207" t="str">
        <f t="shared" si="3741"/>
        <v/>
      </c>
      <c r="B12484" s="205">
        <f t="shared" si="3742"/>
        <v>0</v>
      </c>
      <c r="C12484" s="206"/>
      <c r="D12484" s="207" t="str">
        <f t="shared" si="3743"/>
        <v/>
      </c>
      <c r="E12484" s="208"/>
      <c r="F12484" s="209">
        <f t="shared" si="3744"/>
        <v>0</v>
      </c>
      <c r="G12484" s="268">
        <f t="shared" si="3745"/>
        <v>0</v>
      </c>
    </row>
    <row r="12485" spans="1:7" s="212" customFormat="1" ht="24" customHeight="1" x14ac:dyDescent="0.2">
      <c r="A12485" s="207" t="str">
        <f t="shared" si="3741"/>
        <v/>
      </c>
      <c r="B12485" s="205">
        <f t="shared" si="3742"/>
        <v>0</v>
      </c>
      <c r="C12485" s="206"/>
      <c r="D12485" s="207" t="str">
        <f t="shared" si="3743"/>
        <v/>
      </c>
      <c r="E12485" s="208"/>
      <c r="F12485" s="209">
        <f t="shared" si="3744"/>
        <v>0</v>
      </c>
      <c r="G12485" s="268">
        <f t="shared" si="3745"/>
        <v>0</v>
      </c>
    </row>
    <row r="12486" spans="1:7" ht="24" customHeight="1" x14ac:dyDescent="0.2">
      <c r="A12486" s="269"/>
      <c r="D12486" s="88"/>
      <c r="E12486" s="89"/>
      <c r="F12486" s="255" t="s">
        <v>31</v>
      </c>
      <c r="G12486" s="270">
        <f>SUBTOTAL(9,G12478:G12485)</f>
        <v>0</v>
      </c>
    </row>
    <row r="12487" spans="1:7" ht="24" customHeight="1" x14ac:dyDescent="0.2">
      <c r="A12487" s="269"/>
      <c r="C12487" s="98" t="s">
        <v>605</v>
      </c>
      <c r="D12487" s="88"/>
      <c r="E12487" s="89"/>
      <c r="G12487" s="271"/>
    </row>
    <row r="12488" spans="1:7" s="212" customFormat="1" ht="24" customHeight="1" x14ac:dyDescent="0.2">
      <c r="A12488" s="207" t="str">
        <f t="shared" ref="A12488:A12496" si="3746">IFERROR(VLOOKUP(C12488,Tabla_Insumos,4,FALSE),"")</f>
        <v/>
      </c>
      <c r="B12488" s="205" t="str">
        <f t="shared" ref="B12488:B12496" si="3747">IFERROR(VLOOKUP(C12488,Tabla_Insumos,5,FALSE),"")</f>
        <v/>
      </c>
      <c r="C12488" s="206"/>
      <c r="D12488" s="207" t="str">
        <f t="shared" ref="D12488:D12496" si="3748">IFERROR(VLOOKUP(C12488,Tabla_Insumos,2,FALSE),"")</f>
        <v/>
      </c>
      <c r="E12488" s="208"/>
      <c r="F12488" s="209">
        <f t="shared" ref="F12488:F12496" si="3749">IFERROR(VLOOKUP(C12488,Tabla_Insumos,3,FALSE),0)</f>
        <v>0</v>
      </c>
      <c r="G12488" s="268">
        <f t="shared" ref="G12488:G12496" si="3750">ROUND(E12488*F12488,2)</f>
        <v>0</v>
      </c>
    </row>
    <row r="12489" spans="1:7" s="212" customFormat="1" ht="24" customHeight="1" x14ac:dyDescent="0.2">
      <c r="A12489" s="207" t="str">
        <f t="shared" si="3746"/>
        <v/>
      </c>
      <c r="B12489" s="205" t="str">
        <f t="shared" si="3747"/>
        <v/>
      </c>
      <c r="C12489" s="206"/>
      <c r="D12489" s="207" t="str">
        <f t="shared" si="3748"/>
        <v/>
      </c>
      <c r="E12489" s="208"/>
      <c r="F12489" s="209">
        <f t="shared" si="3749"/>
        <v>0</v>
      </c>
      <c r="G12489" s="268">
        <f t="shared" si="3750"/>
        <v>0</v>
      </c>
    </row>
    <row r="12490" spans="1:7" s="212" customFormat="1" ht="24" customHeight="1" x14ac:dyDescent="0.2">
      <c r="A12490" s="207" t="str">
        <f t="shared" si="3746"/>
        <v/>
      </c>
      <c r="B12490" s="205" t="str">
        <f t="shared" si="3747"/>
        <v/>
      </c>
      <c r="C12490" s="206"/>
      <c r="D12490" s="207" t="str">
        <f t="shared" si="3748"/>
        <v/>
      </c>
      <c r="E12490" s="208"/>
      <c r="F12490" s="209">
        <f t="shared" si="3749"/>
        <v>0</v>
      </c>
      <c r="G12490" s="268">
        <f t="shared" si="3750"/>
        <v>0</v>
      </c>
    </row>
    <row r="12491" spans="1:7" s="212" customFormat="1" ht="24" customHeight="1" x14ac:dyDescent="0.2">
      <c r="A12491" s="207" t="str">
        <f t="shared" si="3746"/>
        <v/>
      </c>
      <c r="B12491" s="205" t="str">
        <f t="shared" si="3747"/>
        <v/>
      </c>
      <c r="C12491" s="206"/>
      <c r="D12491" s="207" t="str">
        <f t="shared" si="3748"/>
        <v/>
      </c>
      <c r="E12491" s="208"/>
      <c r="F12491" s="209">
        <f t="shared" si="3749"/>
        <v>0</v>
      </c>
      <c r="G12491" s="268">
        <f t="shared" si="3750"/>
        <v>0</v>
      </c>
    </row>
    <row r="12492" spans="1:7" s="212" customFormat="1" ht="24" customHeight="1" x14ac:dyDescent="0.2">
      <c r="A12492" s="207" t="str">
        <f t="shared" si="3746"/>
        <v/>
      </c>
      <c r="B12492" s="205" t="str">
        <f t="shared" si="3747"/>
        <v/>
      </c>
      <c r="C12492" s="206"/>
      <c r="D12492" s="207" t="str">
        <f t="shared" si="3748"/>
        <v/>
      </c>
      <c r="E12492" s="208"/>
      <c r="F12492" s="209">
        <f t="shared" si="3749"/>
        <v>0</v>
      </c>
      <c r="G12492" s="268">
        <f t="shared" si="3750"/>
        <v>0</v>
      </c>
    </row>
    <row r="12493" spans="1:7" s="212" customFormat="1" ht="24" customHeight="1" x14ac:dyDescent="0.2">
      <c r="A12493" s="207" t="str">
        <f t="shared" si="3746"/>
        <v/>
      </c>
      <c r="B12493" s="205" t="str">
        <f t="shared" si="3747"/>
        <v/>
      </c>
      <c r="C12493" s="206"/>
      <c r="D12493" s="207" t="str">
        <f t="shared" si="3748"/>
        <v/>
      </c>
      <c r="E12493" s="208"/>
      <c r="F12493" s="209">
        <f t="shared" si="3749"/>
        <v>0</v>
      </c>
      <c r="G12493" s="268">
        <f t="shared" si="3750"/>
        <v>0</v>
      </c>
    </row>
    <row r="12494" spans="1:7" s="212" customFormat="1" ht="24" customHeight="1" x14ac:dyDescent="0.2">
      <c r="A12494" s="207" t="str">
        <f t="shared" si="3746"/>
        <v/>
      </c>
      <c r="B12494" s="205" t="str">
        <f t="shared" si="3747"/>
        <v/>
      </c>
      <c r="C12494" s="206"/>
      <c r="D12494" s="207" t="str">
        <f t="shared" si="3748"/>
        <v/>
      </c>
      <c r="E12494" s="208"/>
      <c r="F12494" s="209">
        <f t="shared" si="3749"/>
        <v>0</v>
      </c>
      <c r="G12494" s="268">
        <f t="shared" si="3750"/>
        <v>0</v>
      </c>
    </row>
    <row r="12495" spans="1:7" s="212" customFormat="1" ht="24" customHeight="1" x14ac:dyDescent="0.2">
      <c r="A12495" s="207" t="str">
        <f t="shared" si="3746"/>
        <v/>
      </c>
      <c r="B12495" s="205" t="str">
        <f t="shared" si="3747"/>
        <v/>
      </c>
      <c r="C12495" s="206"/>
      <c r="D12495" s="207" t="str">
        <f t="shared" si="3748"/>
        <v/>
      </c>
      <c r="E12495" s="208"/>
      <c r="F12495" s="209">
        <f t="shared" si="3749"/>
        <v>0</v>
      </c>
      <c r="G12495" s="268">
        <f t="shared" si="3750"/>
        <v>0</v>
      </c>
    </row>
    <row r="12496" spans="1:7" s="212" customFormat="1" ht="24" customHeight="1" x14ac:dyDescent="0.2">
      <c r="A12496" s="207" t="str">
        <f t="shared" si="3746"/>
        <v/>
      </c>
      <c r="B12496" s="205" t="str">
        <f t="shared" si="3747"/>
        <v/>
      </c>
      <c r="C12496" s="206"/>
      <c r="D12496" s="207" t="str">
        <f t="shared" si="3748"/>
        <v/>
      </c>
      <c r="E12496" s="208"/>
      <c r="F12496" s="209">
        <f t="shared" si="3749"/>
        <v>0</v>
      </c>
      <c r="G12496" s="268">
        <f t="shared" si="3750"/>
        <v>0</v>
      </c>
    </row>
    <row r="12497" spans="1:7" ht="24" customHeight="1" x14ac:dyDescent="0.2">
      <c r="A12497" s="272"/>
      <c r="B12497" s="88"/>
      <c r="D12497" s="88"/>
      <c r="E12497" s="89"/>
      <c r="F12497" s="255" t="s">
        <v>32</v>
      </c>
      <c r="G12497" s="270">
        <f>SUBTOTAL(9,G12488:G12496)</f>
        <v>0</v>
      </c>
    </row>
    <row r="12498" spans="1:7" ht="24" customHeight="1" x14ac:dyDescent="0.2">
      <c r="A12498" s="273"/>
      <c r="B12498" s="88"/>
      <c r="D12498" s="88"/>
      <c r="E12498" s="89"/>
      <c r="G12498" s="271"/>
    </row>
    <row r="12499" spans="1:7" ht="24" customHeight="1" x14ac:dyDescent="0.2">
      <c r="A12499" s="274" t="str">
        <f>B12457</f>
        <v>25.8.9</v>
      </c>
      <c r="B12499" s="275" t="str">
        <f>C12457</f>
        <v>Toma de Incendio para Bomberos en Vereda</v>
      </c>
      <c r="C12499" s="95"/>
      <c r="D12499" s="95" t="s">
        <v>33</v>
      </c>
      <c r="E12499" s="96"/>
      <c r="F12499" s="277" t="s">
        <v>34</v>
      </c>
      <c r="G12499" s="276">
        <f>SUBTOTAL(9,G12462:G12498)</f>
        <v>0</v>
      </c>
    </row>
    <row r="12501" spans="1:7" ht="24" customHeight="1" x14ac:dyDescent="0.2">
      <c r="A12501" s="256" t="s">
        <v>36</v>
      </c>
      <c r="B12501" s="257"/>
      <c r="C12501" s="257"/>
      <c r="D12501" s="257"/>
      <c r="E12501" s="257"/>
      <c r="F12501" s="257"/>
      <c r="G12501" s="258"/>
    </row>
    <row r="12502" spans="1:7" ht="24" customHeight="1" x14ac:dyDescent="0.2">
      <c r="A12502" s="259" t="s">
        <v>601</v>
      </c>
      <c r="B12502" s="84" t="str">
        <f>Comitente</f>
        <v>SUBSECRETARIA DE ARQUITECTURA</v>
      </c>
      <c r="C12502" s="80"/>
      <c r="D12502" s="85"/>
      <c r="E12502" s="85"/>
      <c r="F12502" s="86"/>
      <c r="G12502" s="260"/>
    </row>
    <row r="12503" spans="1:7" ht="24" customHeight="1" x14ac:dyDescent="0.2">
      <c r="A12503" s="259" t="s">
        <v>602</v>
      </c>
      <c r="B12503" s="84">
        <f>Contratista</f>
        <v>0</v>
      </c>
      <c r="C12503" s="81"/>
      <c r="D12503" s="81"/>
      <c r="E12503" s="81"/>
      <c r="F12503" s="87"/>
      <c r="G12503" s="261"/>
    </row>
    <row r="12504" spans="1:7" ht="24" customHeight="1" x14ac:dyDescent="0.2">
      <c r="A12504" s="259" t="s">
        <v>23</v>
      </c>
      <c r="B12504" s="84" t="str">
        <f>Obra</f>
        <v>ESCUELA CASA DEL NINÑO</v>
      </c>
      <c r="C12504" s="81"/>
      <c r="D12504" s="81"/>
      <c r="E12504" s="81"/>
      <c r="F12504" s="87" t="s">
        <v>37</v>
      </c>
      <c r="G12504" s="262">
        <f>Fecha_Base</f>
        <v>0</v>
      </c>
    </row>
    <row r="12505" spans="1:7" ht="24" customHeight="1" x14ac:dyDescent="0.2">
      <c r="A12505" s="263" t="s">
        <v>600</v>
      </c>
      <c r="B12505" s="82" t="str">
        <f>Ubicación</f>
        <v>VALLE FERTIL - SAN JUAN</v>
      </c>
      <c r="C12505" s="82"/>
      <c r="D12505" s="88"/>
      <c r="E12505" s="89"/>
      <c r="G12505" s="264"/>
    </row>
    <row r="12506" spans="1:7" ht="24" customHeight="1" x14ac:dyDescent="0.2">
      <c r="A12506" s="263" t="s">
        <v>38</v>
      </c>
      <c r="B12506" s="91">
        <f>IFERROR(VALUE(LEFT(B12507,FIND(".",B12507)-1)),"")</f>
        <v>25</v>
      </c>
      <c r="C12506" s="83" t="str">
        <f>IFERROR(VLOOKUP(B12506,Tabla_CyP,2,FALSE),"")</f>
        <v>REPARACIONES, REFACCIONES Y REFUNCIONALIZACIONES</v>
      </c>
      <c r="E12506" s="89"/>
      <c r="G12506" s="264"/>
    </row>
    <row r="12507" spans="1:7" ht="24" customHeight="1" x14ac:dyDescent="0.2">
      <c r="A12507" s="263" t="s">
        <v>24</v>
      </c>
      <c r="B12507" s="92" t="str">
        <f>IFERROR(VLOOKUP(COUNTIF($A$1:A12507,"ANALISIS DE PRECIOS"),Tabla_NumeroItem,2,FALSE),"")</f>
        <v>25.8.10</v>
      </c>
      <c r="C12507" s="83" t="str">
        <f>IFERROR(VLOOKUP(B12507,Tabla_CyP,2,FALSE),"")</f>
        <v>Tanque de Agua Exclusivo para Extincion de Incendio 5600litros</v>
      </c>
      <c r="D12507" s="88"/>
      <c r="E12507" s="89"/>
      <c r="F12507" s="87" t="s">
        <v>25</v>
      </c>
      <c r="G12507" s="265" t="str">
        <f>IFERROR(VLOOKUP(B12507,Tabla_CyP,4,FALSE),"")</f>
        <v>u</v>
      </c>
    </row>
    <row r="12508" spans="1:7" ht="24" customHeight="1" x14ac:dyDescent="0.2">
      <c r="A12508" s="263"/>
      <c r="B12508" s="82"/>
      <c r="D12508" s="88"/>
      <c r="E12508" s="89"/>
      <c r="G12508" s="264"/>
    </row>
    <row r="12509" spans="1:7" ht="24" customHeight="1" x14ac:dyDescent="0.2">
      <c r="A12509" s="366" t="s">
        <v>506</v>
      </c>
      <c r="B12509" s="367"/>
      <c r="C12509" s="368" t="s">
        <v>0</v>
      </c>
      <c r="D12509" s="368" t="s">
        <v>26</v>
      </c>
      <c r="E12509" s="370" t="s">
        <v>27</v>
      </c>
      <c r="F12509" s="372" t="s">
        <v>28</v>
      </c>
      <c r="G12509" s="372" t="s">
        <v>29</v>
      </c>
    </row>
    <row r="12510" spans="1:7" ht="24" customHeight="1" x14ac:dyDescent="0.2">
      <c r="A12510" s="93" t="s">
        <v>507</v>
      </c>
      <c r="B12510" s="93" t="s">
        <v>508</v>
      </c>
      <c r="C12510" s="369"/>
      <c r="D12510" s="369"/>
      <c r="E12510" s="371"/>
      <c r="F12510" s="373"/>
      <c r="G12510" s="373"/>
    </row>
    <row r="12511" spans="1:7" ht="24" customHeight="1" x14ac:dyDescent="0.2">
      <c r="A12511" s="266"/>
      <c r="B12511" s="94"/>
      <c r="C12511" s="132" t="s">
        <v>603</v>
      </c>
      <c r="D12511" s="95"/>
      <c r="E12511" s="96"/>
      <c r="F12511" s="97"/>
      <c r="G12511" s="267"/>
    </row>
    <row r="12512" spans="1:7" ht="24" customHeight="1" x14ac:dyDescent="0.2">
      <c r="A12512" s="207" t="str">
        <f t="shared" ref="A12512:A12525" si="3751">IFERROR(VLOOKUP(C12512,Tabla_Insumos,4,FALSE),"")</f>
        <v/>
      </c>
      <c r="B12512" s="205" t="str">
        <f>IFERROR(VLOOKUP(C12512,Tabla_Insumos,5,FALSE),"")</f>
        <v/>
      </c>
      <c r="C12512" s="206"/>
      <c r="D12512" s="207" t="str">
        <f t="shared" ref="D12512:D12525" si="3752">IFERROR(VLOOKUP(C12512,Tabla_Insumos,2,FALSE),"")</f>
        <v/>
      </c>
      <c r="E12512" s="208"/>
      <c r="F12512" s="209">
        <f t="shared" ref="F12512:F12525" si="3753">IFERROR(VLOOKUP(C12512,Tabla_Insumos,3,FALSE),0)</f>
        <v>0</v>
      </c>
      <c r="G12512" s="268">
        <f>ROUND(E12512*F12512,2)</f>
        <v>0</v>
      </c>
    </row>
    <row r="12513" spans="1:7" ht="24" customHeight="1" x14ac:dyDescent="0.2">
      <c r="A12513" s="207" t="str">
        <f t="shared" si="3751"/>
        <v/>
      </c>
      <c r="B12513" s="205" t="str">
        <f t="shared" ref="B12513:B12525" si="3754">IFERROR(VLOOKUP(C12513,Tabla_Insumos,5,FALSE),"")</f>
        <v/>
      </c>
      <c r="C12513" s="206"/>
      <c r="D12513" s="207" t="str">
        <f t="shared" si="3752"/>
        <v/>
      </c>
      <c r="E12513" s="208"/>
      <c r="F12513" s="209">
        <f t="shared" si="3753"/>
        <v>0</v>
      </c>
      <c r="G12513" s="268">
        <f t="shared" ref="G12513:G12525" si="3755">ROUND(E12513*F12513,2)</f>
        <v>0</v>
      </c>
    </row>
    <row r="12514" spans="1:7" ht="24" customHeight="1" x14ac:dyDescent="0.2">
      <c r="A12514" s="207" t="str">
        <f t="shared" si="3751"/>
        <v/>
      </c>
      <c r="B12514" s="205" t="str">
        <f t="shared" si="3754"/>
        <v/>
      </c>
      <c r="C12514" s="206"/>
      <c r="D12514" s="207" t="str">
        <f t="shared" si="3752"/>
        <v/>
      </c>
      <c r="E12514" s="208"/>
      <c r="F12514" s="209">
        <f t="shared" si="3753"/>
        <v>0</v>
      </c>
      <c r="G12514" s="268">
        <f t="shared" si="3755"/>
        <v>0</v>
      </c>
    </row>
    <row r="12515" spans="1:7" ht="24" customHeight="1" x14ac:dyDescent="0.2">
      <c r="A12515" s="207" t="str">
        <f t="shared" si="3751"/>
        <v/>
      </c>
      <c r="B12515" s="205" t="str">
        <f t="shared" si="3754"/>
        <v/>
      </c>
      <c r="C12515" s="206"/>
      <c r="D12515" s="207" t="str">
        <f t="shared" si="3752"/>
        <v/>
      </c>
      <c r="E12515" s="208"/>
      <c r="F12515" s="209">
        <f t="shared" si="3753"/>
        <v>0</v>
      </c>
      <c r="G12515" s="268">
        <f t="shared" si="3755"/>
        <v>0</v>
      </c>
    </row>
    <row r="12516" spans="1:7" ht="24" customHeight="1" x14ac:dyDescent="0.2">
      <c r="A12516" s="207" t="str">
        <f t="shared" si="3751"/>
        <v/>
      </c>
      <c r="B12516" s="205" t="str">
        <f t="shared" si="3754"/>
        <v/>
      </c>
      <c r="C12516" s="206"/>
      <c r="D12516" s="207" t="str">
        <f t="shared" si="3752"/>
        <v/>
      </c>
      <c r="E12516" s="208"/>
      <c r="F12516" s="209">
        <f t="shared" si="3753"/>
        <v>0</v>
      </c>
      <c r="G12516" s="268">
        <f t="shared" si="3755"/>
        <v>0</v>
      </c>
    </row>
    <row r="12517" spans="1:7" ht="24" customHeight="1" x14ac:dyDescent="0.2">
      <c r="A12517" s="207" t="str">
        <f t="shared" si="3751"/>
        <v/>
      </c>
      <c r="B12517" s="205" t="str">
        <f t="shared" si="3754"/>
        <v/>
      </c>
      <c r="C12517" s="206"/>
      <c r="D12517" s="207" t="str">
        <f t="shared" si="3752"/>
        <v/>
      </c>
      <c r="E12517" s="208"/>
      <c r="F12517" s="209">
        <f t="shared" si="3753"/>
        <v>0</v>
      </c>
      <c r="G12517" s="268">
        <f t="shared" si="3755"/>
        <v>0</v>
      </c>
    </row>
    <row r="12518" spans="1:7" ht="24" customHeight="1" x14ac:dyDescent="0.2">
      <c r="A12518" s="207" t="str">
        <f t="shared" si="3751"/>
        <v/>
      </c>
      <c r="B12518" s="205" t="str">
        <f t="shared" si="3754"/>
        <v/>
      </c>
      <c r="C12518" s="206"/>
      <c r="D12518" s="207" t="str">
        <f t="shared" si="3752"/>
        <v/>
      </c>
      <c r="E12518" s="208"/>
      <c r="F12518" s="209">
        <f t="shared" si="3753"/>
        <v>0</v>
      </c>
      <c r="G12518" s="268">
        <f t="shared" si="3755"/>
        <v>0</v>
      </c>
    </row>
    <row r="12519" spans="1:7" ht="24" customHeight="1" x14ac:dyDescent="0.2">
      <c r="A12519" s="207" t="str">
        <f t="shared" si="3751"/>
        <v/>
      </c>
      <c r="B12519" s="205" t="str">
        <f t="shared" si="3754"/>
        <v/>
      </c>
      <c r="C12519" s="206"/>
      <c r="D12519" s="207" t="str">
        <f t="shared" si="3752"/>
        <v/>
      </c>
      <c r="E12519" s="208"/>
      <c r="F12519" s="209">
        <f t="shared" si="3753"/>
        <v>0</v>
      </c>
      <c r="G12519" s="268">
        <f t="shared" si="3755"/>
        <v>0</v>
      </c>
    </row>
    <row r="12520" spans="1:7" ht="24" customHeight="1" x14ac:dyDescent="0.2">
      <c r="A12520" s="207" t="str">
        <f t="shared" si="3751"/>
        <v/>
      </c>
      <c r="B12520" s="205" t="str">
        <f t="shared" si="3754"/>
        <v/>
      </c>
      <c r="C12520" s="206"/>
      <c r="D12520" s="207" t="str">
        <f t="shared" si="3752"/>
        <v/>
      </c>
      <c r="E12520" s="208"/>
      <c r="F12520" s="209">
        <f t="shared" si="3753"/>
        <v>0</v>
      </c>
      <c r="G12520" s="268">
        <f t="shared" si="3755"/>
        <v>0</v>
      </c>
    </row>
    <row r="12521" spans="1:7" ht="24" customHeight="1" x14ac:dyDescent="0.2">
      <c r="A12521" s="207" t="str">
        <f t="shared" si="3751"/>
        <v/>
      </c>
      <c r="B12521" s="205" t="str">
        <f t="shared" si="3754"/>
        <v/>
      </c>
      <c r="C12521" s="206"/>
      <c r="D12521" s="207" t="str">
        <f t="shared" si="3752"/>
        <v/>
      </c>
      <c r="E12521" s="208"/>
      <c r="F12521" s="209">
        <f t="shared" si="3753"/>
        <v>0</v>
      </c>
      <c r="G12521" s="268">
        <f t="shared" si="3755"/>
        <v>0</v>
      </c>
    </row>
    <row r="12522" spans="1:7" ht="24" customHeight="1" x14ac:dyDescent="0.2">
      <c r="A12522" s="207" t="str">
        <f t="shared" si="3751"/>
        <v/>
      </c>
      <c r="B12522" s="205" t="str">
        <f t="shared" si="3754"/>
        <v/>
      </c>
      <c r="C12522" s="206"/>
      <c r="D12522" s="207" t="str">
        <f t="shared" si="3752"/>
        <v/>
      </c>
      <c r="E12522" s="208"/>
      <c r="F12522" s="209">
        <f t="shared" si="3753"/>
        <v>0</v>
      </c>
      <c r="G12522" s="268">
        <f t="shared" si="3755"/>
        <v>0</v>
      </c>
    </row>
    <row r="12523" spans="1:7" ht="24" customHeight="1" x14ac:dyDescent="0.2">
      <c r="A12523" s="207" t="str">
        <f t="shared" si="3751"/>
        <v/>
      </c>
      <c r="B12523" s="205" t="str">
        <f t="shared" si="3754"/>
        <v/>
      </c>
      <c r="C12523" s="206"/>
      <c r="D12523" s="207" t="str">
        <f t="shared" si="3752"/>
        <v/>
      </c>
      <c r="E12523" s="208"/>
      <c r="F12523" s="209">
        <f t="shared" si="3753"/>
        <v>0</v>
      </c>
      <c r="G12523" s="268">
        <f t="shared" si="3755"/>
        <v>0</v>
      </c>
    </row>
    <row r="12524" spans="1:7" ht="24" customHeight="1" x14ac:dyDescent="0.2">
      <c r="A12524" s="207" t="str">
        <f t="shared" si="3751"/>
        <v/>
      </c>
      <c r="B12524" s="205" t="str">
        <f t="shared" si="3754"/>
        <v/>
      </c>
      <c r="C12524" s="206"/>
      <c r="D12524" s="207" t="str">
        <f t="shared" si="3752"/>
        <v/>
      </c>
      <c r="E12524" s="208"/>
      <c r="F12524" s="209">
        <f t="shared" si="3753"/>
        <v>0</v>
      </c>
      <c r="G12524" s="268">
        <f t="shared" si="3755"/>
        <v>0</v>
      </c>
    </row>
    <row r="12525" spans="1:7" ht="24" customHeight="1" x14ac:dyDescent="0.2">
      <c r="A12525" s="207" t="str">
        <f t="shared" si="3751"/>
        <v/>
      </c>
      <c r="B12525" s="205" t="str">
        <f t="shared" si="3754"/>
        <v/>
      </c>
      <c r="C12525" s="206"/>
      <c r="D12525" s="207" t="str">
        <f t="shared" si="3752"/>
        <v/>
      </c>
      <c r="E12525" s="208"/>
      <c r="F12525" s="210">
        <f t="shared" si="3753"/>
        <v>0</v>
      </c>
      <c r="G12525" s="268">
        <f t="shared" si="3755"/>
        <v>0</v>
      </c>
    </row>
    <row r="12526" spans="1:7" ht="24" customHeight="1" x14ac:dyDescent="0.2">
      <c r="A12526" s="269"/>
      <c r="D12526" s="88"/>
      <c r="E12526" s="89"/>
      <c r="F12526" s="255" t="s">
        <v>30</v>
      </c>
      <c r="G12526" s="270">
        <f>SUBTOTAL(9,G12512:G12525)</f>
        <v>0</v>
      </c>
    </row>
    <row r="12527" spans="1:7" ht="24" customHeight="1" x14ac:dyDescent="0.2">
      <c r="A12527" s="269"/>
      <c r="C12527" s="98" t="s">
        <v>604</v>
      </c>
      <c r="D12527" s="88"/>
      <c r="E12527" s="89"/>
      <c r="G12527" s="271"/>
    </row>
    <row r="12528" spans="1:7" ht="24" customHeight="1" x14ac:dyDescent="0.2">
      <c r="A12528" s="207" t="str">
        <f t="shared" ref="A12528:A12535" si="3756">IFERROR(VLOOKUP(C12528,Tabla_Insumos,4,FALSE),"")</f>
        <v/>
      </c>
      <c r="B12528" s="205">
        <f t="shared" ref="B12528:B12535" si="3757">IFERROR(VLOOKUP(A12528,Tabla_Indices,5,FALSE),"")</f>
        <v>0</v>
      </c>
      <c r="C12528" s="206"/>
      <c r="D12528" s="207" t="str">
        <f t="shared" ref="D12528:D12535" si="3758">IFERROR(VLOOKUP(C12528,Tabla_Insumos,2,FALSE),"")</f>
        <v/>
      </c>
      <c r="E12528" s="208"/>
      <c r="F12528" s="211">
        <f t="shared" ref="F12528:F12535" si="3759">IFERROR(VLOOKUP(C12528,Tabla_Insumos,3,FALSE),0)</f>
        <v>0</v>
      </c>
      <c r="G12528" s="268">
        <f>ROUND(E12528*F12528,2)</f>
        <v>0</v>
      </c>
    </row>
    <row r="12529" spans="1:7" ht="24" customHeight="1" x14ac:dyDescent="0.2">
      <c r="A12529" s="207" t="str">
        <f t="shared" si="3756"/>
        <v/>
      </c>
      <c r="B12529" s="205">
        <f t="shared" si="3757"/>
        <v>0</v>
      </c>
      <c r="C12529" s="206"/>
      <c r="D12529" s="207" t="str">
        <f t="shared" si="3758"/>
        <v/>
      </c>
      <c r="E12529" s="208"/>
      <c r="F12529" s="211">
        <f t="shared" si="3759"/>
        <v>0</v>
      </c>
      <c r="G12529" s="268">
        <f>ROUND(E12529*F12529,2)</f>
        <v>0</v>
      </c>
    </row>
    <row r="12530" spans="1:7" ht="24" customHeight="1" x14ac:dyDescent="0.2">
      <c r="A12530" s="207" t="str">
        <f t="shared" si="3756"/>
        <v/>
      </c>
      <c r="B12530" s="205">
        <f t="shared" si="3757"/>
        <v>0</v>
      </c>
      <c r="C12530" s="206"/>
      <c r="D12530" s="207" t="str">
        <f t="shared" si="3758"/>
        <v/>
      </c>
      <c r="E12530" s="208"/>
      <c r="F12530" s="211">
        <f t="shared" si="3759"/>
        <v>0</v>
      </c>
      <c r="G12530" s="268">
        <f t="shared" ref="G12530:G12535" si="3760">ROUND(E12530*F12530,2)</f>
        <v>0</v>
      </c>
    </row>
    <row r="12531" spans="1:7" ht="24" customHeight="1" x14ac:dyDescent="0.2">
      <c r="A12531" s="207" t="str">
        <f t="shared" si="3756"/>
        <v/>
      </c>
      <c r="B12531" s="205">
        <f t="shared" si="3757"/>
        <v>0</v>
      </c>
      <c r="C12531" s="206"/>
      <c r="D12531" s="207" t="str">
        <f t="shared" si="3758"/>
        <v/>
      </c>
      <c r="E12531" s="208"/>
      <c r="F12531" s="211">
        <f t="shared" si="3759"/>
        <v>0</v>
      </c>
      <c r="G12531" s="268">
        <f t="shared" si="3760"/>
        <v>0</v>
      </c>
    </row>
    <row r="12532" spans="1:7" ht="24" customHeight="1" x14ac:dyDescent="0.2">
      <c r="A12532" s="207" t="str">
        <f t="shared" si="3756"/>
        <v/>
      </c>
      <c r="B12532" s="205">
        <f t="shared" si="3757"/>
        <v>0</v>
      </c>
      <c r="C12532" s="206"/>
      <c r="D12532" s="207" t="str">
        <f t="shared" si="3758"/>
        <v/>
      </c>
      <c r="E12532" s="208"/>
      <c r="F12532" s="209">
        <f t="shared" si="3759"/>
        <v>0</v>
      </c>
      <c r="G12532" s="268">
        <f t="shared" si="3760"/>
        <v>0</v>
      </c>
    </row>
    <row r="12533" spans="1:7" ht="24" customHeight="1" x14ac:dyDescent="0.2">
      <c r="A12533" s="207" t="str">
        <f t="shared" si="3756"/>
        <v/>
      </c>
      <c r="B12533" s="205">
        <f t="shared" si="3757"/>
        <v>0</v>
      </c>
      <c r="C12533" s="206"/>
      <c r="D12533" s="207" t="str">
        <f t="shared" si="3758"/>
        <v/>
      </c>
      <c r="E12533" s="208"/>
      <c r="F12533" s="209">
        <f t="shared" si="3759"/>
        <v>0</v>
      </c>
      <c r="G12533" s="268">
        <f t="shared" si="3760"/>
        <v>0</v>
      </c>
    </row>
    <row r="12534" spans="1:7" ht="24" customHeight="1" x14ac:dyDescent="0.2">
      <c r="A12534" s="207" t="str">
        <f t="shared" si="3756"/>
        <v/>
      </c>
      <c r="B12534" s="205">
        <f t="shared" si="3757"/>
        <v>0</v>
      </c>
      <c r="C12534" s="206"/>
      <c r="D12534" s="207" t="str">
        <f t="shared" si="3758"/>
        <v/>
      </c>
      <c r="E12534" s="208"/>
      <c r="F12534" s="209">
        <f t="shared" si="3759"/>
        <v>0</v>
      </c>
      <c r="G12534" s="268">
        <f t="shared" si="3760"/>
        <v>0</v>
      </c>
    </row>
    <row r="12535" spans="1:7" ht="24" customHeight="1" x14ac:dyDescent="0.2">
      <c r="A12535" s="207" t="str">
        <f t="shared" si="3756"/>
        <v/>
      </c>
      <c r="B12535" s="205">
        <f t="shared" si="3757"/>
        <v>0</v>
      </c>
      <c r="C12535" s="206"/>
      <c r="D12535" s="207" t="str">
        <f t="shared" si="3758"/>
        <v/>
      </c>
      <c r="E12535" s="208"/>
      <c r="F12535" s="209">
        <f t="shared" si="3759"/>
        <v>0</v>
      </c>
      <c r="G12535" s="268">
        <f t="shared" si="3760"/>
        <v>0</v>
      </c>
    </row>
    <row r="12536" spans="1:7" ht="24" customHeight="1" x14ac:dyDescent="0.2">
      <c r="A12536" s="269"/>
      <c r="D12536" s="88"/>
      <c r="E12536" s="89"/>
      <c r="F12536" s="255" t="s">
        <v>31</v>
      </c>
      <c r="G12536" s="270">
        <f>SUBTOTAL(9,G12528:G12535)</f>
        <v>0</v>
      </c>
    </row>
    <row r="12537" spans="1:7" ht="24" customHeight="1" x14ac:dyDescent="0.2">
      <c r="A12537" s="269"/>
      <c r="C12537" s="98" t="s">
        <v>605</v>
      </c>
      <c r="D12537" s="88"/>
      <c r="E12537" s="89"/>
      <c r="G12537" s="271"/>
    </row>
    <row r="12538" spans="1:7" ht="24" customHeight="1" x14ac:dyDescent="0.2">
      <c r="A12538" s="207" t="str">
        <f t="shared" ref="A12538:A12546" si="3761">IFERROR(VLOOKUP(C12538,Tabla_Insumos,4,FALSE),"")</f>
        <v/>
      </c>
      <c r="B12538" s="205" t="str">
        <f t="shared" ref="B12538:B12546" si="3762">IFERROR(VLOOKUP(C12538,Tabla_Insumos,5,FALSE),"")</f>
        <v/>
      </c>
      <c r="C12538" s="206"/>
      <c r="D12538" s="207" t="str">
        <f t="shared" ref="D12538:D12546" si="3763">IFERROR(VLOOKUP(C12538,Tabla_Insumos,2,FALSE),"")</f>
        <v/>
      </c>
      <c r="E12538" s="208"/>
      <c r="F12538" s="209">
        <f t="shared" ref="F12538:F12546" si="3764">IFERROR(VLOOKUP(C12538,Tabla_Insumos,3,FALSE),0)</f>
        <v>0</v>
      </c>
      <c r="G12538" s="268">
        <f t="shared" ref="G12538:G12546" si="3765">ROUND(E12538*F12538,2)</f>
        <v>0</v>
      </c>
    </row>
    <row r="12539" spans="1:7" ht="24" customHeight="1" x14ac:dyDescent="0.2">
      <c r="A12539" s="207" t="str">
        <f t="shared" si="3761"/>
        <v/>
      </c>
      <c r="B12539" s="205" t="str">
        <f t="shared" si="3762"/>
        <v/>
      </c>
      <c r="C12539" s="206"/>
      <c r="D12539" s="207" t="str">
        <f t="shared" si="3763"/>
        <v/>
      </c>
      <c r="E12539" s="208"/>
      <c r="F12539" s="209">
        <f t="shared" si="3764"/>
        <v>0</v>
      </c>
      <c r="G12539" s="268">
        <f t="shared" si="3765"/>
        <v>0</v>
      </c>
    </row>
    <row r="12540" spans="1:7" ht="24" customHeight="1" x14ac:dyDescent="0.2">
      <c r="A12540" s="207" t="str">
        <f t="shared" si="3761"/>
        <v/>
      </c>
      <c r="B12540" s="205" t="str">
        <f t="shared" si="3762"/>
        <v/>
      </c>
      <c r="C12540" s="206"/>
      <c r="D12540" s="207" t="str">
        <f t="shared" si="3763"/>
        <v/>
      </c>
      <c r="E12540" s="208"/>
      <c r="F12540" s="209">
        <f t="shared" si="3764"/>
        <v>0</v>
      </c>
      <c r="G12540" s="268">
        <f t="shared" si="3765"/>
        <v>0</v>
      </c>
    </row>
    <row r="12541" spans="1:7" ht="24" customHeight="1" x14ac:dyDescent="0.2">
      <c r="A12541" s="207" t="str">
        <f t="shared" si="3761"/>
        <v/>
      </c>
      <c r="B12541" s="205" t="str">
        <f t="shared" si="3762"/>
        <v/>
      </c>
      <c r="C12541" s="206"/>
      <c r="D12541" s="207" t="str">
        <f t="shared" si="3763"/>
        <v/>
      </c>
      <c r="E12541" s="208"/>
      <c r="F12541" s="209">
        <f t="shared" si="3764"/>
        <v>0</v>
      </c>
      <c r="G12541" s="268">
        <f t="shared" si="3765"/>
        <v>0</v>
      </c>
    </row>
    <row r="12542" spans="1:7" ht="24" customHeight="1" x14ac:dyDescent="0.2">
      <c r="A12542" s="207" t="str">
        <f t="shared" si="3761"/>
        <v/>
      </c>
      <c r="B12542" s="205" t="str">
        <f t="shared" si="3762"/>
        <v/>
      </c>
      <c r="C12542" s="206"/>
      <c r="D12542" s="207" t="str">
        <f t="shared" si="3763"/>
        <v/>
      </c>
      <c r="E12542" s="208"/>
      <c r="F12542" s="209">
        <f t="shared" si="3764"/>
        <v>0</v>
      </c>
      <c r="G12542" s="268">
        <f t="shared" si="3765"/>
        <v>0</v>
      </c>
    </row>
    <row r="12543" spans="1:7" ht="24" customHeight="1" x14ac:dyDescent="0.2">
      <c r="A12543" s="207" t="str">
        <f t="shared" si="3761"/>
        <v/>
      </c>
      <c r="B12543" s="205" t="str">
        <f t="shared" si="3762"/>
        <v/>
      </c>
      <c r="C12543" s="206"/>
      <c r="D12543" s="207" t="str">
        <f t="shared" si="3763"/>
        <v/>
      </c>
      <c r="E12543" s="208"/>
      <c r="F12543" s="209">
        <f t="shared" si="3764"/>
        <v>0</v>
      </c>
      <c r="G12543" s="268">
        <f t="shared" si="3765"/>
        <v>0</v>
      </c>
    </row>
    <row r="12544" spans="1:7" ht="24" customHeight="1" x14ac:dyDescent="0.2">
      <c r="A12544" s="207" t="str">
        <f t="shared" si="3761"/>
        <v/>
      </c>
      <c r="B12544" s="205" t="str">
        <f t="shared" si="3762"/>
        <v/>
      </c>
      <c r="C12544" s="206"/>
      <c r="D12544" s="207" t="str">
        <f t="shared" si="3763"/>
        <v/>
      </c>
      <c r="E12544" s="208"/>
      <c r="F12544" s="209">
        <f t="shared" si="3764"/>
        <v>0</v>
      </c>
      <c r="G12544" s="268">
        <f t="shared" si="3765"/>
        <v>0</v>
      </c>
    </row>
    <row r="12545" spans="1:7" ht="24" customHeight="1" x14ac:dyDescent="0.2">
      <c r="A12545" s="207" t="str">
        <f t="shared" si="3761"/>
        <v/>
      </c>
      <c r="B12545" s="205" t="str">
        <f t="shared" si="3762"/>
        <v/>
      </c>
      <c r="C12545" s="206"/>
      <c r="D12545" s="207" t="str">
        <f t="shared" si="3763"/>
        <v/>
      </c>
      <c r="E12545" s="208"/>
      <c r="F12545" s="209">
        <f t="shared" si="3764"/>
        <v>0</v>
      </c>
      <c r="G12545" s="268">
        <f t="shared" si="3765"/>
        <v>0</v>
      </c>
    </row>
    <row r="12546" spans="1:7" ht="24" customHeight="1" x14ac:dyDescent="0.2">
      <c r="A12546" s="207" t="str">
        <f t="shared" si="3761"/>
        <v/>
      </c>
      <c r="B12546" s="205" t="str">
        <f t="shared" si="3762"/>
        <v/>
      </c>
      <c r="C12546" s="206"/>
      <c r="D12546" s="207" t="str">
        <f t="shared" si="3763"/>
        <v/>
      </c>
      <c r="E12546" s="208"/>
      <c r="F12546" s="209">
        <f t="shared" si="3764"/>
        <v>0</v>
      </c>
      <c r="G12546" s="268">
        <f t="shared" si="3765"/>
        <v>0</v>
      </c>
    </row>
    <row r="12547" spans="1:7" ht="24" customHeight="1" x14ac:dyDescent="0.2">
      <c r="A12547" s="272"/>
      <c r="B12547" s="88"/>
      <c r="D12547" s="88"/>
      <c r="E12547" s="89"/>
      <c r="F12547" s="255" t="s">
        <v>32</v>
      </c>
      <c r="G12547" s="270">
        <f>SUBTOTAL(9,G12538:G12546)</f>
        <v>0</v>
      </c>
    </row>
    <row r="12548" spans="1:7" ht="24" customHeight="1" x14ac:dyDescent="0.2">
      <c r="A12548" s="273"/>
      <c r="B12548" s="88"/>
      <c r="D12548" s="88"/>
      <c r="E12548" s="89"/>
      <c r="G12548" s="271"/>
    </row>
    <row r="12549" spans="1:7" ht="24" customHeight="1" x14ac:dyDescent="0.2">
      <c r="A12549" s="274" t="str">
        <f>B12507</f>
        <v>25.8.10</v>
      </c>
      <c r="B12549" s="275" t="str">
        <f>C12507</f>
        <v>Tanque de Agua Exclusivo para Extincion de Incendio 5600litros</v>
      </c>
      <c r="C12549" s="95"/>
      <c r="D12549" s="95" t="s">
        <v>33</v>
      </c>
      <c r="E12549" s="96"/>
      <c r="F12549" s="277" t="s">
        <v>34</v>
      </c>
      <c r="G12549" s="276">
        <f>SUBTOTAL(9,G12512:G12548)</f>
        <v>0</v>
      </c>
    </row>
    <row r="12551" spans="1:7" ht="24" customHeight="1" x14ac:dyDescent="0.2">
      <c r="A12551" s="256" t="s">
        <v>36</v>
      </c>
      <c r="B12551" s="257"/>
      <c r="C12551" s="257"/>
      <c r="D12551" s="257"/>
      <c r="E12551" s="257"/>
      <c r="F12551" s="257"/>
      <c r="G12551" s="258"/>
    </row>
    <row r="12552" spans="1:7" ht="24" customHeight="1" x14ac:dyDescent="0.2">
      <c r="A12552" s="259" t="s">
        <v>601</v>
      </c>
      <c r="B12552" s="84" t="str">
        <f>Comitente</f>
        <v>SUBSECRETARIA DE ARQUITECTURA</v>
      </c>
      <c r="C12552" s="80"/>
      <c r="D12552" s="85"/>
      <c r="E12552" s="85"/>
      <c r="F12552" s="86"/>
      <c r="G12552" s="260"/>
    </row>
    <row r="12553" spans="1:7" ht="24" customHeight="1" x14ac:dyDescent="0.2">
      <c r="A12553" s="259" t="s">
        <v>602</v>
      </c>
      <c r="B12553" s="84">
        <f>Contratista</f>
        <v>0</v>
      </c>
      <c r="C12553" s="81"/>
      <c r="D12553" s="81"/>
      <c r="E12553" s="81"/>
      <c r="F12553" s="87"/>
      <c r="G12553" s="261"/>
    </row>
    <row r="12554" spans="1:7" ht="24" customHeight="1" x14ac:dyDescent="0.2">
      <c r="A12554" s="259" t="s">
        <v>23</v>
      </c>
      <c r="B12554" s="84" t="str">
        <f>Obra</f>
        <v>ESCUELA CASA DEL NINÑO</v>
      </c>
      <c r="C12554" s="81"/>
      <c r="D12554" s="81"/>
      <c r="E12554" s="81"/>
      <c r="F12554" s="87" t="s">
        <v>37</v>
      </c>
      <c r="G12554" s="262">
        <f>Fecha_Base</f>
        <v>0</v>
      </c>
    </row>
    <row r="12555" spans="1:7" ht="24" customHeight="1" x14ac:dyDescent="0.2">
      <c r="A12555" s="263" t="s">
        <v>600</v>
      </c>
      <c r="B12555" s="82" t="str">
        <f>Ubicación</f>
        <v>VALLE FERTIL - SAN JUAN</v>
      </c>
      <c r="C12555" s="82"/>
      <c r="D12555" s="88"/>
      <c r="E12555" s="89"/>
      <c r="G12555" s="264"/>
    </row>
    <row r="12556" spans="1:7" ht="24" customHeight="1" x14ac:dyDescent="0.2">
      <c r="A12556" s="263" t="s">
        <v>38</v>
      </c>
      <c r="B12556" s="91">
        <f>IFERROR(VALUE(LEFT(B12557,FIND(".",B12557)-1)),"")</f>
        <v>25</v>
      </c>
      <c r="C12556" s="83" t="str">
        <f>IFERROR(VLOOKUP(B12556,Tabla_CyP,2,FALSE),"")</f>
        <v>REPARACIONES, REFACCIONES Y REFUNCIONALIZACIONES</v>
      </c>
      <c r="E12556" s="89"/>
      <c r="G12556" s="264"/>
    </row>
    <row r="12557" spans="1:7" ht="24" customHeight="1" x14ac:dyDescent="0.2">
      <c r="A12557" s="263" t="s">
        <v>24</v>
      </c>
      <c r="B12557" s="92" t="str">
        <f>IFERROR(VLOOKUP(COUNTIF($A$1:A12557,"ANALISIS DE PRECIOS"),Tabla_NumeroItem,2,FALSE),"")</f>
        <v>25.8.11</v>
      </c>
      <c r="C12557" s="83" t="str">
        <f>IFERROR(VLOOKUP(B12557,Tabla_CyP,2,FALSE),"")</f>
        <v>Sistema de Bombeo Incendio: (1) Motobomba, (1) Electrobomba - (1) Jockey. 7,5Hp Tipo PEDROLLO</v>
      </c>
      <c r="D12557" s="88"/>
      <c r="E12557" s="89"/>
      <c r="F12557" s="87" t="s">
        <v>25</v>
      </c>
      <c r="G12557" s="265" t="str">
        <f>IFERROR(VLOOKUP(B12557,Tabla_CyP,4,FALSE),"")</f>
        <v>u</v>
      </c>
    </row>
    <row r="12558" spans="1:7" ht="24" customHeight="1" x14ac:dyDescent="0.2">
      <c r="A12558" s="263"/>
      <c r="B12558" s="82"/>
      <c r="D12558" s="88"/>
      <c r="E12558" s="89"/>
      <c r="G12558" s="264"/>
    </row>
    <row r="12559" spans="1:7" ht="24" customHeight="1" x14ac:dyDescent="0.2">
      <c r="A12559" s="366" t="s">
        <v>506</v>
      </c>
      <c r="B12559" s="367"/>
      <c r="C12559" s="368" t="s">
        <v>0</v>
      </c>
      <c r="D12559" s="368" t="s">
        <v>26</v>
      </c>
      <c r="E12559" s="370" t="s">
        <v>27</v>
      </c>
      <c r="F12559" s="372" t="s">
        <v>28</v>
      </c>
      <c r="G12559" s="372" t="s">
        <v>29</v>
      </c>
    </row>
    <row r="12560" spans="1:7" ht="24" customHeight="1" x14ac:dyDescent="0.2">
      <c r="A12560" s="93" t="s">
        <v>507</v>
      </c>
      <c r="B12560" s="93" t="s">
        <v>508</v>
      </c>
      <c r="C12560" s="369"/>
      <c r="D12560" s="369"/>
      <c r="E12560" s="371"/>
      <c r="F12560" s="373"/>
      <c r="G12560" s="373"/>
    </row>
    <row r="12561" spans="1:7" ht="24" customHeight="1" x14ac:dyDescent="0.2">
      <c r="A12561" s="266"/>
      <c r="B12561" s="94"/>
      <c r="C12561" s="132" t="s">
        <v>603</v>
      </c>
      <c r="D12561" s="95"/>
      <c r="E12561" s="96"/>
      <c r="F12561" s="97"/>
      <c r="G12561" s="267"/>
    </row>
    <row r="12562" spans="1:7" ht="24" customHeight="1" x14ac:dyDescent="0.2">
      <c r="A12562" s="207" t="str">
        <f t="shared" ref="A12562:A12575" si="3766">IFERROR(VLOOKUP(C12562,Tabla_Insumos,4,FALSE),"")</f>
        <v/>
      </c>
      <c r="B12562" s="205" t="str">
        <f>IFERROR(VLOOKUP(C12562,Tabla_Insumos,5,FALSE),"")</f>
        <v/>
      </c>
      <c r="C12562" s="206"/>
      <c r="D12562" s="207" t="str">
        <f t="shared" ref="D12562:D12575" si="3767">IFERROR(VLOOKUP(C12562,Tabla_Insumos,2,FALSE),"")</f>
        <v/>
      </c>
      <c r="E12562" s="208"/>
      <c r="F12562" s="209">
        <f t="shared" ref="F12562:F12575" si="3768">IFERROR(VLOOKUP(C12562,Tabla_Insumos,3,FALSE),0)</f>
        <v>0</v>
      </c>
      <c r="G12562" s="268">
        <f>ROUND(E12562*F12562,2)</f>
        <v>0</v>
      </c>
    </row>
    <row r="12563" spans="1:7" ht="24" customHeight="1" x14ac:dyDescent="0.2">
      <c r="A12563" s="207" t="str">
        <f t="shared" si="3766"/>
        <v/>
      </c>
      <c r="B12563" s="205" t="str">
        <f t="shared" ref="B12563:B12575" si="3769">IFERROR(VLOOKUP(C12563,Tabla_Insumos,5,FALSE),"")</f>
        <v/>
      </c>
      <c r="C12563" s="206"/>
      <c r="D12563" s="207" t="str">
        <f t="shared" si="3767"/>
        <v/>
      </c>
      <c r="E12563" s="208"/>
      <c r="F12563" s="209">
        <f t="shared" si="3768"/>
        <v>0</v>
      </c>
      <c r="G12563" s="268">
        <f t="shared" ref="G12563:G12575" si="3770">ROUND(E12563*F12563,2)</f>
        <v>0</v>
      </c>
    </row>
    <row r="12564" spans="1:7" ht="24" customHeight="1" x14ac:dyDescent="0.2">
      <c r="A12564" s="207" t="str">
        <f t="shared" si="3766"/>
        <v/>
      </c>
      <c r="B12564" s="205" t="str">
        <f t="shared" si="3769"/>
        <v/>
      </c>
      <c r="C12564" s="206"/>
      <c r="D12564" s="207" t="str">
        <f t="shared" si="3767"/>
        <v/>
      </c>
      <c r="E12564" s="208"/>
      <c r="F12564" s="209">
        <f t="shared" si="3768"/>
        <v>0</v>
      </c>
      <c r="G12564" s="268">
        <f t="shared" si="3770"/>
        <v>0</v>
      </c>
    </row>
    <row r="12565" spans="1:7" ht="24" customHeight="1" x14ac:dyDescent="0.2">
      <c r="A12565" s="207" t="str">
        <f t="shared" si="3766"/>
        <v/>
      </c>
      <c r="B12565" s="205" t="str">
        <f t="shared" si="3769"/>
        <v/>
      </c>
      <c r="C12565" s="206"/>
      <c r="D12565" s="207" t="str">
        <f t="shared" si="3767"/>
        <v/>
      </c>
      <c r="E12565" s="208"/>
      <c r="F12565" s="209">
        <f t="shared" si="3768"/>
        <v>0</v>
      </c>
      <c r="G12565" s="268">
        <f t="shared" si="3770"/>
        <v>0</v>
      </c>
    </row>
    <row r="12566" spans="1:7" ht="24" customHeight="1" x14ac:dyDescent="0.2">
      <c r="A12566" s="207" t="str">
        <f t="shared" si="3766"/>
        <v/>
      </c>
      <c r="B12566" s="205" t="str">
        <f t="shared" si="3769"/>
        <v/>
      </c>
      <c r="C12566" s="206"/>
      <c r="D12566" s="207" t="str">
        <f t="shared" si="3767"/>
        <v/>
      </c>
      <c r="E12566" s="208"/>
      <c r="F12566" s="209">
        <f t="shared" si="3768"/>
        <v>0</v>
      </c>
      <c r="G12566" s="268">
        <f t="shared" si="3770"/>
        <v>0</v>
      </c>
    </row>
    <row r="12567" spans="1:7" ht="24" customHeight="1" x14ac:dyDescent="0.2">
      <c r="A12567" s="207" t="str">
        <f t="shared" si="3766"/>
        <v/>
      </c>
      <c r="B12567" s="205" t="str">
        <f t="shared" si="3769"/>
        <v/>
      </c>
      <c r="C12567" s="206"/>
      <c r="D12567" s="207" t="str">
        <f t="shared" si="3767"/>
        <v/>
      </c>
      <c r="E12567" s="208"/>
      <c r="F12567" s="209">
        <f t="shared" si="3768"/>
        <v>0</v>
      </c>
      <c r="G12567" s="268">
        <f t="shared" si="3770"/>
        <v>0</v>
      </c>
    </row>
    <row r="12568" spans="1:7" ht="24" customHeight="1" x14ac:dyDescent="0.2">
      <c r="A12568" s="207" t="str">
        <f t="shared" si="3766"/>
        <v/>
      </c>
      <c r="B12568" s="205" t="str">
        <f t="shared" si="3769"/>
        <v/>
      </c>
      <c r="C12568" s="206"/>
      <c r="D12568" s="207" t="str">
        <f t="shared" si="3767"/>
        <v/>
      </c>
      <c r="E12568" s="208"/>
      <c r="F12568" s="209">
        <f t="shared" si="3768"/>
        <v>0</v>
      </c>
      <c r="G12568" s="268">
        <f t="shared" si="3770"/>
        <v>0</v>
      </c>
    </row>
    <row r="12569" spans="1:7" ht="24" customHeight="1" x14ac:dyDescent="0.2">
      <c r="A12569" s="207" t="str">
        <f t="shared" si="3766"/>
        <v/>
      </c>
      <c r="B12569" s="205" t="str">
        <f t="shared" si="3769"/>
        <v/>
      </c>
      <c r="C12569" s="206"/>
      <c r="D12569" s="207" t="str">
        <f t="shared" si="3767"/>
        <v/>
      </c>
      <c r="E12569" s="208"/>
      <c r="F12569" s="209">
        <f t="shared" si="3768"/>
        <v>0</v>
      </c>
      <c r="G12569" s="268">
        <f t="shared" si="3770"/>
        <v>0</v>
      </c>
    </row>
    <row r="12570" spans="1:7" ht="24" customHeight="1" x14ac:dyDescent="0.2">
      <c r="A12570" s="207" t="str">
        <f t="shared" si="3766"/>
        <v/>
      </c>
      <c r="B12570" s="205" t="str">
        <f t="shared" si="3769"/>
        <v/>
      </c>
      <c r="C12570" s="206"/>
      <c r="D12570" s="207" t="str">
        <f t="shared" si="3767"/>
        <v/>
      </c>
      <c r="E12570" s="208"/>
      <c r="F12570" s="209">
        <f t="shared" si="3768"/>
        <v>0</v>
      </c>
      <c r="G12570" s="268">
        <f t="shared" si="3770"/>
        <v>0</v>
      </c>
    </row>
    <row r="12571" spans="1:7" ht="24" customHeight="1" x14ac:dyDescent="0.2">
      <c r="A12571" s="207" t="str">
        <f t="shared" si="3766"/>
        <v/>
      </c>
      <c r="B12571" s="205" t="str">
        <f t="shared" si="3769"/>
        <v/>
      </c>
      <c r="C12571" s="206"/>
      <c r="D12571" s="207" t="str">
        <f t="shared" si="3767"/>
        <v/>
      </c>
      <c r="E12571" s="208"/>
      <c r="F12571" s="209">
        <f t="shared" si="3768"/>
        <v>0</v>
      </c>
      <c r="G12571" s="268">
        <f t="shared" si="3770"/>
        <v>0</v>
      </c>
    </row>
    <row r="12572" spans="1:7" ht="24" customHeight="1" x14ac:dyDescent="0.2">
      <c r="A12572" s="207" t="str">
        <f t="shared" si="3766"/>
        <v/>
      </c>
      <c r="B12572" s="205" t="str">
        <f t="shared" si="3769"/>
        <v/>
      </c>
      <c r="C12572" s="206"/>
      <c r="D12572" s="207" t="str">
        <f t="shared" si="3767"/>
        <v/>
      </c>
      <c r="E12572" s="208"/>
      <c r="F12572" s="209">
        <f t="shared" si="3768"/>
        <v>0</v>
      </c>
      <c r="G12572" s="268">
        <f t="shared" si="3770"/>
        <v>0</v>
      </c>
    </row>
    <row r="12573" spans="1:7" ht="24" customHeight="1" x14ac:dyDescent="0.2">
      <c r="A12573" s="207" t="str">
        <f t="shared" si="3766"/>
        <v/>
      </c>
      <c r="B12573" s="205" t="str">
        <f t="shared" si="3769"/>
        <v/>
      </c>
      <c r="C12573" s="206"/>
      <c r="D12573" s="207" t="str">
        <f t="shared" si="3767"/>
        <v/>
      </c>
      <c r="E12573" s="208"/>
      <c r="F12573" s="209">
        <f t="shared" si="3768"/>
        <v>0</v>
      </c>
      <c r="G12573" s="268">
        <f t="shared" si="3770"/>
        <v>0</v>
      </c>
    </row>
    <row r="12574" spans="1:7" ht="24" customHeight="1" x14ac:dyDescent="0.2">
      <c r="A12574" s="207" t="str">
        <f t="shared" si="3766"/>
        <v/>
      </c>
      <c r="B12574" s="205" t="str">
        <f t="shared" si="3769"/>
        <v/>
      </c>
      <c r="C12574" s="206"/>
      <c r="D12574" s="207" t="str">
        <f t="shared" si="3767"/>
        <v/>
      </c>
      <c r="E12574" s="208"/>
      <c r="F12574" s="209">
        <f t="shared" si="3768"/>
        <v>0</v>
      </c>
      <c r="G12574" s="268">
        <f t="shared" si="3770"/>
        <v>0</v>
      </c>
    </row>
    <row r="12575" spans="1:7" ht="24" customHeight="1" x14ac:dyDescent="0.2">
      <c r="A12575" s="207" t="str">
        <f t="shared" si="3766"/>
        <v/>
      </c>
      <c r="B12575" s="205" t="str">
        <f t="shared" si="3769"/>
        <v/>
      </c>
      <c r="C12575" s="206"/>
      <c r="D12575" s="207" t="str">
        <f t="shared" si="3767"/>
        <v/>
      </c>
      <c r="E12575" s="208"/>
      <c r="F12575" s="210">
        <f t="shared" si="3768"/>
        <v>0</v>
      </c>
      <c r="G12575" s="268">
        <f t="shared" si="3770"/>
        <v>0</v>
      </c>
    </row>
    <row r="12576" spans="1:7" ht="24" customHeight="1" x14ac:dyDescent="0.2">
      <c r="A12576" s="269"/>
      <c r="D12576" s="88"/>
      <c r="E12576" s="89"/>
      <c r="F12576" s="255" t="s">
        <v>30</v>
      </c>
      <c r="G12576" s="270">
        <f>SUBTOTAL(9,G12562:G12575)</f>
        <v>0</v>
      </c>
    </row>
    <row r="12577" spans="1:7" ht="24" customHeight="1" x14ac:dyDescent="0.2">
      <c r="A12577" s="269"/>
      <c r="C12577" s="98" t="s">
        <v>604</v>
      </c>
      <c r="D12577" s="88"/>
      <c r="E12577" s="89"/>
      <c r="G12577" s="271"/>
    </row>
    <row r="12578" spans="1:7" ht="24" customHeight="1" x14ac:dyDescent="0.2">
      <c r="A12578" s="207" t="str">
        <f t="shared" ref="A12578:A12585" si="3771">IFERROR(VLOOKUP(C12578,Tabla_Insumos,4,FALSE),"")</f>
        <v/>
      </c>
      <c r="B12578" s="205">
        <f t="shared" ref="B12578:B12585" si="3772">IFERROR(VLOOKUP(A12578,Tabla_Indices,5,FALSE),"")</f>
        <v>0</v>
      </c>
      <c r="C12578" s="206"/>
      <c r="D12578" s="207" t="str">
        <f t="shared" ref="D12578:D12585" si="3773">IFERROR(VLOOKUP(C12578,Tabla_Insumos,2,FALSE),"")</f>
        <v/>
      </c>
      <c r="E12578" s="208"/>
      <c r="F12578" s="211">
        <f t="shared" ref="F12578:F12585" si="3774">IFERROR(VLOOKUP(C12578,Tabla_Insumos,3,FALSE),0)</f>
        <v>0</v>
      </c>
      <c r="G12578" s="268">
        <f>ROUND(E12578*F12578,2)</f>
        <v>0</v>
      </c>
    </row>
    <row r="12579" spans="1:7" ht="24" customHeight="1" x14ac:dyDescent="0.2">
      <c r="A12579" s="207" t="str">
        <f t="shared" si="3771"/>
        <v/>
      </c>
      <c r="B12579" s="205">
        <f t="shared" si="3772"/>
        <v>0</v>
      </c>
      <c r="C12579" s="206"/>
      <c r="D12579" s="207" t="str">
        <f t="shared" si="3773"/>
        <v/>
      </c>
      <c r="E12579" s="208"/>
      <c r="F12579" s="211">
        <f t="shared" si="3774"/>
        <v>0</v>
      </c>
      <c r="G12579" s="268">
        <f>ROUND(E12579*F12579,2)</f>
        <v>0</v>
      </c>
    </row>
    <row r="12580" spans="1:7" ht="24" customHeight="1" x14ac:dyDescent="0.2">
      <c r="A12580" s="207" t="str">
        <f t="shared" si="3771"/>
        <v/>
      </c>
      <c r="B12580" s="205">
        <f t="shared" si="3772"/>
        <v>0</v>
      </c>
      <c r="C12580" s="206"/>
      <c r="D12580" s="207" t="str">
        <f t="shared" si="3773"/>
        <v/>
      </c>
      <c r="E12580" s="208"/>
      <c r="F12580" s="211">
        <f t="shared" si="3774"/>
        <v>0</v>
      </c>
      <c r="G12580" s="268">
        <f t="shared" ref="G12580:G12585" si="3775">ROUND(E12580*F12580,2)</f>
        <v>0</v>
      </c>
    </row>
    <row r="12581" spans="1:7" ht="24" customHeight="1" x14ac:dyDescent="0.2">
      <c r="A12581" s="207" t="str">
        <f t="shared" si="3771"/>
        <v/>
      </c>
      <c r="B12581" s="205">
        <f t="shared" si="3772"/>
        <v>0</v>
      </c>
      <c r="C12581" s="206"/>
      <c r="D12581" s="207" t="str">
        <f t="shared" si="3773"/>
        <v/>
      </c>
      <c r="E12581" s="208"/>
      <c r="F12581" s="211">
        <f t="shared" si="3774"/>
        <v>0</v>
      </c>
      <c r="G12581" s="268">
        <f t="shared" si="3775"/>
        <v>0</v>
      </c>
    </row>
    <row r="12582" spans="1:7" ht="24" customHeight="1" x14ac:dyDescent="0.2">
      <c r="A12582" s="207" t="str">
        <f t="shared" si="3771"/>
        <v/>
      </c>
      <c r="B12582" s="205">
        <f t="shared" si="3772"/>
        <v>0</v>
      </c>
      <c r="C12582" s="206"/>
      <c r="D12582" s="207" t="str">
        <f t="shared" si="3773"/>
        <v/>
      </c>
      <c r="E12582" s="208"/>
      <c r="F12582" s="209">
        <f t="shared" si="3774"/>
        <v>0</v>
      </c>
      <c r="G12582" s="268">
        <f t="shared" si="3775"/>
        <v>0</v>
      </c>
    </row>
    <row r="12583" spans="1:7" ht="24" customHeight="1" x14ac:dyDescent="0.2">
      <c r="A12583" s="207" t="str">
        <f t="shared" si="3771"/>
        <v/>
      </c>
      <c r="B12583" s="205">
        <f t="shared" si="3772"/>
        <v>0</v>
      </c>
      <c r="C12583" s="206"/>
      <c r="D12583" s="207" t="str">
        <f t="shared" si="3773"/>
        <v/>
      </c>
      <c r="E12583" s="208"/>
      <c r="F12583" s="209">
        <f t="shared" si="3774"/>
        <v>0</v>
      </c>
      <c r="G12583" s="268">
        <f t="shared" si="3775"/>
        <v>0</v>
      </c>
    </row>
    <row r="12584" spans="1:7" ht="24" customHeight="1" x14ac:dyDescent="0.2">
      <c r="A12584" s="207" t="str">
        <f t="shared" si="3771"/>
        <v/>
      </c>
      <c r="B12584" s="205">
        <f t="shared" si="3772"/>
        <v>0</v>
      </c>
      <c r="C12584" s="206"/>
      <c r="D12584" s="207" t="str">
        <f t="shared" si="3773"/>
        <v/>
      </c>
      <c r="E12584" s="208"/>
      <c r="F12584" s="209">
        <f t="shared" si="3774"/>
        <v>0</v>
      </c>
      <c r="G12584" s="268">
        <f t="shared" si="3775"/>
        <v>0</v>
      </c>
    </row>
    <row r="12585" spans="1:7" ht="24" customHeight="1" x14ac:dyDescent="0.2">
      <c r="A12585" s="207" t="str">
        <f t="shared" si="3771"/>
        <v/>
      </c>
      <c r="B12585" s="205">
        <f t="shared" si="3772"/>
        <v>0</v>
      </c>
      <c r="C12585" s="206"/>
      <c r="D12585" s="207" t="str">
        <f t="shared" si="3773"/>
        <v/>
      </c>
      <c r="E12585" s="208"/>
      <c r="F12585" s="209">
        <f t="shared" si="3774"/>
        <v>0</v>
      </c>
      <c r="G12585" s="268">
        <f t="shared" si="3775"/>
        <v>0</v>
      </c>
    </row>
    <row r="12586" spans="1:7" ht="24" customHeight="1" x14ac:dyDescent="0.2">
      <c r="A12586" s="269"/>
      <c r="D12586" s="88"/>
      <c r="E12586" s="89"/>
      <c r="F12586" s="255" t="s">
        <v>31</v>
      </c>
      <c r="G12586" s="270">
        <f>SUBTOTAL(9,G12578:G12585)</f>
        <v>0</v>
      </c>
    </row>
    <row r="12587" spans="1:7" ht="24" customHeight="1" x14ac:dyDescent="0.2">
      <c r="A12587" s="269"/>
      <c r="C12587" s="98" t="s">
        <v>605</v>
      </c>
      <c r="D12587" s="88"/>
      <c r="E12587" s="89"/>
      <c r="G12587" s="271"/>
    </row>
    <row r="12588" spans="1:7" ht="24" customHeight="1" x14ac:dyDescent="0.2">
      <c r="A12588" s="207" t="str">
        <f t="shared" ref="A12588:A12596" si="3776">IFERROR(VLOOKUP(C12588,Tabla_Insumos,4,FALSE),"")</f>
        <v/>
      </c>
      <c r="B12588" s="205" t="str">
        <f t="shared" ref="B12588:B12596" si="3777">IFERROR(VLOOKUP(C12588,Tabla_Insumos,5,FALSE),"")</f>
        <v/>
      </c>
      <c r="C12588" s="206"/>
      <c r="D12588" s="207" t="str">
        <f t="shared" ref="D12588:D12596" si="3778">IFERROR(VLOOKUP(C12588,Tabla_Insumos,2,FALSE),"")</f>
        <v/>
      </c>
      <c r="E12588" s="208"/>
      <c r="F12588" s="209">
        <f t="shared" ref="F12588:F12596" si="3779">IFERROR(VLOOKUP(C12588,Tabla_Insumos,3,FALSE),0)</f>
        <v>0</v>
      </c>
      <c r="G12588" s="268">
        <f t="shared" ref="G12588:G12596" si="3780">ROUND(E12588*F12588,2)</f>
        <v>0</v>
      </c>
    </row>
    <row r="12589" spans="1:7" ht="24" customHeight="1" x14ac:dyDescent="0.2">
      <c r="A12589" s="207" t="str">
        <f t="shared" si="3776"/>
        <v/>
      </c>
      <c r="B12589" s="205" t="str">
        <f t="shared" si="3777"/>
        <v/>
      </c>
      <c r="C12589" s="206"/>
      <c r="D12589" s="207" t="str">
        <f t="shared" si="3778"/>
        <v/>
      </c>
      <c r="E12589" s="208"/>
      <c r="F12589" s="209">
        <f t="shared" si="3779"/>
        <v>0</v>
      </c>
      <c r="G12589" s="268">
        <f t="shared" si="3780"/>
        <v>0</v>
      </c>
    </row>
    <row r="12590" spans="1:7" ht="24" customHeight="1" x14ac:dyDescent="0.2">
      <c r="A12590" s="207" t="str">
        <f t="shared" si="3776"/>
        <v/>
      </c>
      <c r="B12590" s="205" t="str">
        <f t="shared" si="3777"/>
        <v/>
      </c>
      <c r="C12590" s="206"/>
      <c r="D12590" s="207" t="str">
        <f t="shared" si="3778"/>
        <v/>
      </c>
      <c r="E12590" s="208"/>
      <c r="F12590" s="209">
        <f t="shared" si="3779"/>
        <v>0</v>
      </c>
      <c r="G12590" s="268">
        <f t="shared" si="3780"/>
        <v>0</v>
      </c>
    </row>
    <row r="12591" spans="1:7" ht="24" customHeight="1" x14ac:dyDescent="0.2">
      <c r="A12591" s="207" t="str">
        <f t="shared" si="3776"/>
        <v/>
      </c>
      <c r="B12591" s="205" t="str">
        <f t="shared" si="3777"/>
        <v/>
      </c>
      <c r="C12591" s="206"/>
      <c r="D12591" s="207" t="str">
        <f t="shared" si="3778"/>
        <v/>
      </c>
      <c r="E12591" s="208"/>
      <c r="F12591" s="209">
        <f t="shared" si="3779"/>
        <v>0</v>
      </c>
      <c r="G12591" s="268">
        <f t="shared" si="3780"/>
        <v>0</v>
      </c>
    </row>
    <row r="12592" spans="1:7" ht="24" customHeight="1" x14ac:dyDescent="0.2">
      <c r="A12592" s="207" t="str">
        <f t="shared" si="3776"/>
        <v/>
      </c>
      <c r="B12592" s="205" t="str">
        <f t="shared" si="3777"/>
        <v/>
      </c>
      <c r="C12592" s="206"/>
      <c r="D12592" s="207" t="str">
        <f t="shared" si="3778"/>
        <v/>
      </c>
      <c r="E12592" s="208"/>
      <c r="F12592" s="209">
        <f t="shared" si="3779"/>
        <v>0</v>
      </c>
      <c r="G12592" s="268">
        <f t="shared" si="3780"/>
        <v>0</v>
      </c>
    </row>
    <row r="12593" spans="1:7" ht="24" customHeight="1" x14ac:dyDescent="0.2">
      <c r="A12593" s="207" t="str">
        <f t="shared" si="3776"/>
        <v/>
      </c>
      <c r="B12593" s="205" t="str">
        <f t="shared" si="3777"/>
        <v/>
      </c>
      <c r="C12593" s="206"/>
      <c r="D12593" s="207" t="str">
        <f t="shared" si="3778"/>
        <v/>
      </c>
      <c r="E12593" s="208"/>
      <c r="F12593" s="209">
        <f t="shared" si="3779"/>
        <v>0</v>
      </c>
      <c r="G12593" s="268">
        <f t="shared" si="3780"/>
        <v>0</v>
      </c>
    </row>
    <row r="12594" spans="1:7" ht="24" customHeight="1" x14ac:dyDescent="0.2">
      <c r="A12594" s="207" t="str">
        <f t="shared" si="3776"/>
        <v/>
      </c>
      <c r="B12594" s="205" t="str">
        <f t="shared" si="3777"/>
        <v/>
      </c>
      <c r="C12594" s="206"/>
      <c r="D12594" s="207" t="str">
        <f t="shared" si="3778"/>
        <v/>
      </c>
      <c r="E12594" s="208"/>
      <c r="F12594" s="209">
        <f t="shared" si="3779"/>
        <v>0</v>
      </c>
      <c r="G12594" s="268">
        <f t="shared" si="3780"/>
        <v>0</v>
      </c>
    </row>
    <row r="12595" spans="1:7" ht="24" customHeight="1" x14ac:dyDescent="0.2">
      <c r="A12595" s="207" t="str">
        <f t="shared" si="3776"/>
        <v/>
      </c>
      <c r="B12595" s="205" t="str">
        <f t="shared" si="3777"/>
        <v/>
      </c>
      <c r="C12595" s="206"/>
      <c r="D12595" s="207" t="str">
        <f t="shared" si="3778"/>
        <v/>
      </c>
      <c r="E12595" s="208"/>
      <c r="F12595" s="209">
        <f t="shared" si="3779"/>
        <v>0</v>
      </c>
      <c r="G12595" s="268">
        <f t="shared" si="3780"/>
        <v>0</v>
      </c>
    </row>
    <row r="12596" spans="1:7" ht="24" customHeight="1" x14ac:dyDescent="0.2">
      <c r="A12596" s="207" t="str">
        <f t="shared" si="3776"/>
        <v/>
      </c>
      <c r="B12596" s="205" t="str">
        <f t="shared" si="3777"/>
        <v/>
      </c>
      <c r="C12596" s="206"/>
      <c r="D12596" s="207" t="str">
        <f t="shared" si="3778"/>
        <v/>
      </c>
      <c r="E12596" s="208"/>
      <c r="F12596" s="209">
        <f t="shared" si="3779"/>
        <v>0</v>
      </c>
      <c r="G12596" s="268">
        <f t="shared" si="3780"/>
        <v>0</v>
      </c>
    </row>
    <row r="12597" spans="1:7" ht="24" customHeight="1" x14ac:dyDescent="0.2">
      <c r="A12597" s="272"/>
      <c r="B12597" s="88"/>
      <c r="D12597" s="88"/>
      <c r="E12597" s="89"/>
      <c r="F12597" s="255" t="s">
        <v>32</v>
      </c>
      <c r="G12597" s="270">
        <f>SUBTOTAL(9,G12588:G12596)</f>
        <v>0</v>
      </c>
    </row>
    <row r="12598" spans="1:7" ht="24" customHeight="1" x14ac:dyDescent="0.2">
      <c r="A12598" s="273"/>
      <c r="B12598" s="88"/>
      <c r="D12598" s="88"/>
      <c r="E12598" s="89"/>
      <c r="G12598" s="271"/>
    </row>
    <row r="12599" spans="1:7" ht="24" customHeight="1" x14ac:dyDescent="0.2">
      <c r="A12599" s="274" t="str">
        <f>B12557</f>
        <v>25.8.11</v>
      </c>
      <c r="B12599" s="275" t="str">
        <f>C12557</f>
        <v>Sistema de Bombeo Incendio: (1) Motobomba, (1) Electrobomba - (1) Jockey. 7,5Hp Tipo PEDROLLO</v>
      </c>
      <c r="C12599" s="95"/>
      <c r="D12599" s="95" t="s">
        <v>33</v>
      </c>
      <c r="E12599" s="96"/>
      <c r="F12599" s="277" t="s">
        <v>34</v>
      </c>
      <c r="G12599" s="276">
        <f>SUBTOTAL(9,G12562:G12598)</f>
        <v>0</v>
      </c>
    </row>
    <row r="12601" spans="1:7" ht="24" customHeight="1" x14ac:dyDescent="0.2">
      <c r="A12601" s="256" t="s">
        <v>36</v>
      </c>
      <c r="B12601" s="257"/>
      <c r="C12601" s="257"/>
      <c r="D12601" s="257"/>
      <c r="E12601" s="257"/>
      <c r="F12601" s="257"/>
      <c r="G12601" s="258"/>
    </row>
    <row r="12602" spans="1:7" ht="24" customHeight="1" x14ac:dyDescent="0.2">
      <c r="A12602" s="259" t="s">
        <v>601</v>
      </c>
      <c r="B12602" s="84" t="str">
        <f>Comitente</f>
        <v>SUBSECRETARIA DE ARQUITECTURA</v>
      </c>
      <c r="C12602" s="80"/>
      <c r="D12602" s="85"/>
      <c r="E12602" s="85"/>
      <c r="F12602" s="86"/>
      <c r="G12602" s="260"/>
    </row>
    <row r="12603" spans="1:7" ht="24" customHeight="1" x14ac:dyDescent="0.2">
      <c r="A12603" s="259" t="s">
        <v>602</v>
      </c>
      <c r="B12603" s="84">
        <f>Contratista</f>
        <v>0</v>
      </c>
      <c r="C12603" s="81"/>
      <c r="D12603" s="81"/>
      <c r="E12603" s="81"/>
      <c r="F12603" s="87"/>
      <c r="G12603" s="261"/>
    </row>
    <row r="12604" spans="1:7" ht="24" customHeight="1" x14ac:dyDescent="0.2">
      <c r="A12604" s="259" t="s">
        <v>23</v>
      </c>
      <c r="B12604" s="84" t="str">
        <f>Obra</f>
        <v>ESCUELA CASA DEL NINÑO</v>
      </c>
      <c r="C12604" s="81"/>
      <c r="D12604" s="81"/>
      <c r="E12604" s="81"/>
      <c r="F12604" s="87" t="s">
        <v>37</v>
      </c>
      <c r="G12604" s="262">
        <f>Fecha_Base</f>
        <v>0</v>
      </c>
    </row>
    <row r="12605" spans="1:7" ht="24" customHeight="1" x14ac:dyDescent="0.2">
      <c r="A12605" s="263" t="s">
        <v>600</v>
      </c>
      <c r="B12605" s="82" t="str">
        <f>Ubicación</f>
        <v>VALLE FERTIL - SAN JUAN</v>
      </c>
      <c r="C12605" s="82"/>
      <c r="D12605" s="88"/>
      <c r="E12605" s="89"/>
      <c r="G12605" s="264"/>
    </row>
    <row r="12606" spans="1:7" ht="24" customHeight="1" x14ac:dyDescent="0.2">
      <c r="A12606" s="263" t="s">
        <v>38</v>
      </c>
      <c r="B12606" s="91">
        <f>IFERROR(VALUE(LEFT(B12607,FIND(".",B12607)-1)),"")</f>
        <v>25</v>
      </c>
      <c r="C12606" s="83" t="str">
        <f>IFERROR(VLOOKUP(B12606,Tabla_CyP,2,FALSE),"")</f>
        <v>REPARACIONES, REFACCIONES Y REFUNCIONALIZACIONES</v>
      </c>
      <c r="E12606" s="89"/>
      <c r="G12606" s="264"/>
    </row>
    <row r="12607" spans="1:7" ht="24" customHeight="1" x14ac:dyDescent="0.2">
      <c r="A12607" s="263" t="s">
        <v>24</v>
      </c>
      <c r="B12607" s="92" t="str">
        <f>IFERROR(VLOOKUP(COUNTIF($A$1:A12607,"ANALISIS DE PRECIOS"),Tabla_NumeroItem,2,FALSE),"")</f>
        <v>25.8.12</v>
      </c>
      <c r="C12607" s="83" t="str">
        <f>IFERROR(VLOOKUP(B12607,Tabla_CyP,2,FALSE),"")</f>
        <v>Grupo Electrògeno para la alimentacion Sistema de Bombeo para Agua de Incendio.</v>
      </c>
      <c r="D12607" s="88"/>
      <c r="E12607" s="89"/>
      <c r="F12607" s="87" t="s">
        <v>25</v>
      </c>
      <c r="G12607" s="265" t="str">
        <f>IFERROR(VLOOKUP(B12607,Tabla_CyP,4,FALSE),"")</f>
        <v>u</v>
      </c>
    </row>
    <row r="12608" spans="1:7" ht="24" customHeight="1" x14ac:dyDescent="0.2">
      <c r="A12608" s="263"/>
      <c r="B12608" s="82"/>
      <c r="D12608" s="88"/>
      <c r="E12608" s="89"/>
      <c r="G12608" s="264"/>
    </row>
    <row r="12609" spans="1:7" ht="24" customHeight="1" x14ac:dyDescent="0.2">
      <c r="A12609" s="366" t="s">
        <v>506</v>
      </c>
      <c r="B12609" s="367"/>
      <c r="C12609" s="368" t="s">
        <v>0</v>
      </c>
      <c r="D12609" s="368" t="s">
        <v>26</v>
      </c>
      <c r="E12609" s="370" t="s">
        <v>27</v>
      </c>
      <c r="F12609" s="372" t="s">
        <v>28</v>
      </c>
      <c r="G12609" s="372" t="s">
        <v>29</v>
      </c>
    </row>
    <row r="12610" spans="1:7" ht="24" customHeight="1" x14ac:dyDescent="0.2">
      <c r="A12610" s="93" t="s">
        <v>507</v>
      </c>
      <c r="B12610" s="93" t="s">
        <v>508</v>
      </c>
      <c r="C12610" s="369"/>
      <c r="D12610" s="369"/>
      <c r="E12610" s="371"/>
      <c r="F12610" s="373"/>
      <c r="G12610" s="373"/>
    </row>
    <row r="12611" spans="1:7" ht="24" customHeight="1" x14ac:dyDescent="0.2">
      <c r="A12611" s="266"/>
      <c r="B12611" s="94"/>
      <c r="C12611" s="132" t="s">
        <v>603</v>
      </c>
      <c r="D12611" s="95"/>
      <c r="E12611" s="96"/>
      <c r="F12611" s="97"/>
      <c r="G12611" s="267"/>
    </row>
    <row r="12612" spans="1:7" ht="24" customHeight="1" x14ac:dyDescent="0.2">
      <c r="A12612" s="207" t="str">
        <f t="shared" ref="A12612:A12625" si="3781">IFERROR(VLOOKUP(C12612,Tabla_Insumos,4,FALSE),"")</f>
        <v/>
      </c>
      <c r="B12612" s="205" t="str">
        <f>IFERROR(VLOOKUP(C12612,Tabla_Insumos,5,FALSE),"")</f>
        <v/>
      </c>
      <c r="C12612" s="206"/>
      <c r="D12612" s="207" t="str">
        <f t="shared" ref="D12612:D12625" si="3782">IFERROR(VLOOKUP(C12612,Tabla_Insumos,2,FALSE),"")</f>
        <v/>
      </c>
      <c r="E12612" s="208"/>
      <c r="F12612" s="209">
        <f t="shared" ref="F12612:F12625" si="3783">IFERROR(VLOOKUP(C12612,Tabla_Insumos,3,FALSE),0)</f>
        <v>0</v>
      </c>
      <c r="G12612" s="268">
        <f>ROUND(E12612*F12612,2)</f>
        <v>0</v>
      </c>
    </row>
    <row r="12613" spans="1:7" ht="24" customHeight="1" x14ac:dyDescent="0.2">
      <c r="A12613" s="207" t="str">
        <f t="shared" si="3781"/>
        <v/>
      </c>
      <c r="B12613" s="205" t="str">
        <f t="shared" ref="B12613:B12625" si="3784">IFERROR(VLOOKUP(C12613,Tabla_Insumos,5,FALSE),"")</f>
        <v/>
      </c>
      <c r="C12613" s="206"/>
      <c r="D12613" s="207" t="str">
        <f t="shared" si="3782"/>
        <v/>
      </c>
      <c r="E12613" s="208"/>
      <c r="F12613" s="209">
        <f t="shared" si="3783"/>
        <v>0</v>
      </c>
      <c r="G12613" s="268">
        <f t="shared" ref="G12613:G12625" si="3785">ROUND(E12613*F12613,2)</f>
        <v>0</v>
      </c>
    </row>
    <row r="12614" spans="1:7" ht="24" customHeight="1" x14ac:dyDescent="0.2">
      <c r="A12614" s="207" t="str">
        <f t="shared" si="3781"/>
        <v/>
      </c>
      <c r="B12614" s="205" t="str">
        <f t="shared" si="3784"/>
        <v/>
      </c>
      <c r="C12614" s="206"/>
      <c r="D12614" s="207" t="str">
        <f t="shared" si="3782"/>
        <v/>
      </c>
      <c r="E12614" s="208"/>
      <c r="F12614" s="209">
        <f t="shared" si="3783"/>
        <v>0</v>
      </c>
      <c r="G12614" s="268">
        <f t="shared" si="3785"/>
        <v>0</v>
      </c>
    </row>
    <row r="12615" spans="1:7" ht="24" customHeight="1" x14ac:dyDescent="0.2">
      <c r="A12615" s="207" t="str">
        <f t="shared" si="3781"/>
        <v/>
      </c>
      <c r="B12615" s="205" t="str">
        <f t="shared" si="3784"/>
        <v/>
      </c>
      <c r="C12615" s="206"/>
      <c r="D12615" s="207" t="str">
        <f t="shared" si="3782"/>
        <v/>
      </c>
      <c r="E12615" s="208"/>
      <c r="F12615" s="209">
        <f t="shared" si="3783"/>
        <v>0</v>
      </c>
      <c r="G12615" s="268">
        <f t="shared" si="3785"/>
        <v>0</v>
      </c>
    </row>
    <row r="12616" spans="1:7" ht="24" customHeight="1" x14ac:dyDescent="0.2">
      <c r="A12616" s="207" t="str">
        <f t="shared" si="3781"/>
        <v/>
      </c>
      <c r="B12616" s="205" t="str">
        <f t="shared" si="3784"/>
        <v/>
      </c>
      <c r="C12616" s="206"/>
      <c r="D12616" s="207" t="str">
        <f t="shared" si="3782"/>
        <v/>
      </c>
      <c r="E12616" s="208"/>
      <c r="F12616" s="209">
        <f t="shared" si="3783"/>
        <v>0</v>
      </c>
      <c r="G12616" s="268">
        <f t="shared" si="3785"/>
        <v>0</v>
      </c>
    </row>
    <row r="12617" spans="1:7" ht="24" customHeight="1" x14ac:dyDescent="0.2">
      <c r="A12617" s="207" t="str">
        <f t="shared" si="3781"/>
        <v/>
      </c>
      <c r="B12617" s="205" t="str">
        <f t="shared" si="3784"/>
        <v/>
      </c>
      <c r="C12617" s="206"/>
      <c r="D12617" s="207" t="str">
        <f t="shared" si="3782"/>
        <v/>
      </c>
      <c r="E12617" s="208"/>
      <c r="F12617" s="209">
        <f t="shared" si="3783"/>
        <v>0</v>
      </c>
      <c r="G12617" s="268">
        <f t="shared" si="3785"/>
        <v>0</v>
      </c>
    </row>
    <row r="12618" spans="1:7" ht="24" customHeight="1" x14ac:dyDescent="0.2">
      <c r="A12618" s="207" t="str">
        <f t="shared" si="3781"/>
        <v/>
      </c>
      <c r="B12618" s="205" t="str">
        <f t="shared" si="3784"/>
        <v/>
      </c>
      <c r="C12618" s="206"/>
      <c r="D12618" s="207" t="str">
        <f t="shared" si="3782"/>
        <v/>
      </c>
      <c r="E12618" s="208"/>
      <c r="F12618" s="209">
        <f t="shared" si="3783"/>
        <v>0</v>
      </c>
      <c r="G12618" s="268">
        <f t="shared" si="3785"/>
        <v>0</v>
      </c>
    </row>
    <row r="12619" spans="1:7" ht="24" customHeight="1" x14ac:dyDescent="0.2">
      <c r="A12619" s="207" t="str">
        <f t="shared" si="3781"/>
        <v/>
      </c>
      <c r="B12619" s="205" t="str">
        <f t="shared" si="3784"/>
        <v/>
      </c>
      <c r="C12619" s="206"/>
      <c r="D12619" s="207" t="str">
        <f t="shared" si="3782"/>
        <v/>
      </c>
      <c r="E12619" s="208"/>
      <c r="F12619" s="209">
        <f t="shared" si="3783"/>
        <v>0</v>
      </c>
      <c r="G12619" s="268">
        <f t="shared" si="3785"/>
        <v>0</v>
      </c>
    </row>
    <row r="12620" spans="1:7" ht="24" customHeight="1" x14ac:dyDescent="0.2">
      <c r="A12620" s="207" t="str">
        <f t="shared" si="3781"/>
        <v/>
      </c>
      <c r="B12620" s="205" t="str">
        <f t="shared" si="3784"/>
        <v/>
      </c>
      <c r="C12620" s="206"/>
      <c r="D12620" s="207" t="str">
        <f t="shared" si="3782"/>
        <v/>
      </c>
      <c r="E12620" s="208"/>
      <c r="F12620" s="209">
        <f t="shared" si="3783"/>
        <v>0</v>
      </c>
      <c r="G12620" s="268">
        <f t="shared" si="3785"/>
        <v>0</v>
      </c>
    </row>
    <row r="12621" spans="1:7" ht="24" customHeight="1" x14ac:dyDescent="0.2">
      <c r="A12621" s="207" t="str">
        <f t="shared" si="3781"/>
        <v/>
      </c>
      <c r="B12621" s="205" t="str">
        <f t="shared" si="3784"/>
        <v/>
      </c>
      <c r="C12621" s="206"/>
      <c r="D12621" s="207" t="str">
        <f t="shared" si="3782"/>
        <v/>
      </c>
      <c r="E12621" s="208"/>
      <c r="F12621" s="209">
        <f t="shared" si="3783"/>
        <v>0</v>
      </c>
      <c r="G12621" s="268">
        <f t="shared" si="3785"/>
        <v>0</v>
      </c>
    </row>
    <row r="12622" spans="1:7" ht="24" customHeight="1" x14ac:dyDescent="0.2">
      <c r="A12622" s="207" t="str">
        <f t="shared" si="3781"/>
        <v/>
      </c>
      <c r="B12622" s="205" t="str">
        <f t="shared" si="3784"/>
        <v/>
      </c>
      <c r="C12622" s="206"/>
      <c r="D12622" s="207" t="str">
        <f t="shared" si="3782"/>
        <v/>
      </c>
      <c r="E12622" s="208"/>
      <c r="F12622" s="209">
        <f t="shared" si="3783"/>
        <v>0</v>
      </c>
      <c r="G12622" s="268">
        <f t="shared" si="3785"/>
        <v>0</v>
      </c>
    </row>
    <row r="12623" spans="1:7" ht="24" customHeight="1" x14ac:dyDescent="0.2">
      <c r="A12623" s="207" t="str">
        <f t="shared" si="3781"/>
        <v/>
      </c>
      <c r="B12623" s="205" t="str">
        <f t="shared" si="3784"/>
        <v/>
      </c>
      <c r="C12623" s="206"/>
      <c r="D12623" s="207" t="str">
        <f t="shared" si="3782"/>
        <v/>
      </c>
      <c r="E12623" s="208"/>
      <c r="F12623" s="209">
        <f t="shared" si="3783"/>
        <v>0</v>
      </c>
      <c r="G12623" s="268">
        <f t="shared" si="3785"/>
        <v>0</v>
      </c>
    </row>
    <row r="12624" spans="1:7" ht="24" customHeight="1" x14ac:dyDescent="0.2">
      <c r="A12624" s="207" t="str">
        <f t="shared" si="3781"/>
        <v/>
      </c>
      <c r="B12624" s="205" t="str">
        <f t="shared" si="3784"/>
        <v/>
      </c>
      <c r="C12624" s="206"/>
      <c r="D12624" s="207" t="str">
        <f t="shared" si="3782"/>
        <v/>
      </c>
      <c r="E12624" s="208"/>
      <c r="F12624" s="209">
        <f t="shared" si="3783"/>
        <v>0</v>
      </c>
      <c r="G12624" s="268">
        <f t="shared" si="3785"/>
        <v>0</v>
      </c>
    </row>
    <row r="12625" spans="1:7" ht="24" customHeight="1" x14ac:dyDescent="0.2">
      <c r="A12625" s="207" t="str">
        <f t="shared" si="3781"/>
        <v/>
      </c>
      <c r="B12625" s="205" t="str">
        <f t="shared" si="3784"/>
        <v/>
      </c>
      <c r="C12625" s="206"/>
      <c r="D12625" s="207" t="str">
        <f t="shared" si="3782"/>
        <v/>
      </c>
      <c r="E12625" s="208"/>
      <c r="F12625" s="210">
        <f t="shared" si="3783"/>
        <v>0</v>
      </c>
      <c r="G12625" s="268">
        <f t="shared" si="3785"/>
        <v>0</v>
      </c>
    </row>
    <row r="12626" spans="1:7" ht="24" customHeight="1" x14ac:dyDescent="0.2">
      <c r="A12626" s="269"/>
      <c r="D12626" s="88"/>
      <c r="E12626" s="89"/>
      <c r="F12626" s="255" t="s">
        <v>30</v>
      </c>
      <c r="G12626" s="270">
        <f>SUBTOTAL(9,G12612:G12625)</f>
        <v>0</v>
      </c>
    </row>
    <row r="12627" spans="1:7" ht="24" customHeight="1" x14ac:dyDescent="0.2">
      <c r="A12627" s="269"/>
      <c r="C12627" s="98" t="s">
        <v>604</v>
      </c>
      <c r="D12627" s="88"/>
      <c r="E12627" s="89"/>
      <c r="G12627" s="271"/>
    </row>
    <row r="12628" spans="1:7" ht="24" customHeight="1" x14ac:dyDescent="0.2">
      <c r="A12628" s="207" t="str">
        <f t="shared" ref="A12628:A12635" si="3786">IFERROR(VLOOKUP(C12628,Tabla_Insumos,4,FALSE),"")</f>
        <v/>
      </c>
      <c r="B12628" s="205">
        <f t="shared" ref="B12628:B12635" si="3787">IFERROR(VLOOKUP(A12628,Tabla_Indices,5,FALSE),"")</f>
        <v>0</v>
      </c>
      <c r="C12628" s="206"/>
      <c r="D12628" s="207" t="str">
        <f t="shared" ref="D12628:D12635" si="3788">IFERROR(VLOOKUP(C12628,Tabla_Insumos,2,FALSE),"")</f>
        <v/>
      </c>
      <c r="E12628" s="208"/>
      <c r="F12628" s="211">
        <f t="shared" ref="F12628:F12635" si="3789">IFERROR(VLOOKUP(C12628,Tabla_Insumos,3,FALSE),0)</f>
        <v>0</v>
      </c>
      <c r="G12628" s="268">
        <f>ROUND(E12628*F12628,2)</f>
        <v>0</v>
      </c>
    </row>
    <row r="12629" spans="1:7" ht="24" customHeight="1" x14ac:dyDescent="0.2">
      <c r="A12629" s="207" t="str">
        <f t="shared" si="3786"/>
        <v/>
      </c>
      <c r="B12629" s="205">
        <f t="shared" si="3787"/>
        <v>0</v>
      </c>
      <c r="C12629" s="206"/>
      <c r="D12629" s="207" t="str">
        <f t="shared" si="3788"/>
        <v/>
      </c>
      <c r="E12629" s="208"/>
      <c r="F12629" s="211">
        <f t="shared" si="3789"/>
        <v>0</v>
      </c>
      <c r="G12629" s="268">
        <f>ROUND(E12629*F12629,2)</f>
        <v>0</v>
      </c>
    </row>
    <row r="12630" spans="1:7" ht="24" customHeight="1" x14ac:dyDescent="0.2">
      <c r="A12630" s="207" t="str">
        <f t="shared" si="3786"/>
        <v/>
      </c>
      <c r="B12630" s="205">
        <f t="shared" si="3787"/>
        <v>0</v>
      </c>
      <c r="C12630" s="206"/>
      <c r="D12630" s="207" t="str">
        <f t="shared" si="3788"/>
        <v/>
      </c>
      <c r="E12630" s="208"/>
      <c r="F12630" s="211">
        <f t="shared" si="3789"/>
        <v>0</v>
      </c>
      <c r="G12630" s="268">
        <f t="shared" ref="G12630:G12635" si="3790">ROUND(E12630*F12630,2)</f>
        <v>0</v>
      </c>
    </row>
    <row r="12631" spans="1:7" ht="24" customHeight="1" x14ac:dyDescent="0.2">
      <c r="A12631" s="207" t="str">
        <f t="shared" si="3786"/>
        <v/>
      </c>
      <c r="B12631" s="205">
        <f t="shared" si="3787"/>
        <v>0</v>
      </c>
      <c r="C12631" s="206"/>
      <c r="D12631" s="207" t="str">
        <f t="shared" si="3788"/>
        <v/>
      </c>
      <c r="E12631" s="208"/>
      <c r="F12631" s="211">
        <f t="shared" si="3789"/>
        <v>0</v>
      </c>
      <c r="G12631" s="268">
        <f t="shared" si="3790"/>
        <v>0</v>
      </c>
    </row>
    <row r="12632" spans="1:7" ht="24" customHeight="1" x14ac:dyDescent="0.2">
      <c r="A12632" s="207" t="str">
        <f t="shared" si="3786"/>
        <v/>
      </c>
      <c r="B12632" s="205">
        <f t="shared" si="3787"/>
        <v>0</v>
      </c>
      <c r="C12632" s="206"/>
      <c r="D12632" s="207" t="str">
        <f t="shared" si="3788"/>
        <v/>
      </c>
      <c r="E12632" s="208"/>
      <c r="F12632" s="209">
        <f t="shared" si="3789"/>
        <v>0</v>
      </c>
      <c r="G12632" s="268">
        <f t="shared" si="3790"/>
        <v>0</v>
      </c>
    </row>
    <row r="12633" spans="1:7" ht="24" customHeight="1" x14ac:dyDescent="0.2">
      <c r="A12633" s="207" t="str">
        <f t="shared" si="3786"/>
        <v/>
      </c>
      <c r="B12633" s="205">
        <f t="shared" si="3787"/>
        <v>0</v>
      </c>
      <c r="C12633" s="206"/>
      <c r="D12633" s="207" t="str">
        <f t="shared" si="3788"/>
        <v/>
      </c>
      <c r="E12633" s="208"/>
      <c r="F12633" s="209">
        <f t="shared" si="3789"/>
        <v>0</v>
      </c>
      <c r="G12633" s="268">
        <f t="shared" si="3790"/>
        <v>0</v>
      </c>
    </row>
    <row r="12634" spans="1:7" ht="24" customHeight="1" x14ac:dyDescent="0.2">
      <c r="A12634" s="207" t="str">
        <f t="shared" si="3786"/>
        <v/>
      </c>
      <c r="B12634" s="205">
        <f t="shared" si="3787"/>
        <v>0</v>
      </c>
      <c r="C12634" s="206"/>
      <c r="D12634" s="207" t="str">
        <f t="shared" si="3788"/>
        <v/>
      </c>
      <c r="E12634" s="208"/>
      <c r="F12634" s="209">
        <f t="shared" si="3789"/>
        <v>0</v>
      </c>
      <c r="G12634" s="268">
        <f t="shared" si="3790"/>
        <v>0</v>
      </c>
    </row>
    <row r="12635" spans="1:7" ht="24" customHeight="1" x14ac:dyDescent="0.2">
      <c r="A12635" s="207" t="str">
        <f t="shared" si="3786"/>
        <v/>
      </c>
      <c r="B12635" s="205">
        <f t="shared" si="3787"/>
        <v>0</v>
      </c>
      <c r="C12635" s="206"/>
      <c r="D12635" s="207" t="str">
        <f t="shared" si="3788"/>
        <v/>
      </c>
      <c r="E12635" s="208"/>
      <c r="F12635" s="209">
        <f t="shared" si="3789"/>
        <v>0</v>
      </c>
      <c r="G12635" s="268">
        <f t="shared" si="3790"/>
        <v>0</v>
      </c>
    </row>
    <row r="12636" spans="1:7" ht="24" customHeight="1" x14ac:dyDescent="0.2">
      <c r="A12636" s="269"/>
      <c r="D12636" s="88"/>
      <c r="E12636" s="89"/>
      <c r="F12636" s="255" t="s">
        <v>31</v>
      </c>
      <c r="G12636" s="270">
        <f>SUBTOTAL(9,G12628:G12635)</f>
        <v>0</v>
      </c>
    </row>
    <row r="12637" spans="1:7" ht="24" customHeight="1" x14ac:dyDescent="0.2">
      <c r="A12637" s="269"/>
      <c r="C12637" s="98" t="s">
        <v>605</v>
      </c>
      <c r="D12637" s="88"/>
      <c r="E12637" s="89"/>
      <c r="G12637" s="271"/>
    </row>
    <row r="12638" spans="1:7" ht="24" customHeight="1" x14ac:dyDescent="0.2">
      <c r="A12638" s="207" t="str">
        <f t="shared" ref="A12638:A12646" si="3791">IFERROR(VLOOKUP(C12638,Tabla_Insumos,4,FALSE),"")</f>
        <v/>
      </c>
      <c r="B12638" s="205" t="str">
        <f t="shared" ref="B12638:B12646" si="3792">IFERROR(VLOOKUP(C12638,Tabla_Insumos,5,FALSE),"")</f>
        <v/>
      </c>
      <c r="C12638" s="206"/>
      <c r="D12638" s="207" t="str">
        <f t="shared" ref="D12638:D12646" si="3793">IFERROR(VLOOKUP(C12638,Tabla_Insumos,2,FALSE),"")</f>
        <v/>
      </c>
      <c r="E12638" s="208"/>
      <c r="F12638" s="209">
        <f t="shared" ref="F12638:F12646" si="3794">IFERROR(VLOOKUP(C12638,Tabla_Insumos,3,FALSE),0)</f>
        <v>0</v>
      </c>
      <c r="G12638" s="268">
        <f t="shared" ref="G12638:G12646" si="3795">ROUND(E12638*F12638,2)</f>
        <v>0</v>
      </c>
    </row>
    <row r="12639" spans="1:7" ht="24" customHeight="1" x14ac:dyDescent="0.2">
      <c r="A12639" s="207" t="str">
        <f t="shared" si="3791"/>
        <v/>
      </c>
      <c r="B12639" s="205" t="str">
        <f t="shared" si="3792"/>
        <v/>
      </c>
      <c r="C12639" s="206"/>
      <c r="D12639" s="207" t="str">
        <f t="shared" si="3793"/>
        <v/>
      </c>
      <c r="E12639" s="208"/>
      <c r="F12639" s="209">
        <f t="shared" si="3794"/>
        <v>0</v>
      </c>
      <c r="G12639" s="268">
        <f t="shared" si="3795"/>
        <v>0</v>
      </c>
    </row>
    <row r="12640" spans="1:7" ht="24" customHeight="1" x14ac:dyDescent="0.2">
      <c r="A12640" s="207" t="str">
        <f t="shared" si="3791"/>
        <v/>
      </c>
      <c r="B12640" s="205" t="str">
        <f t="shared" si="3792"/>
        <v/>
      </c>
      <c r="C12640" s="206"/>
      <c r="D12640" s="207" t="str">
        <f t="shared" si="3793"/>
        <v/>
      </c>
      <c r="E12640" s="208"/>
      <c r="F12640" s="209">
        <f t="shared" si="3794"/>
        <v>0</v>
      </c>
      <c r="G12640" s="268">
        <f t="shared" si="3795"/>
        <v>0</v>
      </c>
    </row>
    <row r="12641" spans="1:7" ht="24" customHeight="1" x14ac:dyDescent="0.2">
      <c r="A12641" s="207" t="str">
        <f t="shared" si="3791"/>
        <v/>
      </c>
      <c r="B12641" s="205" t="str">
        <f t="shared" si="3792"/>
        <v/>
      </c>
      <c r="C12641" s="206"/>
      <c r="D12641" s="207" t="str">
        <f t="shared" si="3793"/>
        <v/>
      </c>
      <c r="E12641" s="208"/>
      <c r="F12641" s="209">
        <f t="shared" si="3794"/>
        <v>0</v>
      </c>
      <c r="G12641" s="268">
        <f t="shared" si="3795"/>
        <v>0</v>
      </c>
    </row>
    <row r="12642" spans="1:7" ht="24" customHeight="1" x14ac:dyDescent="0.2">
      <c r="A12642" s="207" t="str">
        <f t="shared" si="3791"/>
        <v/>
      </c>
      <c r="B12642" s="205" t="str">
        <f t="shared" si="3792"/>
        <v/>
      </c>
      <c r="C12642" s="206"/>
      <c r="D12642" s="207" t="str">
        <f t="shared" si="3793"/>
        <v/>
      </c>
      <c r="E12642" s="208"/>
      <c r="F12642" s="209">
        <f t="shared" si="3794"/>
        <v>0</v>
      </c>
      <c r="G12642" s="268">
        <f t="shared" si="3795"/>
        <v>0</v>
      </c>
    </row>
    <row r="12643" spans="1:7" ht="24" customHeight="1" x14ac:dyDescent="0.2">
      <c r="A12643" s="207" t="str">
        <f t="shared" si="3791"/>
        <v/>
      </c>
      <c r="B12643" s="205" t="str">
        <f t="shared" si="3792"/>
        <v/>
      </c>
      <c r="C12643" s="206"/>
      <c r="D12643" s="207" t="str">
        <f t="shared" si="3793"/>
        <v/>
      </c>
      <c r="E12643" s="208"/>
      <c r="F12643" s="209">
        <f t="shared" si="3794"/>
        <v>0</v>
      </c>
      <c r="G12643" s="268">
        <f t="shared" si="3795"/>
        <v>0</v>
      </c>
    </row>
    <row r="12644" spans="1:7" ht="24" customHeight="1" x14ac:dyDescent="0.2">
      <c r="A12644" s="207" t="str">
        <f t="shared" si="3791"/>
        <v/>
      </c>
      <c r="B12644" s="205" t="str">
        <f t="shared" si="3792"/>
        <v/>
      </c>
      <c r="C12644" s="206"/>
      <c r="D12644" s="207" t="str">
        <f t="shared" si="3793"/>
        <v/>
      </c>
      <c r="E12644" s="208"/>
      <c r="F12644" s="209">
        <f t="shared" si="3794"/>
        <v>0</v>
      </c>
      <c r="G12644" s="268">
        <f t="shared" si="3795"/>
        <v>0</v>
      </c>
    </row>
    <row r="12645" spans="1:7" ht="24" customHeight="1" x14ac:dyDescent="0.2">
      <c r="A12645" s="207" t="str">
        <f t="shared" si="3791"/>
        <v/>
      </c>
      <c r="B12645" s="205" t="str">
        <f t="shared" si="3792"/>
        <v/>
      </c>
      <c r="C12645" s="206"/>
      <c r="D12645" s="207" t="str">
        <f t="shared" si="3793"/>
        <v/>
      </c>
      <c r="E12645" s="208"/>
      <c r="F12645" s="209">
        <f t="shared" si="3794"/>
        <v>0</v>
      </c>
      <c r="G12645" s="268">
        <f t="shared" si="3795"/>
        <v>0</v>
      </c>
    </row>
    <row r="12646" spans="1:7" ht="24" customHeight="1" x14ac:dyDescent="0.2">
      <c r="A12646" s="207" t="str">
        <f t="shared" si="3791"/>
        <v/>
      </c>
      <c r="B12646" s="205" t="str">
        <f t="shared" si="3792"/>
        <v/>
      </c>
      <c r="C12646" s="206"/>
      <c r="D12646" s="207" t="str">
        <f t="shared" si="3793"/>
        <v/>
      </c>
      <c r="E12646" s="208"/>
      <c r="F12646" s="209">
        <f t="shared" si="3794"/>
        <v>0</v>
      </c>
      <c r="G12646" s="268">
        <f t="shared" si="3795"/>
        <v>0</v>
      </c>
    </row>
    <row r="12647" spans="1:7" ht="24" customHeight="1" x14ac:dyDescent="0.2">
      <c r="A12647" s="272"/>
      <c r="B12647" s="88"/>
      <c r="D12647" s="88"/>
      <c r="E12647" s="89"/>
      <c r="F12647" s="255" t="s">
        <v>32</v>
      </c>
      <c r="G12647" s="270">
        <f>SUBTOTAL(9,G12638:G12646)</f>
        <v>0</v>
      </c>
    </row>
    <row r="12648" spans="1:7" ht="24" customHeight="1" x14ac:dyDescent="0.2">
      <c r="A12648" s="273"/>
      <c r="B12648" s="88"/>
      <c r="D12648" s="88"/>
      <c r="E12648" s="89"/>
      <c r="G12648" s="271"/>
    </row>
    <row r="12649" spans="1:7" ht="24" customHeight="1" x14ac:dyDescent="0.2">
      <c r="A12649" s="274" t="str">
        <f>B12607</f>
        <v>25.8.12</v>
      </c>
      <c r="B12649" s="275" t="str">
        <f>C12607</f>
        <v>Grupo Electrògeno para la alimentacion Sistema de Bombeo para Agua de Incendio.</v>
      </c>
      <c r="C12649" s="95"/>
      <c r="D12649" s="95" t="s">
        <v>33</v>
      </c>
      <c r="E12649" s="96"/>
      <c r="F12649" s="277" t="s">
        <v>34</v>
      </c>
      <c r="G12649" s="276">
        <f>SUBTOTAL(9,G12612:G12648)</f>
        <v>0</v>
      </c>
    </row>
    <row r="12651" spans="1:7" ht="24" customHeight="1" x14ac:dyDescent="0.2">
      <c r="A12651" s="256" t="s">
        <v>36</v>
      </c>
      <c r="B12651" s="257"/>
      <c r="C12651" s="257"/>
      <c r="D12651" s="257"/>
      <c r="E12651" s="257"/>
      <c r="F12651" s="257"/>
      <c r="G12651" s="258"/>
    </row>
    <row r="12652" spans="1:7" ht="24" customHeight="1" x14ac:dyDescent="0.2">
      <c r="A12652" s="259" t="s">
        <v>601</v>
      </c>
      <c r="B12652" s="84" t="str">
        <f>Comitente</f>
        <v>SUBSECRETARIA DE ARQUITECTURA</v>
      </c>
      <c r="C12652" s="80"/>
      <c r="D12652" s="85"/>
      <c r="E12652" s="85"/>
      <c r="F12652" s="86"/>
      <c r="G12652" s="260"/>
    </row>
    <row r="12653" spans="1:7" ht="24" customHeight="1" x14ac:dyDescent="0.2">
      <c r="A12653" s="259" t="s">
        <v>602</v>
      </c>
      <c r="B12653" s="84">
        <f>Contratista</f>
        <v>0</v>
      </c>
      <c r="C12653" s="81"/>
      <c r="D12653" s="81"/>
      <c r="E12653" s="81"/>
      <c r="F12653" s="87"/>
      <c r="G12653" s="261"/>
    </row>
    <row r="12654" spans="1:7" ht="24" customHeight="1" x14ac:dyDescent="0.2">
      <c r="A12654" s="259" t="s">
        <v>23</v>
      </c>
      <c r="B12654" s="84" t="str">
        <f>Obra</f>
        <v>ESCUELA CASA DEL NINÑO</v>
      </c>
      <c r="C12654" s="81"/>
      <c r="D12654" s="81"/>
      <c r="E12654" s="81"/>
      <c r="F12654" s="87" t="s">
        <v>37</v>
      </c>
      <c r="G12654" s="262">
        <f>Fecha_Base</f>
        <v>0</v>
      </c>
    </row>
    <row r="12655" spans="1:7" ht="24" customHeight="1" x14ac:dyDescent="0.2">
      <c r="A12655" s="263" t="s">
        <v>600</v>
      </c>
      <c r="B12655" s="82" t="str">
        <f>Ubicación</f>
        <v>VALLE FERTIL - SAN JUAN</v>
      </c>
      <c r="C12655" s="82"/>
      <c r="D12655" s="88"/>
      <c r="E12655" s="89"/>
      <c r="G12655" s="264"/>
    </row>
    <row r="12656" spans="1:7" ht="24" customHeight="1" x14ac:dyDescent="0.2">
      <c r="A12656" s="263" t="s">
        <v>38</v>
      </c>
      <c r="B12656" s="91">
        <f>IFERROR(VALUE(LEFT(B12657,FIND(".",B12657)-1)),"")</f>
        <v>25</v>
      </c>
      <c r="C12656" s="83" t="str">
        <f>IFERROR(VLOOKUP(B12656,Tabla_CyP,2,FALSE),"")</f>
        <v>REPARACIONES, REFACCIONES Y REFUNCIONALIZACIONES</v>
      </c>
      <c r="E12656" s="89"/>
      <c r="G12656" s="264"/>
    </row>
    <row r="12657" spans="1:7" ht="24" customHeight="1" x14ac:dyDescent="0.2">
      <c r="A12657" s="263" t="s">
        <v>24</v>
      </c>
      <c r="B12657" s="92" t="str">
        <f>IFERROR(VLOOKUP(COUNTIF($A$1:A12657,"ANALISIS DE PRECIOS"),Tabla_NumeroItem,2,FALSE),"")</f>
        <v>25.8.13</v>
      </c>
      <c r="C12657" s="83" t="str">
        <f>IFERROR(VLOOKUP(B12657,Tabla_CyP,2,FALSE),"")</f>
        <v>Hidrantes Completo Manguera 45mm largo 25mtrs</v>
      </c>
      <c r="D12657" s="88"/>
      <c r="E12657" s="89"/>
      <c r="F12657" s="87" t="s">
        <v>25</v>
      </c>
      <c r="G12657" s="265" t="str">
        <f>IFERROR(VLOOKUP(B12657,Tabla_CyP,4,FALSE),"")</f>
        <v>u</v>
      </c>
    </row>
    <row r="12658" spans="1:7" ht="24" customHeight="1" x14ac:dyDescent="0.2">
      <c r="A12658" s="263"/>
      <c r="B12658" s="82"/>
      <c r="D12658" s="88"/>
      <c r="E12658" s="89"/>
      <c r="G12658" s="264"/>
    </row>
    <row r="12659" spans="1:7" ht="24" customHeight="1" x14ac:dyDescent="0.2">
      <c r="A12659" s="366" t="s">
        <v>506</v>
      </c>
      <c r="B12659" s="367"/>
      <c r="C12659" s="368" t="s">
        <v>0</v>
      </c>
      <c r="D12659" s="368" t="s">
        <v>26</v>
      </c>
      <c r="E12659" s="370" t="s">
        <v>27</v>
      </c>
      <c r="F12659" s="372" t="s">
        <v>28</v>
      </c>
      <c r="G12659" s="372" t="s">
        <v>29</v>
      </c>
    </row>
    <row r="12660" spans="1:7" ht="24" customHeight="1" x14ac:dyDescent="0.2">
      <c r="A12660" s="93" t="s">
        <v>507</v>
      </c>
      <c r="B12660" s="93" t="s">
        <v>508</v>
      </c>
      <c r="C12660" s="369"/>
      <c r="D12660" s="369"/>
      <c r="E12660" s="371"/>
      <c r="F12660" s="373"/>
      <c r="G12660" s="373"/>
    </row>
    <row r="12661" spans="1:7" ht="24" customHeight="1" x14ac:dyDescent="0.2">
      <c r="A12661" s="266"/>
      <c r="B12661" s="94"/>
      <c r="C12661" s="132" t="s">
        <v>603</v>
      </c>
      <c r="D12661" s="95"/>
      <c r="E12661" s="96"/>
      <c r="F12661" s="97"/>
      <c r="G12661" s="267"/>
    </row>
    <row r="12662" spans="1:7" ht="24" customHeight="1" x14ac:dyDescent="0.2">
      <c r="A12662" s="207" t="str">
        <f t="shared" ref="A12662:A12675" si="3796">IFERROR(VLOOKUP(C12662,Tabla_Insumos,4,FALSE),"")</f>
        <v/>
      </c>
      <c r="B12662" s="205" t="str">
        <f>IFERROR(VLOOKUP(C12662,Tabla_Insumos,5,FALSE),"")</f>
        <v/>
      </c>
      <c r="C12662" s="206"/>
      <c r="D12662" s="207" t="str">
        <f t="shared" ref="D12662:D12675" si="3797">IFERROR(VLOOKUP(C12662,Tabla_Insumos,2,FALSE),"")</f>
        <v/>
      </c>
      <c r="E12662" s="208"/>
      <c r="F12662" s="209">
        <f t="shared" ref="F12662:F12675" si="3798">IFERROR(VLOOKUP(C12662,Tabla_Insumos,3,FALSE),0)</f>
        <v>0</v>
      </c>
      <c r="G12662" s="268">
        <f>ROUND(E12662*F12662,2)</f>
        <v>0</v>
      </c>
    </row>
    <row r="12663" spans="1:7" ht="24" customHeight="1" x14ac:dyDescent="0.2">
      <c r="A12663" s="207" t="str">
        <f t="shared" si="3796"/>
        <v/>
      </c>
      <c r="B12663" s="205" t="str">
        <f t="shared" ref="B12663:B12675" si="3799">IFERROR(VLOOKUP(C12663,Tabla_Insumos,5,FALSE),"")</f>
        <v/>
      </c>
      <c r="C12663" s="206"/>
      <c r="D12663" s="207" t="str">
        <f t="shared" si="3797"/>
        <v/>
      </c>
      <c r="E12663" s="208"/>
      <c r="F12663" s="209">
        <f t="shared" si="3798"/>
        <v>0</v>
      </c>
      <c r="G12663" s="268">
        <f t="shared" ref="G12663:G12675" si="3800">ROUND(E12663*F12663,2)</f>
        <v>0</v>
      </c>
    </row>
    <row r="12664" spans="1:7" ht="24" customHeight="1" x14ac:dyDescent="0.2">
      <c r="A12664" s="207" t="str">
        <f t="shared" si="3796"/>
        <v/>
      </c>
      <c r="B12664" s="205" t="str">
        <f t="shared" si="3799"/>
        <v/>
      </c>
      <c r="C12664" s="206"/>
      <c r="D12664" s="207" t="str">
        <f t="shared" si="3797"/>
        <v/>
      </c>
      <c r="E12664" s="208"/>
      <c r="F12664" s="209">
        <f t="shared" si="3798"/>
        <v>0</v>
      </c>
      <c r="G12664" s="268">
        <f t="shared" si="3800"/>
        <v>0</v>
      </c>
    </row>
    <row r="12665" spans="1:7" ht="24" customHeight="1" x14ac:dyDescent="0.2">
      <c r="A12665" s="207" t="str">
        <f t="shared" si="3796"/>
        <v/>
      </c>
      <c r="B12665" s="205" t="str">
        <f t="shared" si="3799"/>
        <v/>
      </c>
      <c r="C12665" s="206"/>
      <c r="D12665" s="207" t="str">
        <f t="shared" si="3797"/>
        <v/>
      </c>
      <c r="E12665" s="208"/>
      <c r="F12665" s="209">
        <f t="shared" si="3798"/>
        <v>0</v>
      </c>
      <c r="G12665" s="268">
        <f t="shared" si="3800"/>
        <v>0</v>
      </c>
    </row>
    <row r="12666" spans="1:7" ht="24" customHeight="1" x14ac:dyDescent="0.2">
      <c r="A12666" s="207" t="str">
        <f t="shared" si="3796"/>
        <v/>
      </c>
      <c r="B12666" s="205" t="str">
        <f t="shared" si="3799"/>
        <v/>
      </c>
      <c r="C12666" s="206"/>
      <c r="D12666" s="207" t="str">
        <f t="shared" si="3797"/>
        <v/>
      </c>
      <c r="E12666" s="208"/>
      <c r="F12666" s="209">
        <f t="shared" si="3798"/>
        <v>0</v>
      </c>
      <c r="G12666" s="268">
        <f t="shared" si="3800"/>
        <v>0</v>
      </c>
    </row>
    <row r="12667" spans="1:7" ht="24" customHeight="1" x14ac:dyDescent="0.2">
      <c r="A12667" s="207" t="str">
        <f t="shared" si="3796"/>
        <v/>
      </c>
      <c r="B12667" s="205" t="str">
        <f t="shared" si="3799"/>
        <v/>
      </c>
      <c r="C12667" s="206"/>
      <c r="D12667" s="207" t="str">
        <f t="shared" si="3797"/>
        <v/>
      </c>
      <c r="E12667" s="208"/>
      <c r="F12667" s="209">
        <f t="shared" si="3798"/>
        <v>0</v>
      </c>
      <c r="G12667" s="268">
        <f t="shared" si="3800"/>
        <v>0</v>
      </c>
    </row>
    <row r="12668" spans="1:7" ht="24" customHeight="1" x14ac:dyDescent="0.2">
      <c r="A12668" s="207" t="str">
        <f t="shared" si="3796"/>
        <v/>
      </c>
      <c r="B12668" s="205" t="str">
        <f t="shared" si="3799"/>
        <v/>
      </c>
      <c r="C12668" s="206"/>
      <c r="D12668" s="207" t="str">
        <f t="shared" si="3797"/>
        <v/>
      </c>
      <c r="E12668" s="208"/>
      <c r="F12668" s="209">
        <f t="shared" si="3798"/>
        <v>0</v>
      </c>
      <c r="G12668" s="268">
        <f t="shared" si="3800"/>
        <v>0</v>
      </c>
    </row>
    <row r="12669" spans="1:7" ht="24" customHeight="1" x14ac:dyDescent="0.2">
      <c r="A12669" s="207" t="str">
        <f t="shared" si="3796"/>
        <v/>
      </c>
      <c r="B12669" s="205" t="str">
        <f t="shared" si="3799"/>
        <v/>
      </c>
      <c r="C12669" s="206"/>
      <c r="D12669" s="207" t="str">
        <f t="shared" si="3797"/>
        <v/>
      </c>
      <c r="E12669" s="208"/>
      <c r="F12669" s="209">
        <f t="shared" si="3798"/>
        <v>0</v>
      </c>
      <c r="G12669" s="268">
        <f t="shared" si="3800"/>
        <v>0</v>
      </c>
    </row>
    <row r="12670" spans="1:7" ht="24" customHeight="1" x14ac:dyDescent="0.2">
      <c r="A12670" s="207" t="str">
        <f t="shared" si="3796"/>
        <v/>
      </c>
      <c r="B12670" s="205" t="str">
        <f t="shared" si="3799"/>
        <v/>
      </c>
      <c r="C12670" s="206"/>
      <c r="D12670" s="207" t="str">
        <f t="shared" si="3797"/>
        <v/>
      </c>
      <c r="E12670" s="208"/>
      <c r="F12670" s="209">
        <f t="shared" si="3798"/>
        <v>0</v>
      </c>
      <c r="G12670" s="268">
        <f t="shared" si="3800"/>
        <v>0</v>
      </c>
    </row>
    <row r="12671" spans="1:7" ht="24" customHeight="1" x14ac:dyDescent="0.2">
      <c r="A12671" s="207" t="str">
        <f t="shared" si="3796"/>
        <v/>
      </c>
      <c r="B12671" s="205" t="str">
        <f t="shared" si="3799"/>
        <v/>
      </c>
      <c r="C12671" s="206"/>
      <c r="D12671" s="207" t="str">
        <f t="shared" si="3797"/>
        <v/>
      </c>
      <c r="E12671" s="208"/>
      <c r="F12671" s="209">
        <f t="shared" si="3798"/>
        <v>0</v>
      </c>
      <c r="G12671" s="268">
        <f t="shared" si="3800"/>
        <v>0</v>
      </c>
    </row>
    <row r="12672" spans="1:7" ht="24" customHeight="1" x14ac:dyDescent="0.2">
      <c r="A12672" s="207" t="str">
        <f t="shared" si="3796"/>
        <v/>
      </c>
      <c r="B12672" s="205" t="str">
        <f t="shared" si="3799"/>
        <v/>
      </c>
      <c r="C12672" s="206"/>
      <c r="D12672" s="207" t="str">
        <f t="shared" si="3797"/>
        <v/>
      </c>
      <c r="E12672" s="208"/>
      <c r="F12672" s="209">
        <f t="shared" si="3798"/>
        <v>0</v>
      </c>
      <c r="G12672" s="268">
        <f t="shared" si="3800"/>
        <v>0</v>
      </c>
    </row>
    <row r="12673" spans="1:7" ht="24" customHeight="1" x14ac:dyDescent="0.2">
      <c r="A12673" s="207" t="str">
        <f t="shared" si="3796"/>
        <v/>
      </c>
      <c r="B12673" s="205" t="str">
        <f t="shared" si="3799"/>
        <v/>
      </c>
      <c r="C12673" s="206"/>
      <c r="D12673" s="207" t="str">
        <f t="shared" si="3797"/>
        <v/>
      </c>
      <c r="E12673" s="208"/>
      <c r="F12673" s="209">
        <f t="shared" si="3798"/>
        <v>0</v>
      </c>
      <c r="G12673" s="268">
        <f t="shared" si="3800"/>
        <v>0</v>
      </c>
    </row>
    <row r="12674" spans="1:7" ht="24" customHeight="1" x14ac:dyDescent="0.2">
      <c r="A12674" s="207" t="str">
        <f t="shared" si="3796"/>
        <v/>
      </c>
      <c r="B12674" s="205" t="str">
        <f t="shared" si="3799"/>
        <v/>
      </c>
      <c r="C12674" s="206"/>
      <c r="D12674" s="207" t="str">
        <f t="shared" si="3797"/>
        <v/>
      </c>
      <c r="E12674" s="208"/>
      <c r="F12674" s="209">
        <f t="shared" si="3798"/>
        <v>0</v>
      </c>
      <c r="G12674" s="268">
        <f t="shared" si="3800"/>
        <v>0</v>
      </c>
    </row>
    <row r="12675" spans="1:7" ht="24" customHeight="1" x14ac:dyDescent="0.2">
      <c r="A12675" s="207" t="str">
        <f t="shared" si="3796"/>
        <v/>
      </c>
      <c r="B12675" s="205" t="str">
        <f t="shared" si="3799"/>
        <v/>
      </c>
      <c r="C12675" s="206"/>
      <c r="D12675" s="207" t="str">
        <f t="shared" si="3797"/>
        <v/>
      </c>
      <c r="E12675" s="208"/>
      <c r="F12675" s="210">
        <f t="shared" si="3798"/>
        <v>0</v>
      </c>
      <c r="G12675" s="268">
        <f t="shared" si="3800"/>
        <v>0</v>
      </c>
    </row>
    <row r="12676" spans="1:7" ht="24" customHeight="1" x14ac:dyDescent="0.2">
      <c r="A12676" s="269"/>
      <c r="D12676" s="88"/>
      <c r="E12676" s="89"/>
      <c r="F12676" s="255" t="s">
        <v>30</v>
      </c>
      <c r="G12676" s="270">
        <f>SUBTOTAL(9,G12662:G12675)</f>
        <v>0</v>
      </c>
    </row>
    <row r="12677" spans="1:7" ht="24" customHeight="1" x14ac:dyDescent="0.2">
      <c r="A12677" s="269"/>
      <c r="C12677" s="98" t="s">
        <v>604</v>
      </c>
      <c r="D12677" s="88"/>
      <c r="E12677" s="89"/>
      <c r="G12677" s="271"/>
    </row>
    <row r="12678" spans="1:7" ht="24" customHeight="1" x14ac:dyDescent="0.2">
      <c r="A12678" s="207" t="str">
        <f t="shared" ref="A12678:A12685" si="3801">IFERROR(VLOOKUP(C12678,Tabla_Insumos,4,FALSE),"")</f>
        <v/>
      </c>
      <c r="B12678" s="205">
        <f t="shared" ref="B12678:B12685" si="3802">IFERROR(VLOOKUP(A12678,Tabla_Indices,5,FALSE),"")</f>
        <v>0</v>
      </c>
      <c r="C12678" s="206"/>
      <c r="D12678" s="207" t="str">
        <f t="shared" ref="D12678:D12685" si="3803">IFERROR(VLOOKUP(C12678,Tabla_Insumos,2,FALSE),"")</f>
        <v/>
      </c>
      <c r="E12678" s="208"/>
      <c r="F12678" s="211">
        <f t="shared" ref="F12678:F12685" si="3804">IFERROR(VLOOKUP(C12678,Tabla_Insumos,3,FALSE),0)</f>
        <v>0</v>
      </c>
      <c r="G12678" s="268">
        <f>ROUND(E12678*F12678,2)</f>
        <v>0</v>
      </c>
    </row>
    <row r="12679" spans="1:7" ht="24" customHeight="1" x14ac:dyDescent="0.2">
      <c r="A12679" s="207" t="str">
        <f t="shared" si="3801"/>
        <v/>
      </c>
      <c r="B12679" s="205">
        <f t="shared" si="3802"/>
        <v>0</v>
      </c>
      <c r="C12679" s="206"/>
      <c r="D12679" s="207" t="str">
        <f t="shared" si="3803"/>
        <v/>
      </c>
      <c r="E12679" s="208"/>
      <c r="F12679" s="211">
        <f t="shared" si="3804"/>
        <v>0</v>
      </c>
      <c r="G12679" s="268">
        <f>ROUND(E12679*F12679,2)</f>
        <v>0</v>
      </c>
    </row>
    <row r="12680" spans="1:7" ht="24" customHeight="1" x14ac:dyDescent="0.2">
      <c r="A12680" s="207" t="str">
        <f t="shared" si="3801"/>
        <v/>
      </c>
      <c r="B12680" s="205">
        <f t="shared" si="3802"/>
        <v>0</v>
      </c>
      <c r="C12680" s="206"/>
      <c r="D12680" s="207" t="str">
        <f t="shared" si="3803"/>
        <v/>
      </c>
      <c r="E12680" s="208"/>
      <c r="F12680" s="211">
        <f t="shared" si="3804"/>
        <v>0</v>
      </c>
      <c r="G12680" s="268">
        <f t="shared" ref="G12680:G12685" si="3805">ROUND(E12680*F12680,2)</f>
        <v>0</v>
      </c>
    </row>
    <row r="12681" spans="1:7" ht="24" customHeight="1" x14ac:dyDescent="0.2">
      <c r="A12681" s="207" t="str">
        <f t="shared" si="3801"/>
        <v/>
      </c>
      <c r="B12681" s="205">
        <f t="shared" si="3802"/>
        <v>0</v>
      </c>
      <c r="C12681" s="206"/>
      <c r="D12681" s="207" t="str">
        <f t="shared" si="3803"/>
        <v/>
      </c>
      <c r="E12681" s="208"/>
      <c r="F12681" s="211">
        <f t="shared" si="3804"/>
        <v>0</v>
      </c>
      <c r="G12681" s="268">
        <f t="shared" si="3805"/>
        <v>0</v>
      </c>
    </row>
    <row r="12682" spans="1:7" ht="24" customHeight="1" x14ac:dyDescent="0.2">
      <c r="A12682" s="207" t="str">
        <f t="shared" si="3801"/>
        <v/>
      </c>
      <c r="B12682" s="205">
        <f t="shared" si="3802"/>
        <v>0</v>
      </c>
      <c r="C12682" s="206"/>
      <c r="D12682" s="207" t="str">
        <f t="shared" si="3803"/>
        <v/>
      </c>
      <c r="E12682" s="208"/>
      <c r="F12682" s="209">
        <f t="shared" si="3804"/>
        <v>0</v>
      </c>
      <c r="G12682" s="268">
        <f t="shared" si="3805"/>
        <v>0</v>
      </c>
    </row>
    <row r="12683" spans="1:7" ht="24" customHeight="1" x14ac:dyDescent="0.2">
      <c r="A12683" s="207" t="str">
        <f t="shared" si="3801"/>
        <v/>
      </c>
      <c r="B12683" s="205">
        <f t="shared" si="3802"/>
        <v>0</v>
      </c>
      <c r="C12683" s="206"/>
      <c r="D12683" s="207" t="str">
        <f t="shared" si="3803"/>
        <v/>
      </c>
      <c r="E12683" s="208"/>
      <c r="F12683" s="209">
        <f t="shared" si="3804"/>
        <v>0</v>
      </c>
      <c r="G12683" s="268">
        <f t="shared" si="3805"/>
        <v>0</v>
      </c>
    </row>
    <row r="12684" spans="1:7" ht="24" customHeight="1" x14ac:dyDescent="0.2">
      <c r="A12684" s="207" t="str">
        <f t="shared" si="3801"/>
        <v/>
      </c>
      <c r="B12684" s="205">
        <f t="shared" si="3802"/>
        <v>0</v>
      </c>
      <c r="C12684" s="206"/>
      <c r="D12684" s="207" t="str">
        <f t="shared" si="3803"/>
        <v/>
      </c>
      <c r="E12684" s="208"/>
      <c r="F12684" s="209">
        <f t="shared" si="3804"/>
        <v>0</v>
      </c>
      <c r="G12684" s="268">
        <f t="shared" si="3805"/>
        <v>0</v>
      </c>
    </row>
    <row r="12685" spans="1:7" ht="24" customHeight="1" x14ac:dyDescent="0.2">
      <c r="A12685" s="207" t="str">
        <f t="shared" si="3801"/>
        <v/>
      </c>
      <c r="B12685" s="205">
        <f t="shared" si="3802"/>
        <v>0</v>
      </c>
      <c r="C12685" s="206"/>
      <c r="D12685" s="207" t="str">
        <f t="shared" si="3803"/>
        <v/>
      </c>
      <c r="E12685" s="208"/>
      <c r="F12685" s="209">
        <f t="shared" si="3804"/>
        <v>0</v>
      </c>
      <c r="G12685" s="268">
        <f t="shared" si="3805"/>
        <v>0</v>
      </c>
    </row>
    <row r="12686" spans="1:7" ht="24" customHeight="1" x14ac:dyDescent="0.2">
      <c r="A12686" s="269"/>
      <c r="D12686" s="88"/>
      <c r="E12686" s="89"/>
      <c r="F12686" s="255" t="s">
        <v>31</v>
      </c>
      <c r="G12686" s="270">
        <f>SUBTOTAL(9,G12678:G12685)</f>
        <v>0</v>
      </c>
    </row>
    <row r="12687" spans="1:7" ht="24" customHeight="1" x14ac:dyDescent="0.2">
      <c r="A12687" s="269"/>
      <c r="C12687" s="98" t="s">
        <v>605</v>
      </c>
      <c r="D12687" s="88"/>
      <c r="E12687" s="89"/>
      <c r="G12687" s="271"/>
    </row>
    <row r="12688" spans="1:7" ht="24" customHeight="1" x14ac:dyDescent="0.2">
      <c r="A12688" s="207" t="str">
        <f t="shared" ref="A12688:A12696" si="3806">IFERROR(VLOOKUP(C12688,Tabla_Insumos,4,FALSE),"")</f>
        <v/>
      </c>
      <c r="B12688" s="205" t="str">
        <f t="shared" ref="B12688:B12696" si="3807">IFERROR(VLOOKUP(C12688,Tabla_Insumos,5,FALSE),"")</f>
        <v/>
      </c>
      <c r="C12688" s="206"/>
      <c r="D12688" s="207" t="str">
        <f t="shared" ref="D12688:D12696" si="3808">IFERROR(VLOOKUP(C12688,Tabla_Insumos,2,FALSE),"")</f>
        <v/>
      </c>
      <c r="E12688" s="208"/>
      <c r="F12688" s="209">
        <f t="shared" ref="F12688:F12696" si="3809">IFERROR(VLOOKUP(C12688,Tabla_Insumos,3,FALSE),0)</f>
        <v>0</v>
      </c>
      <c r="G12688" s="268">
        <f t="shared" ref="G12688:G12696" si="3810">ROUND(E12688*F12688,2)</f>
        <v>0</v>
      </c>
    </row>
    <row r="12689" spans="1:7" ht="24" customHeight="1" x14ac:dyDescent="0.2">
      <c r="A12689" s="207" t="str">
        <f t="shared" si="3806"/>
        <v/>
      </c>
      <c r="B12689" s="205" t="str">
        <f t="shared" si="3807"/>
        <v/>
      </c>
      <c r="C12689" s="206"/>
      <c r="D12689" s="207" t="str">
        <f t="shared" si="3808"/>
        <v/>
      </c>
      <c r="E12689" s="208"/>
      <c r="F12689" s="209">
        <f t="shared" si="3809"/>
        <v>0</v>
      </c>
      <c r="G12689" s="268">
        <f t="shared" si="3810"/>
        <v>0</v>
      </c>
    </row>
    <row r="12690" spans="1:7" ht="24" customHeight="1" x14ac:dyDescent="0.2">
      <c r="A12690" s="207" t="str">
        <f t="shared" si="3806"/>
        <v/>
      </c>
      <c r="B12690" s="205" t="str">
        <f t="shared" si="3807"/>
        <v/>
      </c>
      <c r="C12690" s="206"/>
      <c r="D12690" s="207" t="str">
        <f t="shared" si="3808"/>
        <v/>
      </c>
      <c r="E12690" s="208"/>
      <c r="F12690" s="209">
        <f t="shared" si="3809"/>
        <v>0</v>
      </c>
      <c r="G12690" s="268">
        <f t="shared" si="3810"/>
        <v>0</v>
      </c>
    </row>
    <row r="12691" spans="1:7" ht="24" customHeight="1" x14ac:dyDescent="0.2">
      <c r="A12691" s="207" t="str">
        <f t="shared" si="3806"/>
        <v/>
      </c>
      <c r="B12691" s="205" t="str">
        <f t="shared" si="3807"/>
        <v/>
      </c>
      <c r="C12691" s="206"/>
      <c r="D12691" s="207" t="str">
        <f t="shared" si="3808"/>
        <v/>
      </c>
      <c r="E12691" s="208"/>
      <c r="F12691" s="209">
        <f t="shared" si="3809"/>
        <v>0</v>
      </c>
      <c r="G12691" s="268">
        <f t="shared" si="3810"/>
        <v>0</v>
      </c>
    </row>
    <row r="12692" spans="1:7" ht="24" customHeight="1" x14ac:dyDescent="0.2">
      <c r="A12692" s="207" t="str">
        <f t="shared" si="3806"/>
        <v/>
      </c>
      <c r="B12692" s="205" t="str">
        <f t="shared" si="3807"/>
        <v/>
      </c>
      <c r="C12692" s="206"/>
      <c r="D12692" s="207" t="str">
        <f t="shared" si="3808"/>
        <v/>
      </c>
      <c r="E12692" s="208"/>
      <c r="F12692" s="209">
        <f t="shared" si="3809"/>
        <v>0</v>
      </c>
      <c r="G12692" s="268">
        <f t="shared" si="3810"/>
        <v>0</v>
      </c>
    </row>
    <row r="12693" spans="1:7" ht="24" customHeight="1" x14ac:dyDescent="0.2">
      <c r="A12693" s="207" t="str">
        <f t="shared" si="3806"/>
        <v/>
      </c>
      <c r="B12693" s="205" t="str">
        <f t="shared" si="3807"/>
        <v/>
      </c>
      <c r="C12693" s="206"/>
      <c r="D12693" s="207" t="str">
        <f t="shared" si="3808"/>
        <v/>
      </c>
      <c r="E12693" s="208"/>
      <c r="F12693" s="209">
        <f t="shared" si="3809"/>
        <v>0</v>
      </c>
      <c r="G12693" s="268">
        <f t="shared" si="3810"/>
        <v>0</v>
      </c>
    </row>
    <row r="12694" spans="1:7" ht="24" customHeight="1" x14ac:dyDescent="0.2">
      <c r="A12694" s="207" t="str">
        <f t="shared" si="3806"/>
        <v/>
      </c>
      <c r="B12694" s="205" t="str">
        <f t="shared" si="3807"/>
        <v/>
      </c>
      <c r="C12694" s="206"/>
      <c r="D12694" s="207" t="str">
        <f t="shared" si="3808"/>
        <v/>
      </c>
      <c r="E12694" s="208"/>
      <c r="F12694" s="209">
        <f t="shared" si="3809"/>
        <v>0</v>
      </c>
      <c r="G12694" s="268">
        <f t="shared" si="3810"/>
        <v>0</v>
      </c>
    </row>
    <row r="12695" spans="1:7" ht="24" customHeight="1" x14ac:dyDescent="0.2">
      <c r="A12695" s="207" t="str">
        <f t="shared" si="3806"/>
        <v/>
      </c>
      <c r="B12695" s="205" t="str">
        <f t="shared" si="3807"/>
        <v/>
      </c>
      <c r="C12695" s="206"/>
      <c r="D12695" s="207" t="str">
        <f t="shared" si="3808"/>
        <v/>
      </c>
      <c r="E12695" s="208"/>
      <c r="F12695" s="209">
        <f t="shared" si="3809"/>
        <v>0</v>
      </c>
      <c r="G12695" s="268">
        <f t="shared" si="3810"/>
        <v>0</v>
      </c>
    </row>
    <row r="12696" spans="1:7" ht="24" customHeight="1" x14ac:dyDescent="0.2">
      <c r="A12696" s="207" t="str">
        <f t="shared" si="3806"/>
        <v/>
      </c>
      <c r="B12696" s="205" t="str">
        <f t="shared" si="3807"/>
        <v/>
      </c>
      <c r="C12696" s="206"/>
      <c r="D12696" s="207" t="str">
        <f t="shared" si="3808"/>
        <v/>
      </c>
      <c r="E12696" s="208"/>
      <c r="F12696" s="209">
        <f t="shared" si="3809"/>
        <v>0</v>
      </c>
      <c r="G12696" s="268">
        <f t="shared" si="3810"/>
        <v>0</v>
      </c>
    </row>
    <row r="12697" spans="1:7" ht="24" customHeight="1" x14ac:dyDescent="0.2">
      <c r="A12697" s="272"/>
      <c r="B12697" s="88"/>
      <c r="D12697" s="88"/>
      <c r="E12697" s="89"/>
      <c r="F12697" s="255" t="s">
        <v>32</v>
      </c>
      <c r="G12697" s="270">
        <f>SUBTOTAL(9,G12688:G12696)</f>
        <v>0</v>
      </c>
    </row>
    <row r="12698" spans="1:7" ht="24" customHeight="1" x14ac:dyDescent="0.2">
      <c r="A12698" s="273"/>
      <c r="B12698" s="88"/>
      <c r="D12698" s="88"/>
      <c r="E12698" s="89"/>
      <c r="G12698" s="271"/>
    </row>
    <row r="12699" spans="1:7" ht="24" customHeight="1" x14ac:dyDescent="0.2">
      <c r="A12699" s="274" t="str">
        <f>B12657</f>
        <v>25.8.13</v>
      </c>
      <c r="B12699" s="275" t="str">
        <f>C12657</f>
        <v>Hidrantes Completo Manguera 45mm largo 25mtrs</v>
      </c>
      <c r="C12699" s="95"/>
      <c r="D12699" s="95" t="s">
        <v>33</v>
      </c>
      <c r="E12699" s="96"/>
      <c r="F12699" s="277" t="s">
        <v>34</v>
      </c>
      <c r="G12699" s="276">
        <f>SUBTOTAL(9,G12662:G12698)</f>
        <v>0</v>
      </c>
    </row>
    <row r="12701" spans="1:7" ht="24" customHeight="1" x14ac:dyDescent="0.2">
      <c r="A12701" s="256" t="s">
        <v>36</v>
      </c>
      <c r="B12701" s="257"/>
      <c r="C12701" s="257"/>
      <c r="D12701" s="257"/>
      <c r="E12701" s="257"/>
      <c r="F12701" s="257"/>
      <c r="G12701" s="258"/>
    </row>
    <row r="12702" spans="1:7" ht="24" customHeight="1" x14ac:dyDescent="0.2">
      <c r="A12702" s="259" t="s">
        <v>601</v>
      </c>
      <c r="B12702" s="84" t="str">
        <f>Comitente</f>
        <v>SUBSECRETARIA DE ARQUITECTURA</v>
      </c>
      <c r="C12702" s="80"/>
      <c r="D12702" s="85"/>
      <c r="E12702" s="85"/>
      <c r="F12702" s="86"/>
      <c r="G12702" s="260"/>
    </row>
    <row r="12703" spans="1:7" ht="24" customHeight="1" x14ac:dyDescent="0.2">
      <c r="A12703" s="259" t="s">
        <v>602</v>
      </c>
      <c r="B12703" s="84">
        <f>Contratista</f>
        <v>0</v>
      </c>
      <c r="C12703" s="81"/>
      <c r="D12703" s="81"/>
      <c r="E12703" s="81"/>
      <c r="F12703" s="87"/>
      <c r="G12703" s="261"/>
    </row>
    <row r="12704" spans="1:7" ht="24" customHeight="1" x14ac:dyDescent="0.2">
      <c r="A12704" s="259" t="s">
        <v>23</v>
      </c>
      <c r="B12704" s="84" t="str">
        <f>Obra</f>
        <v>ESCUELA CASA DEL NINÑO</v>
      </c>
      <c r="C12704" s="81"/>
      <c r="D12704" s="81"/>
      <c r="E12704" s="81"/>
      <c r="F12704" s="87" t="s">
        <v>37</v>
      </c>
      <c r="G12704" s="262">
        <f>Fecha_Base</f>
        <v>0</v>
      </c>
    </row>
    <row r="12705" spans="1:7" ht="24" customHeight="1" x14ac:dyDescent="0.2">
      <c r="A12705" s="263" t="s">
        <v>600</v>
      </c>
      <c r="B12705" s="82" t="str">
        <f>Ubicación</f>
        <v>VALLE FERTIL - SAN JUAN</v>
      </c>
      <c r="C12705" s="82"/>
      <c r="D12705" s="88"/>
      <c r="E12705" s="89"/>
      <c r="G12705" s="264"/>
    </row>
    <row r="12706" spans="1:7" ht="24" customHeight="1" x14ac:dyDescent="0.2">
      <c r="A12706" s="263" t="s">
        <v>38</v>
      </c>
      <c r="B12706" s="91">
        <f>IFERROR(VALUE(LEFT(B12707,FIND(".",B12707)-1)),"")</f>
        <v>25</v>
      </c>
      <c r="C12706" s="83" t="str">
        <f>IFERROR(VLOOKUP(B12706,Tabla_CyP,2,FALSE),"")</f>
        <v>REPARACIONES, REFACCIONES Y REFUNCIONALIZACIONES</v>
      </c>
      <c r="E12706" s="89"/>
      <c r="G12706" s="264"/>
    </row>
    <row r="12707" spans="1:7" ht="24" customHeight="1" x14ac:dyDescent="0.2">
      <c r="A12707" s="263" t="s">
        <v>24</v>
      </c>
      <c r="B12707" s="92" t="str">
        <f>IFERROR(VLOOKUP(COUNTIF($A$1:A12707,"ANALISIS DE PRECIOS"),Tabla_NumeroItem,2,FALSE),"")</f>
        <v>25.8.14</v>
      </c>
      <c r="C12707" s="83" t="str">
        <f>IFERROR(VLOOKUP(B12707,Tabla_CyP,2,FALSE),"")</f>
        <v>Caño galvanizado reforzado (enterrado) 5"</v>
      </c>
      <c r="D12707" s="88"/>
      <c r="E12707" s="89"/>
      <c r="F12707" s="87" t="s">
        <v>25</v>
      </c>
      <c r="G12707" s="265" t="str">
        <f>IFERROR(VLOOKUP(B12707,Tabla_CyP,4,FALSE),"")</f>
        <v>m</v>
      </c>
    </row>
    <row r="12708" spans="1:7" ht="24" customHeight="1" x14ac:dyDescent="0.2">
      <c r="A12708" s="263"/>
      <c r="B12708" s="82"/>
      <c r="D12708" s="88"/>
      <c r="E12708" s="89"/>
      <c r="G12708" s="264"/>
    </row>
    <row r="12709" spans="1:7" ht="24" customHeight="1" x14ac:dyDescent="0.2">
      <c r="A12709" s="366" t="s">
        <v>506</v>
      </c>
      <c r="B12709" s="367"/>
      <c r="C12709" s="368" t="s">
        <v>0</v>
      </c>
      <c r="D12709" s="368" t="s">
        <v>26</v>
      </c>
      <c r="E12709" s="370" t="s">
        <v>27</v>
      </c>
      <c r="F12709" s="372" t="s">
        <v>28</v>
      </c>
      <c r="G12709" s="372" t="s">
        <v>29</v>
      </c>
    </row>
    <row r="12710" spans="1:7" ht="24" customHeight="1" x14ac:dyDescent="0.2">
      <c r="A12710" s="93" t="s">
        <v>507</v>
      </c>
      <c r="B12710" s="93" t="s">
        <v>508</v>
      </c>
      <c r="C12710" s="369"/>
      <c r="D12710" s="369"/>
      <c r="E12710" s="371"/>
      <c r="F12710" s="373"/>
      <c r="G12710" s="373"/>
    </row>
    <row r="12711" spans="1:7" ht="24" customHeight="1" x14ac:dyDescent="0.2">
      <c r="A12711" s="266"/>
      <c r="B12711" s="94"/>
      <c r="C12711" s="132" t="s">
        <v>603</v>
      </c>
      <c r="D12711" s="95"/>
      <c r="E12711" s="96"/>
      <c r="F12711" s="97"/>
      <c r="G12711" s="267"/>
    </row>
    <row r="12712" spans="1:7" ht="24" customHeight="1" x14ac:dyDescent="0.2">
      <c r="A12712" s="207" t="str">
        <f t="shared" ref="A12712:A12725" si="3811">IFERROR(VLOOKUP(C12712,Tabla_Insumos,4,FALSE),"")</f>
        <v/>
      </c>
      <c r="B12712" s="205" t="str">
        <f>IFERROR(VLOOKUP(C12712,Tabla_Insumos,5,FALSE),"")</f>
        <v/>
      </c>
      <c r="C12712" s="206"/>
      <c r="D12712" s="207" t="str">
        <f t="shared" ref="D12712:D12725" si="3812">IFERROR(VLOOKUP(C12712,Tabla_Insumos,2,FALSE),"")</f>
        <v/>
      </c>
      <c r="E12712" s="208"/>
      <c r="F12712" s="209">
        <f t="shared" ref="F12712:F12725" si="3813">IFERROR(VLOOKUP(C12712,Tabla_Insumos,3,FALSE),0)</f>
        <v>0</v>
      </c>
      <c r="G12712" s="268">
        <f>ROUND(E12712*F12712,2)</f>
        <v>0</v>
      </c>
    </row>
    <row r="12713" spans="1:7" ht="24" customHeight="1" x14ac:dyDescent="0.2">
      <c r="A12713" s="207" t="str">
        <f t="shared" si="3811"/>
        <v/>
      </c>
      <c r="B12713" s="205" t="str">
        <f t="shared" ref="B12713:B12725" si="3814">IFERROR(VLOOKUP(C12713,Tabla_Insumos,5,FALSE),"")</f>
        <v/>
      </c>
      <c r="C12713" s="206"/>
      <c r="D12713" s="207" t="str">
        <f t="shared" si="3812"/>
        <v/>
      </c>
      <c r="E12713" s="208"/>
      <c r="F12713" s="209">
        <f t="shared" si="3813"/>
        <v>0</v>
      </c>
      <c r="G12713" s="268">
        <f t="shared" ref="G12713:G12725" si="3815">ROUND(E12713*F12713,2)</f>
        <v>0</v>
      </c>
    </row>
    <row r="12714" spans="1:7" ht="24" customHeight="1" x14ac:dyDescent="0.2">
      <c r="A12714" s="207" t="str">
        <f t="shared" si="3811"/>
        <v/>
      </c>
      <c r="B12714" s="205" t="str">
        <f t="shared" si="3814"/>
        <v/>
      </c>
      <c r="C12714" s="206"/>
      <c r="D12714" s="207" t="str">
        <f t="shared" si="3812"/>
        <v/>
      </c>
      <c r="E12714" s="208"/>
      <c r="F12714" s="209">
        <f t="shared" si="3813"/>
        <v>0</v>
      </c>
      <c r="G12714" s="268">
        <f t="shared" si="3815"/>
        <v>0</v>
      </c>
    </row>
    <row r="12715" spans="1:7" ht="24" customHeight="1" x14ac:dyDescent="0.2">
      <c r="A12715" s="207" t="str">
        <f t="shared" si="3811"/>
        <v/>
      </c>
      <c r="B12715" s="205" t="str">
        <f t="shared" si="3814"/>
        <v/>
      </c>
      <c r="C12715" s="206"/>
      <c r="D12715" s="207" t="str">
        <f t="shared" si="3812"/>
        <v/>
      </c>
      <c r="E12715" s="208"/>
      <c r="F12715" s="209">
        <f t="shared" si="3813"/>
        <v>0</v>
      </c>
      <c r="G12715" s="268">
        <f t="shared" si="3815"/>
        <v>0</v>
      </c>
    </row>
    <row r="12716" spans="1:7" ht="24" customHeight="1" x14ac:dyDescent="0.2">
      <c r="A12716" s="207" t="str">
        <f t="shared" si="3811"/>
        <v/>
      </c>
      <c r="B12716" s="205" t="str">
        <f t="shared" si="3814"/>
        <v/>
      </c>
      <c r="C12716" s="206"/>
      <c r="D12716" s="207" t="str">
        <f t="shared" si="3812"/>
        <v/>
      </c>
      <c r="E12716" s="208"/>
      <c r="F12716" s="209">
        <f t="shared" si="3813"/>
        <v>0</v>
      </c>
      <c r="G12716" s="268">
        <f t="shared" si="3815"/>
        <v>0</v>
      </c>
    </row>
    <row r="12717" spans="1:7" ht="24" customHeight="1" x14ac:dyDescent="0.2">
      <c r="A12717" s="207" t="str">
        <f t="shared" si="3811"/>
        <v/>
      </c>
      <c r="B12717" s="205" t="str">
        <f t="shared" si="3814"/>
        <v/>
      </c>
      <c r="C12717" s="206"/>
      <c r="D12717" s="207" t="str">
        <f t="shared" si="3812"/>
        <v/>
      </c>
      <c r="E12717" s="208"/>
      <c r="F12717" s="209">
        <f t="shared" si="3813"/>
        <v>0</v>
      </c>
      <c r="G12717" s="268">
        <f t="shared" si="3815"/>
        <v>0</v>
      </c>
    </row>
    <row r="12718" spans="1:7" ht="24" customHeight="1" x14ac:dyDescent="0.2">
      <c r="A12718" s="207" t="str">
        <f t="shared" si="3811"/>
        <v/>
      </c>
      <c r="B12718" s="205" t="str">
        <f t="shared" si="3814"/>
        <v/>
      </c>
      <c r="C12718" s="206"/>
      <c r="D12718" s="207" t="str">
        <f t="shared" si="3812"/>
        <v/>
      </c>
      <c r="E12718" s="208"/>
      <c r="F12718" s="209">
        <f t="shared" si="3813"/>
        <v>0</v>
      </c>
      <c r="G12718" s="268">
        <f t="shared" si="3815"/>
        <v>0</v>
      </c>
    </row>
    <row r="12719" spans="1:7" ht="24" customHeight="1" x14ac:dyDescent="0.2">
      <c r="A12719" s="207" t="str">
        <f t="shared" si="3811"/>
        <v/>
      </c>
      <c r="B12719" s="205" t="str">
        <f t="shared" si="3814"/>
        <v/>
      </c>
      <c r="C12719" s="206"/>
      <c r="D12719" s="207" t="str">
        <f t="shared" si="3812"/>
        <v/>
      </c>
      <c r="E12719" s="208"/>
      <c r="F12719" s="209">
        <f t="shared" si="3813"/>
        <v>0</v>
      </c>
      <c r="G12719" s="268">
        <f t="shared" si="3815"/>
        <v>0</v>
      </c>
    </row>
    <row r="12720" spans="1:7" ht="24" customHeight="1" x14ac:dyDescent="0.2">
      <c r="A12720" s="207" t="str">
        <f t="shared" si="3811"/>
        <v/>
      </c>
      <c r="B12720" s="205" t="str">
        <f t="shared" si="3814"/>
        <v/>
      </c>
      <c r="C12720" s="206"/>
      <c r="D12720" s="207" t="str">
        <f t="shared" si="3812"/>
        <v/>
      </c>
      <c r="E12720" s="208"/>
      <c r="F12720" s="209">
        <f t="shared" si="3813"/>
        <v>0</v>
      </c>
      <c r="G12720" s="268">
        <f t="shared" si="3815"/>
        <v>0</v>
      </c>
    </row>
    <row r="12721" spans="1:7" ht="24" customHeight="1" x14ac:dyDescent="0.2">
      <c r="A12721" s="207" t="str">
        <f t="shared" si="3811"/>
        <v/>
      </c>
      <c r="B12721" s="205" t="str">
        <f t="shared" si="3814"/>
        <v/>
      </c>
      <c r="C12721" s="206"/>
      <c r="D12721" s="207" t="str">
        <f t="shared" si="3812"/>
        <v/>
      </c>
      <c r="E12721" s="208"/>
      <c r="F12721" s="209">
        <f t="shared" si="3813"/>
        <v>0</v>
      </c>
      <c r="G12721" s="268">
        <f t="shared" si="3815"/>
        <v>0</v>
      </c>
    </row>
    <row r="12722" spans="1:7" ht="24" customHeight="1" x14ac:dyDescent="0.2">
      <c r="A12722" s="207" t="str">
        <f t="shared" si="3811"/>
        <v/>
      </c>
      <c r="B12722" s="205" t="str">
        <f t="shared" si="3814"/>
        <v/>
      </c>
      <c r="C12722" s="206"/>
      <c r="D12722" s="207" t="str">
        <f t="shared" si="3812"/>
        <v/>
      </c>
      <c r="E12722" s="208"/>
      <c r="F12722" s="209">
        <f t="shared" si="3813"/>
        <v>0</v>
      </c>
      <c r="G12722" s="268">
        <f t="shared" si="3815"/>
        <v>0</v>
      </c>
    </row>
    <row r="12723" spans="1:7" ht="24" customHeight="1" x14ac:dyDescent="0.2">
      <c r="A12723" s="207" t="str">
        <f t="shared" si="3811"/>
        <v/>
      </c>
      <c r="B12723" s="205" t="str">
        <f t="shared" si="3814"/>
        <v/>
      </c>
      <c r="C12723" s="206"/>
      <c r="D12723" s="207" t="str">
        <f t="shared" si="3812"/>
        <v/>
      </c>
      <c r="E12723" s="208"/>
      <c r="F12723" s="209">
        <f t="shared" si="3813"/>
        <v>0</v>
      </c>
      <c r="G12723" s="268">
        <f t="shared" si="3815"/>
        <v>0</v>
      </c>
    </row>
    <row r="12724" spans="1:7" ht="24" customHeight="1" x14ac:dyDescent="0.2">
      <c r="A12724" s="207" t="str">
        <f t="shared" si="3811"/>
        <v/>
      </c>
      <c r="B12724" s="205" t="str">
        <f t="shared" si="3814"/>
        <v/>
      </c>
      <c r="C12724" s="206"/>
      <c r="D12724" s="207" t="str">
        <f t="shared" si="3812"/>
        <v/>
      </c>
      <c r="E12724" s="208"/>
      <c r="F12724" s="209">
        <f t="shared" si="3813"/>
        <v>0</v>
      </c>
      <c r="G12724" s="268">
        <f t="shared" si="3815"/>
        <v>0</v>
      </c>
    </row>
    <row r="12725" spans="1:7" ht="24" customHeight="1" x14ac:dyDescent="0.2">
      <c r="A12725" s="207" t="str">
        <f t="shared" si="3811"/>
        <v/>
      </c>
      <c r="B12725" s="205" t="str">
        <f t="shared" si="3814"/>
        <v/>
      </c>
      <c r="C12725" s="206"/>
      <c r="D12725" s="207" t="str">
        <f t="shared" si="3812"/>
        <v/>
      </c>
      <c r="E12725" s="208"/>
      <c r="F12725" s="210">
        <f t="shared" si="3813"/>
        <v>0</v>
      </c>
      <c r="G12725" s="268">
        <f t="shared" si="3815"/>
        <v>0</v>
      </c>
    </row>
    <row r="12726" spans="1:7" ht="24" customHeight="1" x14ac:dyDescent="0.2">
      <c r="A12726" s="269"/>
      <c r="D12726" s="88"/>
      <c r="E12726" s="89"/>
      <c r="F12726" s="255" t="s">
        <v>30</v>
      </c>
      <c r="G12726" s="270">
        <f>SUBTOTAL(9,G12712:G12725)</f>
        <v>0</v>
      </c>
    </row>
    <row r="12727" spans="1:7" ht="24" customHeight="1" x14ac:dyDescent="0.2">
      <c r="A12727" s="269"/>
      <c r="C12727" s="98" t="s">
        <v>604</v>
      </c>
      <c r="D12727" s="88"/>
      <c r="E12727" s="89"/>
      <c r="G12727" s="271"/>
    </row>
    <row r="12728" spans="1:7" ht="24" customHeight="1" x14ac:dyDescent="0.2">
      <c r="A12728" s="207" t="str">
        <f t="shared" ref="A12728:A12735" si="3816">IFERROR(VLOOKUP(C12728,Tabla_Insumos,4,FALSE),"")</f>
        <v/>
      </c>
      <c r="B12728" s="205">
        <f t="shared" ref="B12728:B12735" si="3817">IFERROR(VLOOKUP(A12728,Tabla_Indices,5,FALSE),"")</f>
        <v>0</v>
      </c>
      <c r="C12728" s="206"/>
      <c r="D12728" s="207" t="str">
        <f t="shared" ref="D12728:D12735" si="3818">IFERROR(VLOOKUP(C12728,Tabla_Insumos,2,FALSE),"")</f>
        <v/>
      </c>
      <c r="E12728" s="208"/>
      <c r="F12728" s="211">
        <f t="shared" ref="F12728:F12735" si="3819">IFERROR(VLOOKUP(C12728,Tabla_Insumos,3,FALSE),0)</f>
        <v>0</v>
      </c>
      <c r="G12728" s="268">
        <f>ROUND(E12728*F12728,2)</f>
        <v>0</v>
      </c>
    </row>
    <row r="12729" spans="1:7" ht="24" customHeight="1" x14ac:dyDescent="0.2">
      <c r="A12729" s="207" t="str">
        <f t="shared" si="3816"/>
        <v/>
      </c>
      <c r="B12729" s="205">
        <f t="shared" si="3817"/>
        <v>0</v>
      </c>
      <c r="C12729" s="206"/>
      <c r="D12729" s="207" t="str">
        <f t="shared" si="3818"/>
        <v/>
      </c>
      <c r="E12729" s="208"/>
      <c r="F12729" s="211">
        <f t="shared" si="3819"/>
        <v>0</v>
      </c>
      <c r="G12729" s="268">
        <f>ROUND(E12729*F12729,2)</f>
        <v>0</v>
      </c>
    </row>
    <row r="12730" spans="1:7" ht="24" customHeight="1" x14ac:dyDescent="0.2">
      <c r="A12730" s="207" t="str">
        <f t="shared" si="3816"/>
        <v/>
      </c>
      <c r="B12730" s="205">
        <f t="shared" si="3817"/>
        <v>0</v>
      </c>
      <c r="C12730" s="206"/>
      <c r="D12730" s="207" t="str">
        <f t="shared" si="3818"/>
        <v/>
      </c>
      <c r="E12730" s="208"/>
      <c r="F12730" s="211">
        <f t="shared" si="3819"/>
        <v>0</v>
      </c>
      <c r="G12730" s="268">
        <f t="shared" ref="G12730:G12735" si="3820">ROUND(E12730*F12730,2)</f>
        <v>0</v>
      </c>
    </row>
    <row r="12731" spans="1:7" ht="24" customHeight="1" x14ac:dyDescent="0.2">
      <c r="A12731" s="207" t="str">
        <f t="shared" si="3816"/>
        <v/>
      </c>
      <c r="B12731" s="205">
        <f t="shared" si="3817"/>
        <v>0</v>
      </c>
      <c r="C12731" s="206"/>
      <c r="D12731" s="207" t="str">
        <f t="shared" si="3818"/>
        <v/>
      </c>
      <c r="E12731" s="208"/>
      <c r="F12731" s="211">
        <f t="shared" si="3819"/>
        <v>0</v>
      </c>
      <c r="G12731" s="268">
        <f t="shared" si="3820"/>
        <v>0</v>
      </c>
    </row>
    <row r="12732" spans="1:7" ht="24" customHeight="1" x14ac:dyDescent="0.2">
      <c r="A12732" s="207" t="str">
        <f t="shared" si="3816"/>
        <v/>
      </c>
      <c r="B12732" s="205">
        <f t="shared" si="3817"/>
        <v>0</v>
      </c>
      <c r="C12732" s="206"/>
      <c r="D12732" s="207" t="str">
        <f t="shared" si="3818"/>
        <v/>
      </c>
      <c r="E12732" s="208"/>
      <c r="F12732" s="209">
        <f t="shared" si="3819"/>
        <v>0</v>
      </c>
      <c r="G12732" s="268">
        <f t="shared" si="3820"/>
        <v>0</v>
      </c>
    </row>
    <row r="12733" spans="1:7" ht="24" customHeight="1" x14ac:dyDescent="0.2">
      <c r="A12733" s="207" t="str">
        <f t="shared" si="3816"/>
        <v/>
      </c>
      <c r="B12733" s="205">
        <f t="shared" si="3817"/>
        <v>0</v>
      </c>
      <c r="C12733" s="206"/>
      <c r="D12733" s="207" t="str">
        <f t="shared" si="3818"/>
        <v/>
      </c>
      <c r="E12733" s="208"/>
      <c r="F12733" s="209">
        <f t="shared" si="3819"/>
        <v>0</v>
      </c>
      <c r="G12733" s="268">
        <f t="shared" si="3820"/>
        <v>0</v>
      </c>
    </row>
    <row r="12734" spans="1:7" ht="24" customHeight="1" x14ac:dyDescent="0.2">
      <c r="A12734" s="207" t="str">
        <f t="shared" si="3816"/>
        <v/>
      </c>
      <c r="B12734" s="205">
        <f t="shared" si="3817"/>
        <v>0</v>
      </c>
      <c r="C12734" s="206"/>
      <c r="D12734" s="207" t="str">
        <f t="shared" si="3818"/>
        <v/>
      </c>
      <c r="E12734" s="208"/>
      <c r="F12734" s="209">
        <f t="shared" si="3819"/>
        <v>0</v>
      </c>
      <c r="G12734" s="268">
        <f t="shared" si="3820"/>
        <v>0</v>
      </c>
    </row>
    <row r="12735" spans="1:7" ht="24" customHeight="1" x14ac:dyDescent="0.2">
      <c r="A12735" s="207" t="str">
        <f t="shared" si="3816"/>
        <v/>
      </c>
      <c r="B12735" s="205">
        <f t="shared" si="3817"/>
        <v>0</v>
      </c>
      <c r="C12735" s="206"/>
      <c r="D12735" s="207" t="str">
        <f t="shared" si="3818"/>
        <v/>
      </c>
      <c r="E12735" s="208"/>
      <c r="F12735" s="209">
        <f t="shared" si="3819"/>
        <v>0</v>
      </c>
      <c r="G12735" s="268">
        <f t="shared" si="3820"/>
        <v>0</v>
      </c>
    </row>
    <row r="12736" spans="1:7" ht="24" customHeight="1" x14ac:dyDescent="0.2">
      <c r="A12736" s="269"/>
      <c r="D12736" s="88"/>
      <c r="E12736" s="89"/>
      <c r="F12736" s="255" t="s">
        <v>31</v>
      </c>
      <c r="G12736" s="270">
        <f>SUBTOTAL(9,G12728:G12735)</f>
        <v>0</v>
      </c>
    </row>
    <row r="12737" spans="1:7" ht="24" customHeight="1" x14ac:dyDescent="0.2">
      <c r="A12737" s="269"/>
      <c r="C12737" s="98" t="s">
        <v>605</v>
      </c>
      <c r="D12737" s="88"/>
      <c r="E12737" s="89"/>
      <c r="G12737" s="271"/>
    </row>
    <row r="12738" spans="1:7" ht="24" customHeight="1" x14ac:dyDescent="0.2">
      <c r="A12738" s="207" t="str">
        <f t="shared" ref="A12738:A12746" si="3821">IFERROR(VLOOKUP(C12738,Tabla_Insumos,4,FALSE),"")</f>
        <v/>
      </c>
      <c r="B12738" s="205" t="str">
        <f t="shared" ref="B12738:B12746" si="3822">IFERROR(VLOOKUP(C12738,Tabla_Insumos,5,FALSE),"")</f>
        <v/>
      </c>
      <c r="C12738" s="206"/>
      <c r="D12738" s="207" t="str">
        <f t="shared" ref="D12738:D12746" si="3823">IFERROR(VLOOKUP(C12738,Tabla_Insumos,2,FALSE),"")</f>
        <v/>
      </c>
      <c r="E12738" s="208"/>
      <c r="F12738" s="209">
        <f t="shared" ref="F12738:F12746" si="3824">IFERROR(VLOOKUP(C12738,Tabla_Insumos,3,FALSE),0)</f>
        <v>0</v>
      </c>
      <c r="G12738" s="268">
        <f t="shared" ref="G12738:G12746" si="3825">ROUND(E12738*F12738,2)</f>
        <v>0</v>
      </c>
    </row>
    <row r="12739" spans="1:7" ht="24" customHeight="1" x14ac:dyDescent="0.2">
      <c r="A12739" s="207" t="str">
        <f t="shared" si="3821"/>
        <v/>
      </c>
      <c r="B12739" s="205" t="str">
        <f t="shared" si="3822"/>
        <v/>
      </c>
      <c r="C12739" s="206"/>
      <c r="D12739" s="207" t="str">
        <f t="shared" si="3823"/>
        <v/>
      </c>
      <c r="E12739" s="208"/>
      <c r="F12739" s="209">
        <f t="shared" si="3824"/>
        <v>0</v>
      </c>
      <c r="G12739" s="268">
        <f t="shared" si="3825"/>
        <v>0</v>
      </c>
    </row>
    <row r="12740" spans="1:7" ht="24" customHeight="1" x14ac:dyDescent="0.2">
      <c r="A12740" s="207" t="str">
        <f t="shared" si="3821"/>
        <v/>
      </c>
      <c r="B12740" s="205" t="str">
        <f t="shared" si="3822"/>
        <v/>
      </c>
      <c r="C12740" s="206"/>
      <c r="D12740" s="207" t="str">
        <f t="shared" si="3823"/>
        <v/>
      </c>
      <c r="E12740" s="208"/>
      <c r="F12740" s="209">
        <f t="shared" si="3824"/>
        <v>0</v>
      </c>
      <c r="G12740" s="268">
        <f t="shared" si="3825"/>
        <v>0</v>
      </c>
    </row>
    <row r="12741" spans="1:7" ht="24" customHeight="1" x14ac:dyDescent="0.2">
      <c r="A12741" s="207" t="str">
        <f t="shared" si="3821"/>
        <v/>
      </c>
      <c r="B12741" s="205" t="str">
        <f t="shared" si="3822"/>
        <v/>
      </c>
      <c r="C12741" s="206"/>
      <c r="D12741" s="207" t="str">
        <f t="shared" si="3823"/>
        <v/>
      </c>
      <c r="E12741" s="208"/>
      <c r="F12741" s="209">
        <f t="shared" si="3824"/>
        <v>0</v>
      </c>
      <c r="G12741" s="268">
        <f t="shared" si="3825"/>
        <v>0</v>
      </c>
    </row>
    <row r="12742" spans="1:7" ht="24" customHeight="1" x14ac:dyDescent="0.2">
      <c r="A12742" s="207" t="str">
        <f t="shared" si="3821"/>
        <v/>
      </c>
      <c r="B12742" s="205" t="str">
        <f t="shared" si="3822"/>
        <v/>
      </c>
      <c r="C12742" s="206"/>
      <c r="D12742" s="207" t="str">
        <f t="shared" si="3823"/>
        <v/>
      </c>
      <c r="E12742" s="208"/>
      <c r="F12742" s="209">
        <f t="shared" si="3824"/>
        <v>0</v>
      </c>
      <c r="G12742" s="268">
        <f t="shared" si="3825"/>
        <v>0</v>
      </c>
    </row>
    <row r="12743" spans="1:7" ht="24" customHeight="1" x14ac:dyDescent="0.2">
      <c r="A12743" s="207" t="str">
        <f t="shared" si="3821"/>
        <v/>
      </c>
      <c r="B12743" s="205" t="str">
        <f t="shared" si="3822"/>
        <v/>
      </c>
      <c r="C12743" s="206"/>
      <c r="D12743" s="207" t="str">
        <f t="shared" si="3823"/>
        <v/>
      </c>
      <c r="E12743" s="208"/>
      <c r="F12743" s="209">
        <f t="shared" si="3824"/>
        <v>0</v>
      </c>
      <c r="G12743" s="268">
        <f t="shared" si="3825"/>
        <v>0</v>
      </c>
    </row>
    <row r="12744" spans="1:7" ht="24" customHeight="1" x14ac:dyDescent="0.2">
      <c r="A12744" s="207" t="str">
        <f t="shared" si="3821"/>
        <v/>
      </c>
      <c r="B12744" s="205" t="str">
        <f t="shared" si="3822"/>
        <v/>
      </c>
      <c r="C12744" s="206"/>
      <c r="D12744" s="207" t="str">
        <f t="shared" si="3823"/>
        <v/>
      </c>
      <c r="E12744" s="208"/>
      <c r="F12744" s="209">
        <f t="shared" si="3824"/>
        <v>0</v>
      </c>
      <c r="G12744" s="268">
        <f t="shared" si="3825"/>
        <v>0</v>
      </c>
    </row>
    <row r="12745" spans="1:7" ht="24" customHeight="1" x14ac:dyDescent="0.2">
      <c r="A12745" s="207" t="str">
        <f t="shared" si="3821"/>
        <v/>
      </c>
      <c r="B12745" s="205" t="str">
        <f t="shared" si="3822"/>
        <v/>
      </c>
      <c r="C12745" s="206"/>
      <c r="D12745" s="207" t="str">
        <f t="shared" si="3823"/>
        <v/>
      </c>
      <c r="E12745" s="208"/>
      <c r="F12745" s="209">
        <f t="shared" si="3824"/>
        <v>0</v>
      </c>
      <c r="G12745" s="268">
        <f t="shared" si="3825"/>
        <v>0</v>
      </c>
    </row>
    <row r="12746" spans="1:7" ht="24" customHeight="1" x14ac:dyDescent="0.2">
      <c r="A12746" s="207" t="str">
        <f t="shared" si="3821"/>
        <v/>
      </c>
      <c r="B12746" s="205" t="str">
        <f t="shared" si="3822"/>
        <v/>
      </c>
      <c r="C12746" s="206"/>
      <c r="D12746" s="207" t="str">
        <f t="shared" si="3823"/>
        <v/>
      </c>
      <c r="E12746" s="208"/>
      <c r="F12746" s="209">
        <f t="shared" si="3824"/>
        <v>0</v>
      </c>
      <c r="G12746" s="268">
        <f t="shared" si="3825"/>
        <v>0</v>
      </c>
    </row>
    <row r="12747" spans="1:7" ht="24" customHeight="1" x14ac:dyDescent="0.2">
      <c r="A12747" s="272"/>
      <c r="B12747" s="88"/>
      <c r="D12747" s="88"/>
      <c r="E12747" s="89"/>
      <c r="F12747" s="255" t="s">
        <v>32</v>
      </c>
      <c r="G12747" s="270">
        <f>SUBTOTAL(9,G12738:G12746)</f>
        <v>0</v>
      </c>
    </row>
    <row r="12748" spans="1:7" ht="24" customHeight="1" x14ac:dyDescent="0.2">
      <c r="A12748" s="273"/>
      <c r="B12748" s="88"/>
      <c r="D12748" s="88"/>
      <c r="E12748" s="89"/>
      <c r="G12748" s="271"/>
    </row>
    <row r="12749" spans="1:7" ht="24" customHeight="1" x14ac:dyDescent="0.2">
      <c r="A12749" s="274" t="str">
        <f>B12707</f>
        <v>25.8.14</v>
      </c>
      <c r="B12749" s="275" t="str">
        <f>C12707</f>
        <v>Caño galvanizado reforzado (enterrado) 5"</v>
      </c>
      <c r="C12749" s="95"/>
      <c r="D12749" s="95" t="s">
        <v>33</v>
      </c>
      <c r="E12749" s="96"/>
      <c r="F12749" s="277" t="s">
        <v>34</v>
      </c>
      <c r="G12749" s="276">
        <f>SUBTOTAL(9,G12712:G12748)</f>
        <v>0</v>
      </c>
    </row>
    <row r="12751" spans="1:7" ht="24" customHeight="1" x14ac:dyDescent="0.2">
      <c r="A12751" s="256" t="s">
        <v>36</v>
      </c>
      <c r="B12751" s="257"/>
      <c r="C12751" s="257"/>
      <c r="D12751" s="257"/>
      <c r="E12751" s="257"/>
      <c r="F12751" s="257"/>
      <c r="G12751" s="258"/>
    </row>
    <row r="12752" spans="1:7" ht="24" customHeight="1" x14ac:dyDescent="0.2">
      <c r="A12752" s="259" t="s">
        <v>601</v>
      </c>
      <c r="B12752" s="84" t="str">
        <f>Comitente</f>
        <v>SUBSECRETARIA DE ARQUITECTURA</v>
      </c>
      <c r="C12752" s="80"/>
      <c r="D12752" s="85"/>
      <c r="E12752" s="85"/>
      <c r="F12752" s="86"/>
      <c r="G12752" s="260"/>
    </row>
    <row r="12753" spans="1:7" ht="24" customHeight="1" x14ac:dyDescent="0.2">
      <c r="A12753" s="259" t="s">
        <v>602</v>
      </c>
      <c r="B12753" s="84">
        <f>Contratista</f>
        <v>0</v>
      </c>
      <c r="C12753" s="81"/>
      <c r="D12753" s="81"/>
      <c r="E12753" s="81"/>
      <c r="F12753" s="87"/>
      <c r="G12753" s="261"/>
    </row>
    <row r="12754" spans="1:7" ht="24" customHeight="1" x14ac:dyDescent="0.2">
      <c r="A12754" s="259" t="s">
        <v>23</v>
      </c>
      <c r="B12754" s="84" t="str">
        <f>Obra</f>
        <v>ESCUELA CASA DEL NINÑO</v>
      </c>
      <c r="C12754" s="81"/>
      <c r="D12754" s="81"/>
      <c r="E12754" s="81"/>
      <c r="F12754" s="87" t="s">
        <v>37</v>
      </c>
      <c r="G12754" s="262">
        <f>Fecha_Base</f>
        <v>0</v>
      </c>
    </row>
    <row r="12755" spans="1:7" ht="24" customHeight="1" x14ac:dyDescent="0.2">
      <c r="A12755" s="263" t="s">
        <v>600</v>
      </c>
      <c r="B12755" s="82" t="str">
        <f>Ubicación</f>
        <v>VALLE FERTIL - SAN JUAN</v>
      </c>
      <c r="C12755" s="82"/>
      <c r="D12755" s="88"/>
      <c r="E12755" s="89"/>
      <c r="G12755" s="264"/>
    </row>
    <row r="12756" spans="1:7" ht="24" customHeight="1" x14ac:dyDescent="0.2">
      <c r="A12756" s="263" t="s">
        <v>38</v>
      </c>
      <c r="B12756" s="91">
        <f>IFERROR(VALUE(LEFT(B12757,FIND(".",B12757)-1)),"")</f>
        <v>25</v>
      </c>
      <c r="C12756" s="83" t="str">
        <f>IFERROR(VLOOKUP(B12756,Tabla_CyP,2,FALSE),"")</f>
        <v>REPARACIONES, REFACCIONES Y REFUNCIONALIZACIONES</v>
      </c>
      <c r="E12756" s="89"/>
      <c r="G12756" s="264"/>
    </row>
    <row r="12757" spans="1:7" ht="24" customHeight="1" x14ac:dyDescent="0.2">
      <c r="A12757" s="263" t="s">
        <v>24</v>
      </c>
      <c r="B12757" s="92" t="str">
        <f>IFERROR(VLOOKUP(COUNTIF($A$1:A12757,"ANALISIS DE PRECIOS"),Tabla_NumeroItem,2,FALSE),"")</f>
        <v>25.8.15</v>
      </c>
      <c r="C12757" s="83" t="str">
        <f>IFERROR(VLOOKUP(B12757,Tabla_CyP,2,FALSE),"")</f>
        <v>Caño galvanizado reforzado (enterrado) 3" 1/2"</v>
      </c>
      <c r="D12757" s="88"/>
      <c r="E12757" s="89"/>
      <c r="F12757" s="87" t="s">
        <v>25</v>
      </c>
      <c r="G12757" s="265" t="str">
        <f>IFERROR(VLOOKUP(B12757,Tabla_CyP,4,FALSE),"")</f>
        <v>m</v>
      </c>
    </row>
    <row r="12758" spans="1:7" ht="24" customHeight="1" x14ac:dyDescent="0.2">
      <c r="A12758" s="263"/>
      <c r="B12758" s="82"/>
      <c r="D12758" s="88"/>
      <c r="E12758" s="89"/>
      <c r="G12758" s="264"/>
    </row>
    <row r="12759" spans="1:7" ht="24" customHeight="1" x14ac:dyDescent="0.2">
      <c r="A12759" s="366" t="s">
        <v>506</v>
      </c>
      <c r="B12759" s="367"/>
      <c r="C12759" s="368" t="s">
        <v>0</v>
      </c>
      <c r="D12759" s="368" t="s">
        <v>26</v>
      </c>
      <c r="E12759" s="370" t="s">
        <v>27</v>
      </c>
      <c r="F12759" s="372" t="s">
        <v>28</v>
      </c>
      <c r="G12759" s="372" t="s">
        <v>29</v>
      </c>
    </row>
    <row r="12760" spans="1:7" ht="24" customHeight="1" x14ac:dyDescent="0.2">
      <c r="A12760" s="93" t="s">
        <v>507</v>
      </c>
      <c r="B12760" s="93" t="s">
        <v>508</v>
      </c>
      <c r="C12760" s="369"/>
      <c r="D12760" s="369"/>
      <c r="E12760" s="371"/>
      <c r="F12760" s="373"/>
      <c r="G12760" s="373"/>
    </row>
    <row r="12761" spans="1:7" ht="24" customHeight="1" x14ac:dyDescent="0.2">
      <c r="A12761" s="266"/>
      <c r="B12761" s="94"/>
      <c r="C12761" s="132" t="s">
        <v>603</v>
      </c>
      <c r="D12761" s="95"/>
      <c r="E12761" s="96"/>
      <c r="F12761" s="97"/>
      <c r="G12761" s="267"/>
    </row>
    <row r="12762" spans="1:7" ht="24" customHeight="1" x14ac:dyDescent="0.2">
      <c r="A12762" s="207" t="str">
        <f t="shared" ref="A12762:A12775" si="3826">IFERROR(VLOOKUP(C12762,Tabla_Insumos,4,FALSE),"")</f>
        <v/>
      </c>
      <c r="B12762" s="205" t="str">
        <f>IFERROR(VLOOKUP(C12762,Tabla_Insumos,5,FALSE),"")</f>
        <v/>
      </c>
      <c r="C12762" s="206"/>
      <c r="D12762" s="207" t="str">
        <f t="shared" ref="D12762:D12775" si="3827">IFERROR(VLOOKUP(C12762,Tabla_Insumos,2,FALSE),"")</f>
        <v/>
      </c>
      <c r="E12762" s="208"/>
      <c r="F12762" s="209">
        <f t="shared" ref="F12762:F12775" si="3828">IFERROR(VLOOKUP(C12762,Tabla_Insumos,3,FALSE),0)</f>
        <v>0</v>
      </c>
      <c r="G12762" s="268">
        <f>ROUND(E12762*F12762,2)</f>
        <v>0</v>
      </c>
    </row>
    <row r="12763" spans="1:7" ht="24" customHeight="1" x14ac:dyDescent="0.2">
      <c r="A12763" s="207" t="str">
        <f t="shared" si="3826"/>
        <v/>
      </c>
      <c r="B12763" s="205" t="str">
        <f t="shared" ref="B12763:B12775" si="3829">IFERROR(VLOOKUP(C12763,Tabla_Insumos,5,FALSE),"")</f>
        <v/>
      </c>
      <c r="C12763" s="206"/>
      <c r="D12763" s="207" t="str">
        <f t="shared" si="3827"/>
        <v/>
      </c>
      <c r="E12763" s="208"/>
      <c r="F12763" s="209">
        <f t="shared" si="3828"/>
        <v>0</v>
      </c>
      <c r="G12763" s="268">
        <f t="shared" ref="G12763:G12775" si="3830">ROUND(E12763*F12763,2)</f>
        <v>0</v>
      </c>
    </row>
    <row r="12764" spans="1:7" ht="24" customHeight="1" x14ac:dyDescent="0.2">
      <c r="A12764" s="207" t="str">
        <f t="shared" si="3826"/>
        <v/>
      </c>
      <c r="B12764" s="205" t="str">
        <f t="shared" si="3829"/>
        <v/>
      </c>
      <c r="C12764" s="206"/>
      <c r="D12764" s="207" t="str">
        <f t="shared" si="3827"/>
        <v/>
      </c>
      <c r="E12764" s="208"/>
      <c r="F12764" s="209">
        <f t="shared" si="3828"/>
        <v>0</v>
      </c>
      <c r="G12764" s="268">
        <f t="shared" si="3830"/>
        <v>0</v>
      </c>
    </row>
    <row r="12765" spans="1:7" ht="24" customHeight="1" x14ac:dyDescent="0.2">
      <c r="A12765" s="207" t="str">
        <f t="shared" si="3826"/>
        <v/>
      </c>
      <c r="B12765" s="205" t="str">
        <f t="shared" si="3829"/>
        <v/>
      </c>
      <c r="C12765" s="206"/>
      <c r="D12765" s="207" t="str">
        <f t="shared" si="3827"/>
        <v/>
      </c>
      <c r="E12765" s="208"/>
      <c r="F12765" s="209">
        <f t="shared" si="3828"/>
        <v>0</v>
      </c>
      <c r="G12765" s="268">
        <f t="shared" si="3830"/>
        <v>0</v>
      </c>
    </row>
    <row r="12766" spans="1:7" ht="24" customHeight="1" x14ac:dyDescent="0.2">
      <c r="A12766" s="207" t="str">
        <f t="shared" si="3826"/>
        <v/>
      </c>
      <c r="B12766" s="205" t="str">
        <f t="shared" si="3829"/>
        <v/>
      </c>
      <c r="C12766" s="206"/>
      <c r="D12766" s="207" t="str">
        <f t="shared" si="3827"/>
        <v/>
      </c>
      <c r="E12766" s="208"/>
      <c r="F12766" s="209">
        <f t="shared" si="3828"/>
        <v>0</v>
      </c>
      <c r="G12766" s="268">
        <f t="shared" si="3830"/>
        <v>0</v>
      </c>
    </row>
    <row r="12767" spans="1:7" ht="24" customHeight="1" x14ac:dyDescent="0.2">
      <c r="A12767" s="207" t="str">
        <f t="shared" si="3826"/>
        <v/>
      </c>
      <c r="B12767" s="205" t="str">
        <f t="shared" si="3829"/>
        <v/>
      </c>
      <c r="C12767" s="206"/>
      <c r="D12767" s="207" t="str">
        <f t="shared" si="3827"/>
        <v/>
      </c>
      <c r="E12767" s="208"/>
      <c r="F12767" s="209">
        <f t="shared" si="3828"/>
        <v>0</v>
      </c>
      <c r="G12767" s="268">
        <f t="shared" si="3830"/>
        <v>0</v>
      </c>
    </row>
    <row r="12768" spans="1:7" ht="24" customHeight="1" x14ac:dyDescent="0.2">
      <c r="A12768" s="207" t="str">
        <f t="shared" si="3826"/>
        <v/>
      </c>
      <c r="B12768" s="205" t="str">
        <f t="shared" si="3829"/>
        <v/>
      </c>
      <c r="C12768" s="206"/>
      <c r="D12768" s="207" t="str">
        <f t="shared" si="3827"/>
        <v/>
      </c>
      <c r="E12768" s="208"/>
      <c r="F12768" s="209">
        <f t="shared" si="3828"/>
        <v>0</v>
      </c>
      <c r="G12768" s="268">
        <f t="shared" si="3830"/>
        <v>0</v>
      </c>
    </row>
    <row r="12769" spans="1:7" ht="24" customHeight="1" x14ac:dyDescent="0.2">
      <c r="A12769" s="207" t="str">
        <f t="shared" si="3826"/>
        <v/>
      </c>
      <c r="B12769" s="205" t="str">
        <f t="shared" si="3829"/>
        <v/>
      </c>
      <c r="C12769" s="206"/>
      <c r="D12769" s="207" t="str">
        <f t="shared" si="3827"/>
        <v/>
      </c>
      <c r="E12769" s="208"/>
      <c r="F12769" s="209">
        <f t="shared" si="3828"/>
        <v>0</v>
      </c>
      <c r="G12769" s="268">
        <f t="shared" si="3830"/>
        <v>0</v>
      </c>
    </row>
    <row r="12770" spans="1:7" ht="24" customHeight="1" x14ac:dyDescent="0.2">
      <c r="A12770" s="207" t="str">
        <f t="shared" si="3826"/>
        <v/>
      </c>
      <c r="B12770" s="205" t="str">
        <f t="shared" si="3829"/>
        <v/>
      </c>
      <c r="C12770" s="206"/>
      <c r="D12770" s="207" t="str">
        <f t="shared" si="3827"/>
        <v/>
      </c>
      <c r="E12770" s="208"/>
      <c r="F12770" s="209">
        <f t="shared" si="3828"/>
        <v>0</v>
      </c>
      <c r="G12770" s="268">
        <f t="shared" si="3830"/>
        <v>0</v>
      </c>
    </row>
    <row r="12771" spans="1:7" ht="24" customHeight="1" x14ac:dyDescent="0.2">
      <c r="A12771" s="207" t="str">
        <f t="shared" si="3826"/>
        <v/>
      </c>
      <c r="B12771" s="205" t="str">
        <f t="shared" si="3829"/>
        <v/>
      </c>
      <c r="C12771" s="206"/>
      <c r="D12771" s="207" t="str">
        <f t="shared" si="3827"/>
        <v/>
      </c>
      <c r="E12771" s="208"/>
      <c r="F12771" s="209">
        <f t="shared" si="3828"/>
        <v>0</v>
      </c>
      <c r="G12771" s="268">
        <f t="shared" si="3830"/>
        <v>0</v>
      </c>
    </row>
    <row r="12772" spans="1:7" ht="24" customHeight="1" x14ac:dyDescent="0.2">
      <c r="A12772" s="207" t="str">
        <f t="shared" si="3826"/>
        <v/>
      </c>
      <c r="B12772" s="205" t="str">
        <f t="shared" si="3829"/>
        <v/>
      </c>
      <c r="C12772" s="206"/>
      <c r="D12772" s="207" t="str">
        <f t="shared" si="3827"/>
        <v/>
      </c>
      <c r="E12772" s="208"/>
      <c r="F12772" s="209">
        <f t="shared" si="3828"/>
        <v>0</v>
      </c>
      <c r="G12772" s="268">
        <f t="shared" si="3830"/>
        <v>0</v>
      </c>
    </row>
    <row r="12773" spans="1:7" ht="24" customHeight="1" x14ac:dyDescent="0.2">
      <c r="A12773" s="207" t="str">
        <f t="shared" si="3826"/>
        <v/>
      </c>
      <c r="B12773" s="205" t="str">
        <f t="shared" si="3829"/>
        <v/>
      </c>
      <c r="C12773" s="206"/>
      <c r="D12773" s="207" t="str">
        <f t="shared" si="3827"/>
        <v/>
      </c>
      <c r="E12773" s="208"/>
      <c r="F12773" s="209">
        <f t="shared" si="3828"/>
        <v>0</v>
      </c>
      <c r="G12773" s="268">
        <f t="shared" si="3830"/>
        <v>0</v>
      </c>
    </row>
    <row r="12774" spans="1:7" ht="24" customHeight="1" x14ac:dyDescent="0.2">
      <c r="A12774" s="207" t="str">
        <f t="shared" si="3826"/>
        <v/>
      </c>
      <c r="B12774" s="205" t="str">
        <f t="shared" si="3829"/>
        <v/>
      </c>
      <c r="C12774" s="206"/>
      <c r="D12774" s="207" t="str">
        <f t="shared" si="3827"/>
        <v/>
      </c>
      <c r="E12774" s="208"/>
      <c r="F12774" s="209">
        <f t="shared" si="3828"/>
        <v>0</v>
      </c>
      <c r="G12774" s="268">
        <f t="shared" si="3830"/>
        <v>0</v>
      </c>
    </row>
    <row r="12775" spans="1:7" ht="24" customHeight="1" x14ac:dyDescent="0.2">
      <c r="A12775" s="207" t="str">
        <f t="shared" si="3826"/>
        <v/>
      </c>
      <c r="B12775" s="205" t="str">
        <f t="shared" si="3829"/>
        <v/>
      </c>
      <c r="C12775" s="206"/>
      <c r="D12775" s="207" t="str">
        <f t="shared" si="3827"/>
        <v/>
      </c>
      <c r="E12775" s="208"/>
      <c r="F12775" s="210">
        <f t="shared" si="3828"/>
        <v>0</v>
      </c>
      <c r="G12775" s="268">
        <f t="shared" si="3830"/>
        <v>0</v>
      </c>
    </row>
    <row r="12776" spans="1:7" ht="24" customHeight="1" x14ac:dyDescent="0.2">
      <c r="A12776" s="269"/>
      <c r="D12776" s="88"/>
      <c r="E12776" s="89"/>
      <c r="F12776" s="255" t="s">
        <v>30</v>
      </c>
      <c r="G12776" s="270">
        <f>SUBTOTAL(9,G12762:G12775)</f>
        <v>0</v>
      </c>
    </row>
    <row r="12777" spans="1:7" ht="24" customHeight="1" x14ac:dyDescent="0.2">
      <c r="A12777" s="269"/>
      <c r="C12777" s="98" t="s">
        <v>604</v>
      </c>
      <c r="D12777" s="88"/>
      <c r="E12777" s="89"/>
      <c r="G12777" s="271"/>
    </row>
    <row r="12778" spans="1:7" ht="24" customHeight="1" x14ac:dyDescent="0.2">
      <c r="A12778" s="207" t="str">
        <f t="shared" ref="A12778:A12785" si="3831">IFERROR(VLOOKUP(C12778,Tabla_Insumos,4,FALSE),"")</f>
        <v/>
      </c>
      <c r="B12778" s="205">
        <f t="shared" ref="B12778:B12785" si="3832">IFERROR(VLOOKUP(A12778,Tabla_Indices,5,FALSE),"")</f>
        <v>0</v>
      </c>
      <c r="C12778" s="206"/>
      <c r="D12778" s="207" t="str">
        <f t="shared" ref="D12778:D12785" si="3833">IFERROR(VLOOKUP(C12778,Tabla_Insumos,2,FALSE),"")</f>
        <v/>
      </c>
      <c r="E12778" s="208"/>
      <c r="F12778" s="211">
        <f t="shared" ref="F12778:F12785" si="3834">IFERROR(VLOOKUP(C12778,Tabla_Insumos,3,FALSE),0)</f>
        <v>0</v>
      </c>
      <c r="G12778" s="268">
        <f>ROUND(E12778*F12778,2)</f>
        <v>0</v>
      </c>
    </row>
    <row r="12779" spans="1:7" ht="24" customHeight="1" x14ac:dyDescent="0.2">
      <c r="A12779" s="207" t="str">
        <f t="shared" si="3831"/>
        <v/>
      </c>
      <c r="B12779" s="205">
        <f t="shared" si="3832"/>
        <v>0</v>
      </c>
      <c r="C12779" s="206"/>
      <c r="D12779" s="207" t="str">
        <f t="shared" si="3833"/>
        <v/>
      </c>
      <c r="E12779" s="208"/>
      <c r="F12779" s="211">
        <f t="shared" si="3834"/>
        <v>0</v>
      </c>
      <c r="G12779" s="268">
        <f>ROUND(E12779*F12779,2)</f>
        <v>0</v>
      </c>
    </row>
    <row r="12780" spans="1:7" ht="24" customHeight="1" x14ac:dyDescent="0.2">
      <c r="A12780" s="207" t="str">
        <f t="shared" si="3831"/>
        <v/>
      </c>
      <c r="B12780" s="205">
        <f t="shared" si="3832"/>
        <v>0</v>
      </c>
      <c r="C12780" s="206"/>
      <c r="D12780" s="207" t="str">
        <f t="shared" si="3833"/>
        <v/>
      </c>
      <c r="E12780" s="208"/>
      <c r="F12780" s="211">
        <f t="shared" si="3834"/>
        <v>0</v>
      </c>
      <c r="G12780" s="268">
        <f t="shared" ref="G12780:G12785" si="3835">ROUND(E12780*F12780,2)</f>
        <v>0</v>
      </c>
    </row>
    <row r="12781" spans="1:7" ht="24" customHeight="1" x14ac:dyDescent="0.2">
      <c r="A12781" s="207" t="str">
        <f t="shared" si="3831"/>
        <v/>
      </c>
      <c r="B12781" s="205">
        <f t="shared" si="3832"/>
        <v>0</v>
      </c>
      <c r="C12781" s="206"/>
      <c r="D12781" s="207" t="str">
        <f t="shared" si="3833"/>
        <v/>
      </c>
      <c r="E12781" s="208"/>
      <c r="F12781" s="211">
        <f t="shared" si="3834"/>
        <v>0</v>
      </c>
      <c r="G12781" s="268">
        <f t="shared" si="3835"/>
        <v>0</v>
      </c>
    </row>
    <row r="12782" spans="1:7" ht="24" customHeight="1" x14ac:dyDescent="0.2">
      <c r="A12782" s="207" t="str">
        <f t="shared" si="3831"/>
        <v/>
      </c>
      <c r="B12782" s="205">
        <f t="shared" si="3832"/>
        <v>0</v>
      </c>
      <c r="C12782" s="206"/>
      <c r="D12782" s="207" t="str">
        <f t="shared" si="3833"/>
        <v/>
      </c>
      <c r="E12782" s="208"/>
      <c r="F12782" s="209">
        <f t="shared" si="3834"/>
        <v>0</v>
      </c>
      <c r="G12782" s="268">
        <f t="shared" si="3835"/>
        <v>0</v>
      </c>
    </row>
    <row r="12783" spans="1:7" ht="24" customHeight="1" x14ac:dyDescent="0.2">
      <c r="A12783" s="207" t="str">
        <f t="shared" si="3831"/>
        <v/>
      </c>
      <c r="B12783" s="205">
        <f t="shared" si="3832"/>
        <v>0</v>
      </c>
      <c r="C12783" s="206"/>
      <c r="D12783" s="207" t="str">
        <f t="shared" si="3833"/>
        <v/>
      </c>
      <c r="E12783" s="208"/>
      <c r="F12783" s="209">
        <f t="shared" si="3834"/>
        <v>0</v>
      </c>
      <c r="G12783" s="268">
        <f t="shared" si="3835"/>
        <v>0</v>
      </c>
    </row>
    <row r="12784" spans="1:7" ht="24" customHeight="1" x14ac:dyDescent="0.2">
      <c r="A12784" s="207" t="str">
        <f t="shared" si="3831"/>
        <v/>
      </c>
      <c r="B12784" s="205">
        <f t="shared" si="3832"/>
        <v>0</v>
      </c>
      <c r="C12784" s="206"/>
      <c r="D12784" s="207" t="str">
        <f t="shared" si="3833"/>
        <v/>
      </c>
      <c r="E12784" s="208"/>
      <c r="F12784" s="209">
        <f t="shared" si="3834"/>
        <v>0</v>
      </c>
      <c r="G12784" s="268">
        <f t="shared" si="3835"/>
        <v>0</v>
      </c>
    </row>
    <row r="12785" spans="1:7" ht="24" customHeight="1" x14ac:dyDescent="0.2">
      <c r="A12785" s="207" t="str">
        <f t="shared" si="3831"/>
        <v/>
      </c>
      <c r="B12785" s="205">
        <f t="shared" si="3832"/>
        <v>0</v>
      </c>
      <c r="C12785" s="206"/>
      <c r="D12785" s="207" t="str">
        <f t="shared" si="3833"/>
        <v/>
      </c>
      <c r="E12785" s="208"/>
      <c r="F12785" s="209">
        <f t="shared" si="3834"/>
        <v>0</v>
      </c>
      <c r="G12785" s="268">
        <f t="shared" si="3835"/>
        <v>0</v>
      </c>
    </row>
    <row r="12786" spans="1:7" ht="24" customHeight="1" x14ac:dyDescent="0.2">
      <c r="A12786" s="269"/>
      <c r="D12786" s="88"/>
      <c r="E12786" s="89"/>
      <c r="F12786" s="255" t="s">
        <v>31</v>
      </c>
      <c r="G12786" s="270">
        <f>SUBTOTAL(9,G12778:G12785)</f>
        <v>0</v>
      </c>
    </row>
    <row r="12787" spans="1:7" ht="24" customHeight="1" x14ac:dyDescent="0.2">
      <c r="A12787" s="269"/>
      <c r="C12787" s="98" t="s">
        <v>605</v>
      </c>
      <c r="D12787" s="88"/>
      <c r="E12787" s="89"/>
      <c r="G12787" s="271"/>
    </row>
    <row r="12788" spans="1:7" ht="24" customHeight="1" x14ac:dyDescent="0.2">
      <c r="A12788" s="207" t="str">
        <f t="shared" ref="A12788:A12796" si="3836">IFERROR(VLOOKUP(C12788,Tabla_Insumos,4,FALSE),"")</f>
        <v/>
      </c>
      <c r="B12788" s="205" t="str">
        <f t="shared" ref="B12788:B12796" si="3837">IFERROR(VLOOKUP(C12788,Tabla_Insumos,5,FALSE),"")</f>
        <v/>
      </c>
      <c r="C12788" s="206"/>
      <c r="D12788" s="207" t="str">
        <f t="shared" ref="D12788:D12796" si="3838">IFERROR(VLOOKUP(C12788,Tabla_Insumos,2,FALSE),"")</f>
        <v/>
      </c>
      <c r="E12788" s="208"/>
      <c r="F12788" s="209">
        <f t="shared" ref="F12788:F12796" si="3839">IFERROR(VLOOKUP(C12788,Tabla_Insumos,3,FALSE),0)</f>
        <v>0</v>
      </c>
      <c r="G12788" s="268">
        <f t="shared" ref="G12788:G12796" si="3840">ROUND(E12788*F12788,2)</f>
        <v>0</v>
      </c>
    </row>
    <row r="12789" spans="1:7" ht="24" customHeight="1" x14ac:dyDescent="0.2">
      <c r="A12789" s="207" t="str">
        <f t="shared" si="3836"/>
        <v/>
      </c>
      <c r="B12789" s="205" t="str">
        <f t="shared" si="3837"/>
        <v/>
      </c>
      <c r="C12789" s="206"/>
      <c r="D12789" s="207" t="str">
        <f t="shared" si="3838"/>
        <v/>
      </c>
      <c r="E12789" s="208"/>
      <c r="F12789" s="209">
        <f t="shared" si="3839"/>
        <v>0</v>
      </c>
      <c r="G12789" s="268">
        <f t="shared" si="3840"/>
        <v>0</v>
      </c>
    </row>
    <row r="12790" spans="1:7" ht="24" customHeight="1" x14ac:dyDescent="0.2">
      <c r="A12790" s="207" t="str">
        <f t="shared" si="3836"/>
        <v/>
      </c>
      <c r="B12790" s="205" t="str">
        <f t="shared" si="3837"/>
        <v/>
      </c>
      <c r="C12790" s="206"/>
      <c r="D12790" s="207" t="str">
        <f t="shared" si="3838"/>
        <v/>
      </c>
      <c r="E12790" s="208"/>
      <c r="F12790" s="209">
        <f t="shared" si="3839"/>
        <v>0</v>
      </c>
      <c r="G12790" s="268">
        <f t="shared" si="3840"/>
        <v>0</v>
      </c>
    </row>
    <row r="12791" spans="1:7" ht="24" customHeight="1" x14ac:dyDescent="0.2">
      <c r="A12791" s="207" t="str">
        <f t="shared" si="3836"/>
        <v/>
      </c>
      <c r="B12791" s="205" t="str">
        <f t="shared" si="3837"/>
        <v/>
      </c>
      <c r="C12791" s="206"/>
      <c r="D12791" s="207" t="str">
        <f t="shared" si="3838"/>
        <v/>
      </c>
      <c r="E12791" s="208"/>
      <c r="F12791" s="209">
        <f t="shared" si="3839"/>
        <v>0</v>
      </c>
      <c r="G12791" s="268">
        <f t="shared" si="3840"/>
        <v>0</v>
      </c>
    </row>
    <row r="12792" spans="1:7" ht="24" customHeight="1" x14ac:dyDescent="0.2">
      <c r="A12792" s="207" t="str">
        <f t="shared" si="3836"/>
        <v/>
      </c>
      <c r="B12792" s="205" t="str">
        <f t="shared" si="3837"/>
        <v/>
      </c>
      <c r="C12792" s="206"/>
      <c r="D12792" s="207" t="str">
        <f t="shared" si="3838"/>
        <v/>
      </c>
      <c r="E12792" s="208"/>
      <c r="F12792" s="209">
        <f t="shared" si="3839"/>
        <v>0</v>
      </c>
      <c r="G12792" s="268">
        <f t="shared" si="3840"/>
        <v>0</v>
      </c>
    </row>
    <row r="12793" spans="1:7" ht="24" customHeight="1" x14ac:dyDescent="0.2">
      <c r="A12793" s="207" t="str">
        <f t="shared" si="3836"/>
        <v/>
      </c>
      <c r="B12793" s="205" t="str">
        <f t="shared" si="3837"/>
        <v/>
      </c>
      <c r="C12793" s="206"/>
      <c r="D12793" s="207" t="str">
        <f t="shared" si="3838"/>
        <v/>
      </c>
      <c r="E12793" s="208"/>
      <c r="F12793" s="209">
        <f t="shared" si="3839"/>
        <v>0</v>
      </c>
      <c r="G12793" s="268">
        <f t="shared" si="3840"/>
        <v>0</v>
      </c>
    </row>
    <row r="12794" spans="1:7" ht="24" customHeight="1" x14ac:dyDescent="0.2">
      <c r="A12794" s="207" t="str">
        <f t="shared" si="3836"/>
        <v/>
      </c>
      <c r="B12794" s="205" t="str">
        <f t="shared" si="3837"/>
        <v/>
      </c>
      <c r="C12794" s="206"/>
      <c r="D12794" s="207" t="str">
        <f t="shared" si="3838"/>
        <v/>
      </c>
      <c r="E12794" s="208"/>
      <c r="F12794" s="209">
        <f t="shared" si="3839"/>
        <v>0</v>
      </c>
      <c r="G12794" s="268">
        <f t="shared" si="3840"/>
        <v>0</v>
      </c>
    </row>
    <row r="12795" spans="1:7" ht="24" customHeight="1" x14ac:dyDescent="0.2">
      <c r="A12795" s="207" t="str">
        <f t="shared" si="3836"/>
        <v/>
      </c>
      <c r="B12795" s="205" t="str">
        <f t="shared" si="3837"/>
        <v/>
      </c>
      <c r="C12795" s="206"/>
      <c r="D12795" s="207" t="str">
        <f t="shared" si="3838"/>
        <v/>
      </c>
      <c r="E12795" s="208"/>
      <c r="F12795" s="209">
        <f t="shared" si="3839"/>
        <v>0</v>
      </c>
      <c r="G12795" s="268">
        <f t="shared" si="3840"/>
        <v>0</v>
      </c>
    </row>
    <row r="12796" spans="1:7" ht="24" customHeight="1" x14ac:dyDescent="0.2">
      <c r="A12796" s="207" t="str">
        <f t="shared" si="3836"/>
        <v/>
      </c>
      <c r="B12796" s="205" t="str">
        <f t="shared" si="3837"/>
        <v/>
      </c>
      <c r="C12796" s="206"/>
      <c r="D12796" s="207" t="str">
        <f t="shared" si="3838"/>
        <v/>
      </c>
      <c r="E12796" s="208"/>
      <c r="F12796" s="209">
        <f t="shared" si="3839"/>
        <v>0</v>
      </c>
      <c r="G12796" s="268">
        <f t="shared" si="3840"/>
        <v>0</v>
      </c>
    </row>
    <row r="12797" spans="1:7" ht="24" customHeight="1" x14ac:dyDescent="0.2">
      <c r="A12797" s="272"/>
      <c r="B12797" s="88"/>
      <c r="D12797" s="88"/>
      <c r="E12797" s="89"/>
      <c r="F12797" s="255" t="s">
        <v>32</v>
      </c>
      <c r="G12797" s="270">
        <f>SUBTOTAL(9,G12788:G12796)</f>
        <v>0</v>
      </c>
    </row>
    <row r="12798" spans="1:7" ht="24" customHeight="1" x14ac:dyDescent="0.2">
      <c r="A12798" s="273"/>
      <c r="B12798" s="88"/>
      <c r="D12798" s="88"/>
      <c r="E12798" s="89"/>
      <c r="G12798" s="271"/>
    </row>
    <row r="12799" spans="1:7" ht="24" customHeight="1" x14ac:dyDescent="0.2">
      <c r="A12799" s="274" t="str">
        <f>B12757</f>
        <v>25.8.15</v>
      </c>
      <c r="B12799" s="275" t="str">
        <f>C12757</f>
        <v>Caño galvanizado reforzado (enterrado) 3" 1/2"</v>
      </c>
      <c r="C12799" s="95"/>
      <c r="D12799" s="95" t="s">
        <v>33</v>
      </c>
      <c r="E12799" s="96"/>
      <c r="F12799" s="277" t="s">
        <v>34</v>
      </c>
      <c r="G12799" s="276">
        <f>SUBTOTAL(9,G12762:G12798)</f>
        <v>0</v>
      </c>
    </row>
    <row r="12801" spans="1:7" ht="24" customHeight="1" x14ac:dyDescent="0.2">
      <c r="A12801" s="256" t="s">
        <v>36</v>
      </c>
      <c r="B12801" s="257"/>
      <c r="C12801" s="257"/>
      <c r="D12801" s="257"/>
      <c r="E12801" s="257"/>
      <c r="F12801" s="257"/>
      <c r="G12801" s="258"/>
    </row>
    <row r="12802" spans="1:7" ht="24" customHeight="1" x14ac:dyDescent="0.2">
      <c r="A12802" s="259" t="s">
        <v>601</v>
      </c>
      <c r="B12802" s="84" t="str">
        <f>Comitente</f>
        <v>SUBSECRETARIA DE ARQUITECTURA</v>
      </c>
      <c r="C12802" s="80"/>
      <c r="D12802" s="85"/>
      <c r="E12802" s="85"/>
      <c r="F12802" s="86"/>
      <c r="G12802" s="260"/>
    </row>
    <row r="12803" spans="1:7" ht="24" customHeight="1" x14ac:dyDescent="0.2">
      <c r="A12803" s="259" t="s">
        <v>602</v>
      </c>
      <c r="B12803" s="84">
        <f>Contratista</f>
        <v>0</v>
      </c>
      <c r="C12803" s="81"/>
      <c r="D12803" s="81"/>
      <c r="E12803" s="81"/>
      <c r="F12803" s="87"/>
      <c r="G12803" s="261"/>
    </row>
    <row r="12804" spans="1:7" ht="24" customHeight="1" x14ac:dyDescent="0.2">
      <c r="A12804" s="259" t="s">
        <v>23</v>
      </c>
      <c r="B12804" s="84" t="str">
        <f>Obra</f>
        <v>ESCUELA CASA DEL NINÑO</v>
      </c>
      <c r="C12804" s="81"/>
      <c r="D12804" s="81"/>
      <c r="E12804" s="81"/>
      <c r="F12804" s="87" t="s">
        <v>37</v>
      </c>
      <c r="G12804" s="262">
        <f>Fecha_Base</f>
        <v>0</v>
      </c>
    </row>
    <row r="12805" spans="1:7" ht="24" customHeight="1" x14ac:dyDescent="0.2">
      <c r="A12805" s="263" t="s">
        <v>600</v>
      </c>
      <c r="B12805" s="82" t="str">
        <f>Ubicación</f>
        <v>VALLE FERTIL - SAN JUAN</v>
      </c>
      <c r="C12805" s="82"/>
      <c r="D12805" s="88"/>
      <c r="E12805" s="89"/>
      <c r="G12805" s="264"/>
    </row>
    <row r="12806" spans="1:7" ht="24" customHeight="1" x14ac:dyDescent="0.2">
      <c r="A12806" s="263" t="s">
        <v>38</v>
      </c>
      <c r="B12806" s="91">
        <f>IFERROR(VALUE(LEFT(B12807,FIND(".",B12807)-1)),"")</f>
        <v>25</v>
      </c>
      <c r="C12806" s="83" t="str">
        <f>IFERROR(VLOOKUP(B12806,Tabla_CyP,2,FALSE),"")</f>
        <v>REPARACIONES, REFACCIONES Y REFUNCIONALIZACIONES</v>
      </c>
      <c r="E12806" s="89"/>
      <c r="G12806" s="264"/>
    </row>
    <row r="12807" spans="1:7" ht="24" customHeight="1" x14ac:dyDescent="0.2">
      <c r="A12807" s="263" t="s">
        <v>24</v>
      </c>
      <c r="B12807" s="92" t="str">
        <f>IFERROR(VLOOKUP(COUNTIF($A$1:A12807,"ANALISIS DE PRECIOS"),Tabla_NumeroItem,2,FALSE),"")</f>
        <v>25.8.16</v>
      </c>
      <c r="C12807" s="83" t="str">
        <f>IFERROR(VLOOKUP(B12807,Tabla_CyP,2,FALSE),"")</f>
        <v>Caño galvanizado reforzado (enterrado) 3"</v>
      </c>
      <c r="D12807" s="88"/>
      <c r="E12807" s="89"/>
      <c r="F12807" s="87" t="s">
        <v>25</v>
      </c>
      <c r="G12807" s="265" t="str">
        <f>IFERROR(VLOOKUP(B12807,Tabla_CyP,4,FALSE),"")</f>
        <v>m</v>
      </c>
    </row>
    <row r="12808" spans="1:7" ht="24" customHeight="1" x14ac:dyDescent="0.2">
      <c r="A12808" s="263"/>
      <c r="B12808" s="82"/>
      <c r="D12808" s="88"/>
      <c r="E12808" s="89"/>
      <c r="G12808" s="264"/>
    </row>
    <row r="12809" spans="1:7" ht="24" customHeight="1" x14ac:dyDescent="0.2">
      <c r="A12809" s="366" t="s">
        <v>506</v>
      </c>
      <c r="B12809" s="367"/>
      <c r="C12809" s="368" t="s">
        <v>0</v>
      </c>
      <c r="D12809" s="368" t="s">
        <v>26</v>
      </c>
      <c r="E12809" s="370" t="s">
        <v>27</v>
      </c>
      <c r="F12809" s="372" t="s">
        <v>28</v>
      </c>
      <c r="G12809" s="372" t="s">
        <v>29</v>
      </c>
    </row>
    <row r="12810" spans="1:7" ht="24" customHeight="1" x14ac:dyDescent="0.2">
      <c r="A12810" s="93" t="s">
        <v>507</v>
      </c>
      <c r="B12810" s="93" t="s">
        <v>508</v>
      </c>
      <c r="C12810" s="369"/>
      <c r="D12810" s="369"/>
      <c r="E12810" s="371"/>
      <c r="F12810" s="373"/>
      <c r="G12810" s="373"/>
    </row>
    <row r="12811" spans="1:7" ht="24" customHeight="1" x14ac:dyDescent="0.2">
      <c r="A12811" s="266"/>
      <c r="B12811" s="94"/>
      <c r="C12811" s="132" t="s">
        <v>603</v>
      </c>
      <c r="D12811" s="95"/>
      <c r="E12811" s="96"/>
      <c r="F12811" s="97"/>
      <c r="G12811" s="267"/>
    </row>
    <row r="12812" spans="1:7" ht="24" customHeight="1" x14ac:dyDescent="0.2">
      <c r="A12812" s="207" t="str">
        <f t="shared" ref="A12812:A12825" si="3841">IFERROR(VLOOKUP(C12812,Tabla_Insumos,4,FALSE),"")</f>
        <v/>
      </c>
      <c r="B12812" s="205" t="str">
        <f>IFERROR(VLOOKUP(C12812,Tabla_Insumos,5,FALSE),"")</f>
        <v/>
      </c>
      <c r="C12812" s="206"/>
      <c r="D12812" s="207" t="str">
        <f t="shared" ref="D12812:D12825" si="3842">IFERROR(VLOOKUP(C12812,Tabla_Insumos,2,FALSE),"")</f>
        <v/>
      </c>
      <c r="E12812" s="208"/>
      <c r="F12812" s="209">
        <f t="shared" ref="F12812:F12825" si="3843">IFERROR(VLOOKUP(C12812,Tabla_Insumos,3,FALSE),0)</f>
        <v>0</v>
      </c>
      <c r="G12812" s="268">
        <f>ROUND(E12812*F12812,2)</f>
        <v>0</v>
      </c>
    </row>
    <row r="12813" spans="1:7" ht="24" customHeight="1" x14ac:dyDescent="0.2">
      <c r="A12813" s="207" t="str">
        <f t="shared" si="3841"/>
        <v/>
      </c>
      <c r="B12813" s="205" t="str">
        <f t="shared" ref="B12813:B12825" si="3844">IFERROR(VLOOKUP(C12813,Tabla_Insumos,5,FALSE),"")</f>
        <v/>
      </c>
      <c r="C12813" s="206"/>
      <c r="D12813" s="207" t="str">
        <f t="shared" si="3842"/>
        <v/>
      </c>
      <c r="E12813" s="208"/>
      <c r="F12813" s="209">
        <f t="shared" si="3843"/>
        <v>0</v>
      </c>
      <c r="G12813" s="268">
        <f t="shared" ref="G12813:G12825" si="3845">ROUND(E12813*F12813,2)</f>
        <v>0</v>
      </c>
    </row>
    <row r="12814" spans="1:7" ht="24" customHeight="1" x14ac:dyDescent="0.2">
      <c r="A12814" s="207" t="str">
        <f t="shared" si="3841"/>
        <v/>
      </c>
      <c r="B12814" s="205" t="str">
        <f t="shared" si="3844"/>
        <v/>
      </c>
      <c r="C12814" s="206"/>
      <c r="D12814" s="207" t="str">
        <f t="shared" si="3842"/>
        <v/>
      </c>
      <c r="E12814" s="208"/>
      <c r="F12814" s="209">
        <f t="shared" si="3843"/>
        <v>0</v>
      </c>
      <c r="G12814" s="268">
        <f t="shared" si="3845"/>
        <v>0</v>
      </c>
    </row>
    <row r="12815" spans="1:7" ht="24" customHeight="1" x14ac:dyDescent="0.2">
      <c r="A12815" s="207" t="str">
        <f t="shared" si="3841"/>
        <v/>
      </c>
      <c r="B12815" s="205" t="str">
        <f t="shared" si="3844"/>
        <v/>
      </c>
      <c r="C12815" s="206"/>
      <c r="D12815" s="207" t="str">
        <f t="shared" si="3842"/>
        <v/>
      </c>
      <c r="E12815" s="208"/>
      <c r="F12815" s="209">
        <f t="shared" si="3843"/>
        <v>0</v>
      </c>
      <c r="G12815" s="268">
        <f t="shared" si="3845"/>
        <v>0</v>
      </c>
    </row>
    <row r="12816" spans="1:7" ht="24" customHeight="1" x14ac:dyDescent="0.2">
      <c r="A12816" s="207" t="str">
        <f t="shared" si="3841"/>
        <v/>
      </c>
      <c r="B12816" s="205" t="str">
        <f t="shared" si="3844"/>
        <v/>
      </c>
      <c r="C12816" s="206"/>
      <c r="D12816" s="207" t="str">
        <f t="shared" si="3842"/>
        <v/>
      </c>
      <c r="E12816" s="208"/>
      <c r="F12816" s="209">
        <f t="shared" si="3843"/>
        <v>0</v>
      </c>
      <c r="G12816" s="268">
        <f t="shared" si="3845"/>
        <v>0</v>
      </c>
    </row>
    <row r="12817" spans="1:7" ht="24" customHeight="1" x14ac:dyDescent="0.2">
      <c r="A12817" s="207" t="str">
        <f t="shared" si="3841"/>
        <v/>
      </c>
      <c r="B12817" s="205" t="str">
        <f t="shared" si="3844"/>
        <v/>
      </c>
      <c r="C12817" s="206"/>
      <c r="D12817" s="207" t="str">
        <f t="shared" si="3842"/>
        <v/>
      </c>
      <c r="E12817" s="208"/>
      <c r="F12817" s="209">
        <f t="shared" si="3843"/>
        <v>0</v>
      </c>
      <c r="G12817" s="268">
        <f t="shared" si="3845"/>
        <v>0</v>
      </c>
    </row>
    <row r="12818" spans="1:7" ht="24" customHeight="1" x14ac:dyDescent="0.2">
      <c r="A12818" s="207" t="str">
        <f t="shared" si="3841"/>
        <v/>
      </c>
      <c r="B12818" s="205" t="str">
        <f t="shared" si="3844"/>
        <v/>
      </c>
      <c r="C12818" s="206"/>
      <c r="D12818" s="207" t="str">
        <f t="shared" si="3842"/>
        <v/>
      </c>
      <c r="E12818" s="208"/>
      <c r="F12818" s="209">
        <f t="shared" si="3843"/>
        <v>0</v>
      </c>
      <c r="G12818" s="268">
        <f t="shared" si="3845"/>
        <v>0</v>
      </c>
    </row>
    <row r="12819" spans="1:7" ht="24" customHeight="1" x14ac:dyDescent="0.2">
      <c r="A12819" s="207" t="str">
        <f t="shared" si="3841"/>
        <v/>
      </c>
      <c r="B12819" s="205" t="str">
        <f t="shared" si="3844"/>
        <v/>
      </c>
      <c r="C12819" s="206"/>
      <c r="D12819" s="207" t="str">
        <f t="shared" si="3842"/>
        <v/>
      </c>
      <c r="E12819" s="208"/>
      <c r="F12819" s="209">
        <f t="shared" si="3843"/>
        <v>0</v>
      </c>
      <c r="G12819" s="268">
        <f t="shared" si="3845"/>
        <v>0</v>
      </c>
    </row>
    <row r="12820" spans="1:7" ht="24" customHeight="1" x14ac:dyDescent="0.2">
      <c r="A12820" s="207" t="str">
        <f t="shared" si="3841"/>
        <v/>
      </c>
      <c r="B12820" s="205" t="str">
        <f t="shared" si="3844"/>
        <v/>
      </c>
      <c r="C12820" s="206"/>
      <c r="D12820" s="207" t="str">
        <f t="shared" si="3842"/>
        <v/>
      </c>
      <c r="E12820" s="208"/>
      <c r="F12820" s="209">
        <f t="shared" si="3843"/>
        <v>0</v>
      </c>
      <c r="G12820" s="268">
        <f t="shared" si="3845"/>
        <v>0</v>
      </c>
    </row>
    <row r="12821" spans="1:7" ht="24" customHeight="1" x14ac:dyDescent="0.2">
      <c r="A12821" s="207" t="str">
        <f t="shared" si="3841"/>
        <v/>
      </c>
      <c r="B12821" s="205" t="str">
        <f t="shared" si="3844"/>
        <v/>
      </c>
      <c r="C12821" s="206"/>
      <c r="D12821" s="207" t="str">
        <f t="shared" si="3842"/>
        <v/>
      </c>
      <c r="E12821" s="208"/>
      <c r="F12821" s="209">
        <f t="shared" si="3843"/>
        <v>0</v>
      </c>
      <c r="G12821" s="268">
        <f t="shared" si="3845"/>
        <v>0</v>
      </c>
    </row>
    <row r="12822" spans="1:7" ht="24" customHeight="1" x14ac:dyDescent="0.2">
      <c r="A12822" s="207" t="str">
        <f t="shared" si="3841"/>
        <v/>
      </c>
      <c r="B12822" s="205" t="str">
        <f t="shared" si="3844"/>
        <v/>
      </c>
      <c r="C12822" s="206"/>
      <c r="D12822" s="207" t="str">
        <f t="shared" si="3842"/>
        <v/>
      </c>
      <c r="E12822" s="208"/>
      <c r="F12822" s="209">
        <f t="shared" si="3843"/>
        <v>0</v>
      </c>
      <c r="G12822" s="268">
        <f t="shared" si="3845"/>
        <v>0</v>
      </c>
    </row>
    <row r="12823" spans="1:7" ht="24" customHeight="1" x14ac:dyDescent="0.2">
      <c r="A12823" s="207" t="str">
        <f t="shared" si="3841"/>
        <v/>
      </c>
      <c r="B12823" s="205" t="str">
        <f t="shared" si="3844"/>
        <v/>
      </c>
      <c r="C12823" s="206"/>
      <c r="D12823" s="207" t="str">
        <f t="shared" si="3842"/>
        <v/>
      </c>
      <c r="E12823" s="208"/>
      <c r="F12823" s="209">
        <f t="shared" si="3843"/>
        <v>0</v>
      </c>
      <c r="G12823" s="268">
        <f t="shared" si="3845"/>
        <v>0</v>
      </c>
    </row>
    <row r="12824" spans="1:7" ht="24" customHeight="1" x14ac:dyDescent="0.2">
      <c r="A12824" s="207" t="str">
        <f t="shared" si="3841"/>
        <v/>
      </c>
      <c r="B12824" s="205" t="str">
        <f t="shared" si="3844"/>
        <v/>
      </c>
      <c r="C12824" s="206"/>
      <c r="D12824" s="207" t="str">
        <f t="shared" si="3842"/>
        <v/>
      </c>
      <c r="E12824" s="208"/>
      <c r="F12824" s="209">
        <f t="shared" si="3843"/>
        <v>0</v>
      </c>
      <c r="G12824" s="268">
        <f t="shared" si="3845"/>
        <v>0</v>
      </c>
    </row>
    <row r="12825" spans="1:7" ht="24" customHeight="1" x14ac:dyDescent="0.2">
      <c r="A12825" s="207" t="str">
        <f t="shared" si="3841"/>
        <v/>
      </c>
      <c r="B12825" s="205" t="str">
        <f t="shared" si="3844"/>
        <v/>
      </c>
      <c r="C12825" s="206"/>
      <c r="D12825" s="207" t="str">
        <f t="shared" si="3842"/>
        <v/>
      </c>
      <c r="E12825" s="208"/>
      <c r="F12825" s="210">
        <f t="shared" si="3843"/>
        <v>0</v>
      </c>
      <c r="G12825" s="268">
        <f t="shared" si="3845"/>
        <v>0</v>
      </c>
    </row>
    <row r="12826" spans="1:7" ht="24" customHeight="1" x14ac:dyDescent="0.2">
      <c r="A12826" s="269"/>
      <c r="D12826" s="88"/>
      <c r="E12826" s="89"/>
      <c r="F12826" s="255" t="s">
        <v>30</v>
      </c>
      <c r="G12826" s="270">
        <f>SUBTOTAL(9,G12812:G12825)</f>
        <v>0</v>
      </c>
    </row>
    <row r="12827" spans="1:7" ht="24" customHeight="1" x14ac:dyDescent="0.2">
      <c r="A12827" s="269"/>
      <c r="C12827" s="98" t="s">
        <v>604</v>
      </c>
      <c r="D12827" s="88"/>
      <c r="E12827" s="89"/>
      <c r="G12827" s="271"/>
    </row>
    <row r="12828" spans="1:7" ht="24" customHeight="1" x14ac:dyDescent="0.2">
      <c r="A12828" s="207" t="str">
        <f t="shared" ref="A12828:A12835" si="3846">IFERROR(VLOOKUP(C12828,Tabla_Insumos,4,FALSE),"")</f>
        <v/>
      </c>
      <c r="B12828" s="205">
        <f t="shared" ref="B12828:B12835" si="3847">IFERROR(VLOOKUP(A12828,Tabla_Indices,5,FALSE),"")</f>
        <v>0</v>
      </c>
      <c r="C12828" s="206"/>
      <c r="D12828" s="207" t="str">
        <f t="shared" ref="D12828:D12835" si="3848">IFERROR(VLOOKUP(C12828,Tabla_Insumos,2,FALSE),"")</f>
        <v/>
      </c>
      <c r="E12828" s="208"/>
      <c r="F12828" s="211">
        <f t="shared" ref="F12828:F12835" si="3849">IFERROR(VLOOKUP(C12828,Tabla_Insumos,3,FALSE),0)</f>
        <v>0</v>
      </c>
      <c r="G12828" s="268">
        <f>ROUND(E12828*F12828,2)</f>
        <v>0</v>
      </c>
    </row>
    <row r="12829" spans="1:7" ht="24" customHeight="1" x14ac:dyDescent="0.2">
      <c r="A12829" s="207" t="str">
        <f t="shared" si="3846"/>
        <v/>
      </c>
      <c r="B12829" s="205">
        <f t="shared" si="3847"/>
        <v>0</v>
      </c>
      <c r="C12829" s="206"/>
      <c r="D12829" s="207" t="str">
        <f t="shared" si="3848"/>
        <v/>
      </c>
      <c r="E12829" s="208"/>
      <c r="F12829" s="211">
        <f t="shared" si="3849"/>
        <v>0</v>
      </c>
      <c r="G12829" s="268">
        <f>ROUND(E12829*F12829,2)</f>
        <v>0</v>
      </c>
    </row>
    <row r="12830" spans="1:7" ht="24" customHeight="1" x14ac:dyDescent="0.2">
      <c r="A12830" s="207" t="str">
        <f t="shared" si="3846"/>
        <v/>
      </c>
      <c r="B12830" s="205">
        <f t="shared" si="3847"/>
        <v>0</v>
      </c>
      <c r="C12830" s="206"/>
      <c r="D12830" s="207" t="str">
        <f t="shared" si="3848"/>
        <v/>
      </c>
      <c r="E12830" s="208"/>
      <c r="F12830" s="211">
        <f t="shared" si="3849"/>
        <v>0</v>
      </c>
      <c r="G12830" s="268">
        <f t="shared" ref="G12830:G12835" si="3850">ROUND(E12830*F12830,2)</f>
        <v>0</v>
      </c>
    </row>
    <row r="12831" spans="1:7" ht="24" customHeight="1" x14ac:dyDescent="0.2">
      <c r="A12831" s="207" t="str">
        <f t="shared" si="3846"/>
        <v/>
      </c>
      <c r="B12831" s="205">
        <f t="shared" si="3847"/>
        <v>0</v>
      </c>
      <c r="C12831" s="206"/>
      <c r="D12831" s="207" t="str">
        <f t="shared" si="3848"/>
        <v/>
      </c>
      <c r="E12831" s="208"/>
      <c r="F12831" s="211">
        <f t="shared" si="3849"/>
        <v>0</v>
      </c>
      <c r="G12831" s="268">
        <f t="shared" si="3850"/>
        <v>0</v>
      </c>
    </row>
    <row r="12832" spans="1:7" ht="24" customHeight="1" x14ac:dyDescent="0.2">
      <c r="A12832" s="207" t="str">
        <f t="shared" si="3846"/>
        <v/>
      </c>
      <c r="B12832" s="205">
        <f t="shared" si="3847"/>
        <v>0</v>
      </c>
      <c r="C12832" s="206"/>
      <c r="D12832" s="207" t="str">
        <f t="shared" si="3848"/>
        <v/>
      </c>
      <c r="E12832" s="208"/>
      <c r="F12832" s="209">
        <f t="shared" si="3849"/>
        <v>0</v>
      </c>
      <c r="G12832" s="268">
        <f t="shared" si="3850"/>
        <v>0</v>
      </c>
    </row>
    <row r="12833" spans="1:7" ht="24" customHeight="1" x14ac:dyDescent="0.2">
      <c r="A12833" s="207" t="str">
        <f t="shared" si="3846"/>
        <v/>
      </c>
      <c r="B12833" s="205">
        <f t="shared" si="3847"/>
        <v>0</v>
      </c>
      <c r="C12833" s="206"/>
      <c r="D12833" s="207" t="str">
        <f t="shared" si="3848"/>
        <v/>
      </c>
      <c r="E12833" s="208"/>
      <c r="F12833" s="209">
        <f t="shared" si="3849"/>
        <v>0</v>
      </c>
      <c r="G12833" s="268">
        <f t="shared" si="3850"/>
        <v>0</v>
      </c>
    </row>
    <row r="12834" spans="1:7" ht="24" customHeight="1" x14ac:dyDescent="0.2">
      <c r="A12834" s="207" t="str">
        <f t="shared" si="3846"/>
        <v/>
      </c>
      <c r="B12834" s="205">
        <f t="shared" si="3847"/>
        <v>0</v>
      </c>
      <c r="C12834" s="206"/>
      <c r="D12834" s="207" t="str">
        <f t="shared" si="3848"/>
        <v/>
      </c>
      <c r="E12834" s="208"/>
      <c r="F12834" s="209">
        <f t="shared" si="3849"/>
        <v>0</v>
      </c>
      <c r="G12834" s="268">
        <f t="shared" si="3850"/>
        <v>0</v>
      </c>
    </row>
    <row r="12835" spans="1:7" ht="24" customHeight="1" x14ac:dyDescent="0.2">
      <c r="A12835" s="207" t="str">
        <f t="shared" si="3846"/>
        <v/>
      </c>
      <c r="B12835" s="205">
        <f t="shared" si="3847"/>
        <v>0</v>
      </c>
      <c r="C12835" s="206"/>
      <c r="D12835" s="207" t="str">
        <f t="shared" si="3848"/>
        <v/>
      </c>
      <c r="E12835" s="208"/>
      <c r="F12835" s="209">
        <f t="shared" si="3849"/>
        <v>0</v>
      </c>
      <c r="G12835" s="268">
        <f t="shared" si="3850"/>
        <v>0</v>
      </c>
    </row>
    <row r="12836" spans="1:7" ht="24" customHeight="1" x14ac:dyDescent="0.2">
      <c r="A12836" s="269"/>
      <c r="D12836" s="88"/>
      <c r="E12836" s="89"/>
      <c r="F12836" s="255" t="s">
        <v>31</v>
      </c>
      <c r="G12836" s="270">
        <f>SUBTOTAL(9,G12828:G12835)</f>
        <v>0</v>
      </c>
    </row>
    <row r="12837" spans="1:7" ht="24" customHeight="1" x14ac:dyDescent="0.2">
      <c r="A12837" s="269"/>
      <c r="C12837" s="98" t="s">
        <v>605</v>
      </c>
      <c r="D12837" s="88"/>
      <c r="E12837" s="89"/>
      <c r="G12837" s="271"/>
    </row>
    <row r="12838" spans="1:7" ht="24" customHeight="1" x14ac:dyDescent="0.2">
      <c r="A12838" s="207" t="str">
        <f t="shared" ref="A12838:A12846" si="3851">IFERROR(VLOOKUP(C12838,Tabla_Insumos,4,FALSE),"")</f>
        <v/>
      </c>
      <c r="B12838" s="205" t="str">
        <f t="shared" ref="B12838:B12846" si="3852">IFERROR(VLOOKUP(C12838,Tabla_Insumos,5,FALSE),"")</f>
        <v/>
      </c>
      <c r="C12838" s="206"/>
      <c r="D12838" s="207" t="str">
        <f t="shared" ref="D12838:D12846" si="3853">IFERROR(VLOOKUP(C12838,Tabla_Insumos,2,FALSE),"")</f>
        <v/>
      </c>
      <c r="E12838" s="208"/>
      <c r="F12838" s="209">
        <f t="shared" ref="F12838:F12846" si="3854">IFERROR(VLOOKUP(C12838,Tabla_Insumos,3,FALSE),0)</f>
        <v>0</v>
      </c>
      <c r="G12838" s="268">
        <f t="shared" ref="G12838:G12846" si="3855">ROUND(E12838*F12838,2)</f>
        <v>0</v>
      </c>
    </row>
    <row r="12839" spans="1:7" ht="24" customHeight="1" x14ac:dyDescent="0.2">
      <c r="A12839" s="207" t="str">
        <f t="shared" si="3851"/>
        <v/>
      </c>
      <c r="B12839" s="205" t="str">
        <f t="shared" si="3852"/>
        <v/>
      </c>
      <c r="C12839" s="206"/>
      <c r="D12839" s="207" t="str">
        <f t="shared" si="3853"/>
        <v/>
      </c>
      <c r="E12839" s="208"/>
      <c r="F12839" s="209">
        <f t="shared" si="3854"/>
        <v>0</v>
      </c>
      <c r="G12839" s="268">
        <f t="shared" si="3855"/>
        <v>0</v>
      </c>
    </row>
    <row r="12840" spans="1:7" ht="24" customHeight="1" x14ac:dyDescent="0.2">
      <c r="A12840" s="207" t="str">
        <f t="shared" si="3851"/>
        <v/>
      </c>
      <c r="B12840" s="205" t="str">
        <f t="shared" si="3852"/>
        <v/>
      </c>
      <c r="C12840" s="206"/>
      <c r="D12840" s="207" t="str">
        <f t="shared" si="3853"/>
        <v/>
      </c>
      <c r="E12840" s="208"/>
      <c r="F12840" s="209">
        <f t="shared" si="3854"/>
        <v>0</v>
      </c>
      <c r="G12840" s="268">
        <f t="shared" si="3855"/>
        <v>0</v>
      </c>
    </row>
    <row r="12841" spans="1:7" ht="24" customHeight="1" x14ac:dyDescent="0.2">
      <c r="A12841" s="207" t="str">
        <f t="shared" si="3851"/>
        <v/>
      </c>
      <c r="B12841" s="205" t="str">
        <f t="shared" si="3852"/>
        <v/>
      </c>
      <c r="C12841" s="206"/>
      <c r="D12841" s="207" t="str">
        <f t="shared" si="3853"/>
        <v/>
      </c>
      <c r="E12841" s="208"/>
      <c r="F12841" s="209">
        <f t="shared" si="3854"/>
        <v>0</v>
      </c>
      <c r="G12841" s="268">
        <f t="shared" si="3855"/>
        <v>0</v>
      </c>
    </row>
    <row r="12842" spans="1:7" ht="24" customHeight="1" x14ac:dyDescent="0.2">
      <c r="A12842" s="207" t="str">
        <f t="shared" si="3851"/>
        <v/>
      </c>
      <c r="B12842" s="205" t="str">
        <f t="shared" si="3852"/>
        <v/>
      </c>
      <c r="C12842" s="206"/>
      <c r="D12842" s="207" t="str">
        <f t="shared" si="3853"/>
        <v/>
      </c>
      <c r="E12842" s="208"/>
      <c r="F12842" s="209">
        <f t="shared" si="3854"/>
        <v>0</v>
      </c>
      <c r="G12842" s="268">
        <f t="shared" si="3855"/>
        <v>0</v>
      </c>
    </row>
    <row r="12843" spans="1:7" ht="24" customHeight="1" x14ac:dyDescent="0.2">
      <c r="A12843" s="207" t="str">
        <f t="shared" si="3851"/>
        <v/>
      </c>
      <c r="B12843" s="205" t="str">
        <f t="shared" si="3852"/>
        <v/>
      </c>
      <c r="C12843" s="206"/>
      <c r="D12843" s="207" t="str">
        <f t="shared" si="3853"/>
        <v/>
      </c>
      <c r="E12843" s="208"/>
      <c r="F12843" s="209">
        <f t="shared" si="3854"/>
        <v>0</v>
      </c>
      <c r="G12843" s="268">
        <f t="shared" si="3855"/>
        <v>0</v>
      </c>
    </row>
    <row r="12844" spans="1:7" ht="24" customHeight="1" x14ac:dyDescent="0.2">
      <c r="A12844" s="207" t="str">
        <f t="shared" si="3851"/>
        <v/>
      </c>
      <c r="B12844" s="205" t="str">
        <f t="shared" si="3852"/>
        <v/>
      </c>
      <c r="C12844" s="206"/>
      <c r="D12844" s="207" t="str">
        <f t="shared" si="3853"/>
        <v/>
      </c>
      <c r="E12844" s="208"/>
      <c r="F12844" s="209">
        <f t="shared" si="3854"/>
        <v>0</v>
      </c>
      <c r="G12844" s="268">
        <f t="shared" si="3855"/>
        <v>0</v>
      </c>
    </row>
    <row r="12845" spans="1:7" ht="24" customHeight="1" x14ac:dyDescent="0.2">
      <c r="A12845" s="207" t="str">
        <f t="shared" si="3851"/>
        <v/>
      </c>
      <c r="B12845" s="205" t="str">
        <f t="shared" si="3852"/>
        <v/>
      </c>
      <c r="C12845" s="206"/>
      <c r="D12845" s="207" t="str">
        <f t="shared" si="3853"/>
        <v/>
      </c>
      <c r="E12845" s="208"/>
      <c r="F12845" s="209">
        <f t="shared" si="3854"/>
        <v>0</v>
      </c>
      <c r="G12845" s="268">
        <f t="shared" si="3855"/>
        <v>0</v>
      </c>
    </row>
    <row r="12846" spans="1:7" ht="24" customHeight="1" x14ac:dyDescent="0.2">
      <c r="A12846" s="207" t="str">
        <f t="shared" si="3851"/>
        <v/>
      </c>
      <c r="B12846" s="205" t="str">
        <f t="shared" si="3852"/>
        <v/>
      </c>
      <c r="C12846" s="206"/>
      <c r="D12846" s="207" t="str">
        <f t="shared" si="3853"/>
        <v/>
      </c>
      <c r="E12846" s="208"/>
      <c r="F12846" s="209">
        <f t="shared" si="3854"/>
        <v>0</v>
      </c>
      <c r="G12846" s="268">
        <f t="shared" si="3855"/>
        <v>0</v>
      </c>
    </row>
    <row r="12847" spans="1:7" ht="24" customHeight="1" x14ac:dyDescent="0.2">
      <c r="A12847" s="272"/>
      <c r="B12847" s="88"/>
      <c r="D12847" s="88"/>
      <c r="E12847" s="89"/>
      <c r="F12847" s="255" t="s">
        <v>32</v>
      </c>
      <c r="G12847" s="270">
        <f>SUBTOTAL(9,G12838:G12846)</f>
        <v>0</v>
      </c>
    </row>
    <row r="12848" spans="1:7" ht="24" customHeight="1" x14ac:dyDescent="0.2">
      <c r="A12848" s="273"/>
      <c r="B12848" s="88"/>
      <c r="D12848" s="88"/>
      <c r="E12848" s="89"/>
      <c r="G12848" s="271"/>
    </row>
    <row r="12849" spans="1:7" ht="24" customHeight="1" x14ac:dyDescent="0.2">
      <c r="A12849" s="274" t="str">
        <f>B12807</f>
        <v>25.8.16</v>
      </c>
      <c r="B12849" s="275" t="str">
        <f>C12807</f>
        <v>Caño galvanizado reforzado (enterrado) 3"</v>
      </c>
      <c r="C12849" s="95"/>
      <c r="D12849" s="95" t="s">
        <v>33</v>
      </c>
      <c r="E12849" s="96"/>
      <c r="F12849" s="277" t="s">
        <v>34</v>
      </c>
      <c r="G12849" s="276">
        <f>SUBTOTAL(9,G12812:G12848)</f>
        <v>0</v>
      </c>
    </row>
    <row r="12851" spans="1:7" ht="24" customHeight="1" x14ac:dyDescent="0.2">
      <c r="A12851" s="256" t="s">
        <v>36</v>
      </c>
      <c r="B12851" s="257"/>
      <c r="C12851" s="257"/>
      <c r="D12851" s="257"/>
      <c r="E12851" s="257"/>
      <c r="F12851" s="257"/>
      <c r="G12851" s="258"/>
    </row>
    <row r="12852" spans="1:7" ht="24" customHeight="1" x14ac:dyDescent="0.2">
      <c r="A12852" s="259" t="s">
        <v>601</v>
      </c>
      <c r="B12852" s="84" t="str">
        <f>Comitente</f>
        <v>SUBSECRETARIA DE ARQUITECTURA</v>
      </c>
      <c r="C12852" s="80"/>
      <c r="D12852" s="85"/>
      <c r="E12852" s="85"/>
      <c r="F12852" s="86"/>
      <c r="G12852" s="260"/>
    </row>
    <row r="12853" spans="1:7" ht="24" customHeight="1" x14ac:dyDescent="0.2">
      <c r="A12853" s="259" t="s">
        <v>602</v>
      </c>
      <c r="B12853" s="84">
        <f>Contratista</f>
        <v>0</v>
      </c>
      <c r="C12853" s="81"/>
      <c r="D12853" s="81"/>
      <c r="E12853" s="81"/>
      <c r="F12853" s="87"/>
      <c r="G12853" s="261"/>
    </row>
    <row r="12854" spans="1:7" ht="24" customHeight="1" x14ac:dyDescent="0.2">
      <c r="A12854" s="259" t="s">
        <v>23</v>
      </c>
      <c r="B12854" s="84" t="str">
        <f>Obra</f>
        <v>ESCUELA CASA DEL NINÑO</v>
      </c>
      <c r="C12854" s="81"/>
      <c r="D12854" s="81"/>
      <c r="E12854" s="81"/>
      <c r="F12854" s="87" t="s">
        <v>37</v>
      </c>
      <c r="G12854" s="262">
        <f>Fecha_Base</f>
        <v>0</v>
      </c>
    </row>
    <row r="12855" spans="1:7" ht="24" customHeight="1" x14ac:dyDescent="0.2">
      <c r="A12855" s="263" t="s">
        <v>600</v>
      </c>
      <c r="B12855" s="82" t="str">
        <f>Ubicación</f>
        <v>VALLE FERTIL - SAN JUAN</v>
      </c>
      <c r="C12855" s="82"/>
      <c r="D12855" s="88"/>
      <c r="E12855" s="89"/>
      <c r="G12855" s="264"/>
    </row>
    <row r="12856" spans="1:7" ht="24" customHeight="1" x14ac:dyDescent="0.2">
      <c r="A12856" s="263" t="s">
        <v>38</v>
      </c>
      <c r="B12856" s="91">
        <f>IFERROR(VALUE(LEFT(B12857,FIND(".",B12857)-1)),"")</f>
        <v>25</v>
      </c>
      <c r="C12856" s="83" t="str">
        <f>IFERROR(VLOOKUP(B12856,Tabla_CyP,2,FALSE),"")</f>
        <v>REPARACIONES, REFACCIONES Y REFUNCIONALIZACIONES</v>
      </c>
      <c r="E12856" s="89"/>
      <c r="G12856" s="264"/>
    </row>
    <row r="12857" spans="1:7" ht="24" customHeight="1" x14ac:dyDescent="0.2">
      <c r="A12857" s="263" t="s">
        <v>24</v>
      </c>
      <c r="B12857" s="92" t="str">
        <f>IFERROR(VLOOKUP(COUNTIF($A$1:A12857,"ANALISIS DE PRECIOS"),Tabla_NumeroItem,2,FALSE),"")</f>
        <v>25.8.17</v>
      </c>
      <c r="C12857" s="83" t="str">
        <f>IFERROR(VLOOKUP(B12857,Tabla_CyP,2,FALSE),"")</f>
        <v>Cartel de Salida con Iluminación Autónoma Minimo 6 hs</v>
      </c>
      <c r="D12857" s="88"/>
      <c r="E12857" s="89"/>
      <c r="F12857" s="87" t="s">
        <v>25</v>
      </c>
      <c r="G12857" s="265" t="str">
        <f>IFERROR(VLOOKUP(B12857,Tabla_CyP,4,FALSE),"")</f>
        <v>u</v>
      </c>
    </row>
    <row r="12858" spans="1:7" ht="24" customHeight="1" x14ac:dyDescent="0.2">
      <c r="A12858" s="263"/>
      <c r="B12858" s="82"/>
      <c r="D12858" s="88"/>
      <c r="E12858" s="89"/>
      <c r="G12858" s="264"/>
    </row>
    <row r="12859" spans="1:7" ht="24" customHeight="1" x14ac:dyDescent="0.2">
      <c r="A12859" s="366" t="s">
        <v>506</v>
      </c>
      <c r="B12859" s="367"/>
      <c r="C12859" s="368" t="s">
        <v>0</v>
      </c>
      <c r="D12859" s="368" t="s">
        <v>26</v>
      </c>
      <c r="E12859" s="370" t="s">
        <v>27</v>
      </c>
      <c r="F12859" s="372" t="s">
        <v>28</v>
      </c>
      <c r="G12859" s="372" t="s">
        <v>29</v>
      </c>
    </row>
    <row r="12860" spans="1:7" ht="24" customHeight="1" x14ac:dyDescent="0.2">
      <c r="A12860" s="93" t="s">
        <v>507</v>
      </c>
      <c r="B12860" s="93" t="s">
        <v>508</v>
      </c>
      <c r="C12860" s="369"/>
      <c r="D12860" s="369"/>
      <c r="E12860" s="371"/>
      <c r="F12860" s="373"/>
      <c r="G12860" s="373"/>
    </row>
    <row r="12861" spans="1:7" ht="24" customHeight="1" x14ac:dyDescent="0.2">
      <c r="A12861" s="266"/>
      <c r="B12861" s="94"/>
      <c r="C12861" s="132" t="s">
        <v>603</v>
      </c>
      <c r="D12861" s="95"/>
      <c r="E12861" s="96"/>
      <c r="F12861" s="97"/>
      <c r="G12861" s="267"/>
    </row>
    <row r="12862" spans="1:7" ht="24" customHeight="1" x14ac:dyDescent="0.2">
      <c r="A12862" s="207" t="str">
        <f t="shared" ref="A12862:A12875" si="3856">IFERROR(VLOOKUP(C12862,Tabla_Insumos,4,FALSE),"")</f>
        <v/>
      </c>
      <c r="B12862" s="205" t="str">
        <f>IFERROR(VLOOKUP(C12862,Tabla_Insumos,5,FALSE),"")</f>
        <v/>
      </c>
      <c r="C12862" s="206"/>
      <c r="D12862" s="207" t="str">
        <f t="shared" ref="D12862:D12875" si="3857">IFERROR(VLOOKUP(C12862,Tabla_Insumos,2,FALSE),"")</f>
        <v/>
      </c>
      <c r="E12862" s="208"/>
      <c r="F12862" s="209">
        <f t="shared" ref="F12862:F12875" si="3858">IFERROR(VLOOKUP(C12862,Tabla_Insumos,3,FALSE),0)</f>
        <v>0</v>
      </c>
      <c r="G12862" s="268">
        <f>ROUND(E12862*F12862,2)</f>
        <v>0</v>
      </c>
    </row>
    <row r="12863" spans="1:7" ht="24" customHeight="1" x14ac:dyDescent="0.2">
      <c r="A12863" s="207" t="str">
        <f t="shared" si="3856"/>
        <v/>
      </c>
      <c r="B12863" s="205" t="str">
        <f t="shared" ref="B12863:B12875" si="3859">IFERROR(VLOOKUP(C12863,Tabla_Insumos,5,FALSE),"")</f>
        <v/>
      </c>
      <c r="C12863" s="206"/>
      <c r="D12863" s="207" t="str">
        <f t="shared" si="3857"/>
        <v/>
      </c>
      <c r="E12863" s="208"/>
      <c r="F12863" s="209">
        <f t="shared" si="3858"/>
        <v>0</v>
      </c>
      <c r="G12863" s="268">
        <f t="shared" ref="G12863:G12875" si="3860">ROUND(E12863*F12863,2)</f>
        <v>0</v>
      </c>
    </row>
    <row r="12864" spans="1:7" ht="24" customHeight="1" x14ac:dyDescent="0.2">
      <c r="A12864" s="207" t="str">
        <f t="shared" si="3856"/>
        <v/>
      </c>
      <c r="B12864" s="205" t="str">
        <f t="shared" si="3859"/>
        <v/>
      </c>
      <c r="C12864" s="206"/>
      <c r="D12864" s="207" t="str">
        <f t="shared" si="3857"/>
        <v/>
      </c>
      <c r="E12864" s="208"/>
      <c r="F12864" s="209">
        <f t="shared" si="3858"/>
        <v>0</v>
      </c>
      <c r="G12864" s="268">
        <f t="shared" si="3860"/>
        <v>0</v>
      </c>
    </row>
    <row r="12865" spans="1:7" ht="24" customHeight="1" x14ac:dyDescent="0.2">
      <c r="A12865" s="207" t="str">
        <f t="shared" si="3856"/>
        <v/>
      </c>
      <c r="B12865" s="205" t="str">
        <f t="shared" si="3859"/>
        <v/>
      </c>
      <c r="C12865" s="206"/>
      <c r="D12865" s="207" t="str">
        <f t="shared" si="3857"/>
        <v/>
      </c>
      <c r="E12865" s="208"/>
      <c r="F12865" s="209">
        <f t="shared" si="3858"/>
        <v>0</v>
      </c>
      <c r="G12865" s="268">
        <f t="shared" si="3860"/>
        <v>0</v>
      </c>
    </row>
    <row r="12866" spans="1:7" ht="24" customHeight="1" x14ac:dyDescent="0.2">
      <c r="A12866" s="207" t="str">
        <f t="shared" si="3856"/>
        <v/>
      </c>
      <c r="B12866" s="205" t="str">
        <f t="shared" si="3859"/>
        <v/>
      </c>
      <c r="C12866" s="206"/>
      <c r="D12866" s="207" t="str">
        <f t="shared" si="3857"/>
        <v/>
      </c>
      <c r="E12866" s="208"/>
      <c r="F12866" s="209">
        <f t="shared" si="3858"/>
        <v>0</v>
      </c>
      <c r="G12866" s="268">
        <f t="shared" si="3860"/>
        <v>0</v>
      </c>
    </row>
    <row r="12867" spans="1:7" ht="24" customHeight="1" x14ac:dyDescent="0.2">
      <c r="A12867" s="207" t="str">
        <f t="shared" si="3856"/>
        <v/>
      </c>
      <c r="B12867" s="205" t="str">
        <f t="shared" si="3859"/>
        <v/>
      </c>
      <c r="C12867" s="206"/>
      <c r="D12867" s="207" t="str">
        <f t="shared" si="3857"/>
        <v/>
      </c>
      <c r="E12867" s="208"/>
      <c r="F12867" s="209">
        <f t="shared" si="3858"/>
        <v>0</v>
      </c>
      <c r="G12867" s="268">
        <f t="shared" si="3860"/>
        <v>0</v>
      </c>
    </row>
    <row r="12868" spans="1:7" ht="24" customHeight="1" x14ac:dyDescent="0.2">
      <c r="A12868" s="207" t="str">
        <f t="shared" si="3856"/>
        <v/>
      </c>
      <c r="B12868" s="205" t="str">
        <f t="shared" si="3859"/>
        <v/>
      </c>
      <c r="C12868" s="206"/>
      <c r="D12868" s="207" t="str">
        <f t="shared" si="3857"/>
        <v/>
      </c>
      <c r="E12868" s="208"/>
      <c r="F12868" s="209">
        <f t="shared" si="3858"/>
        <v>0</v>
      </c>
      <c r="G12868" s="268">
        <f t="shared" si="3860"/>
        <v>0</v>
      </c>
    </row>
    <row r="12869" spans="1:7" ht="24" customHeight="1" x14ac:dyDescent="0.2">
      <c r="A12869" s="207" t="str">
        <f t="shared" si="3856"/>
        <v/>
      </c>
      <c r="B12869" s="205" t="str">
        <f t="shared" si="3859"/>
        <v/>
      </c>
      <c r="C12869" s="206"/>
      <c r="D12869" s="207" t="str">
        <f t="shared" si="3857"/>
        <v/>
      </c>
      <c r="E12869" s="208"/>
      <c r="F12869" s="209">
        <f t="shared" si="3858"/>
        <v>0</v>
      </c>
      <c r="G12869" s="268">
        <f t="shared" si="3860"/>
        <v>0</v>
      </c>
    </row>
    <row r="12870" spans="1:7" ht="24" customHeight="1" x14ac:dyDescent="0.2">
      <c r="A12870" s="207" t="str">
        <f t="shared" si="3856"/>
        <v/>
      </c>
      <c r="B12870" s="205" t="str">
        <f t="shared" si="3859"/>
        <v/>
      </c>
      <c r="C12870" s="206"/>
      <c r="D12870" s="207" t="str">
        <f t="shared" si="3857"/>
        <v/>
      </c>
      <c r="E12870" s="208"/>
      <c r="F12870" s="209">
        <f t="shared" si="3858"/>
        <v>0</v>
      </c>
      <c r="G12870" s="268">
        <f t="shared" si="3860"/>
        <v>0</v>
      </c>
    </row>
    <row r="12871" spans="1:7" ht="24" customHeight="1" x14ac:dyDescent="0.2">
      <c r="A12871" s="207" t="str">
        <f t="shared" si="3856"/>
        <v/>
      </c>
      <c r="B12871" s="205" t="str">
        <f t="shared" si="3859"/>
        <v/>
      </c>
      <c r="C12871" s="206"/>
      <c r="D12871" s="207" t="str">
        <f t="shared" si="3857"/>
        <v/>
      </c>
      <c r="E12871" s="208"/>
      <c r="F12871" s="209">
        <f t="shared" si="3858"/>
        <v>0</v>
      </c>
      <c r="G12871" s="268">
        <f t="shared" si="3860"/>
        <v>0</v>
      </c>
    </row>
    <row r="12872" spans="1:7" ht="24" customHeight="1" x14ac:dyDescent="0.2">
      <c r="A12872" s="207" t="str">
        <f t="shared" si="3856"/>
        <v/>
      </c>
      <c r="B12872" s="205" t="str">
        <f t="shared" si="3859"/>
        <v/>
      </c>
      <c r="C12872" s="206"/>
      <c r="D12872" s="207" t="str">
        <f t="shared" si="3857"/>
        <v/>
      </c>
      <c r="E12872" s="208"/>
      <c r="F12872" s="209">
        <f t="shared" si="3858"/>
        <v>0</v>
      </c>
      <c r="G12872" s="268">
        <f t="shared" si="3860"/>
        <v>0</v>
      </c>
    </row>
    <row r="12873" spans="1:7" ht="24" customHeight="1" x14ac:dyDescent="0.2">
      <c r="A12873" s="207" t="str">
        <f t="shared" si="3856"/>
        <v/>
      </c>
      <c r="B12873" s="205" t="str">
        <f t="shared" si="3859"/>
        <v/>
      </c>
      <c r="C12873" s="206"/>
      <c r="D12873" s="207" t="str">
        <f t="shared" si="3857"/>
        <v/>
      </c>
      <c r="E12873" s="208"/>
      <c r="F12873" s="209">
        <f t="shared" si="3858"/>
        <v>0</v>
      </c>
      <c r="G12873" s="268">
        <f t="shared" si="3860"/>
        <v>0</v>
      </c>
    </row>
    <row r="12874" spans="1:7" ht="24" customHeight="1" x14ac:dyDescent="0.2">
      <c r="A12874" s="207" t="str">
        <f t="shared" si="3856"/>
        <v/>
      </c>
      <c r="B12874" s="205" t="str">
        <f t="shared" si="3859"/>
        <v/>
      </c>
      <c r="C12874" s="206"/>
      <c r="D12874" s="207" t="str">
        <f t="shared" si="3857"/>
        <v/>
      </c>
      <c r="E12874" s="208"/>
      <c r="F12874" s="209">
        <f t="shared" si="3858"/>
        <v>0</v>
      </c>
      <c r="G12874" s="268">
        <f t="shared" si="3860"/>
        <v>0</v>
      </c>
    </row>
    <row r="12875" spans="1:7" ht="24" customHeight="1" x14ac:dyDescent="0.2">
      <c r="A12875" s="207" t="str">
        <f t="shared" si="3856"/>
        <v/>
      </c>
      <c r="B12875" s="205" t="str">
        <f t="shared" si="3859"/>
        <v/>
      </c>
      <c r="C12875" s="206"/>
      <c r="D12875" s="207" t="str">
        <f t="shared" si="3857"/>
        <v/>
      </c>
      <c r="E12875" s="208"/>
      <c r="F12875" s="210">
        <f t="shared" si="3858"/>
        <v>0</v>
      </c>
      <c r="G12875" s="268">
        <f t="shared" si="3860"/>
        <v>0</v>
      </c>
    </row>
    <row r="12876" spans="1:7" ht="24" customHeight="1" x14ac:dyDescent="0.2">
      <c r="A12876" s="269"/>
      <c r="D12876" s="88"/>
      <c r="E12876" s="89"/>
      <c r="F12876" s="255" t="s">
        <v>30</v>
      </c>
      <c r="G12876" s="270">
        <f>SUBTOTAL(9,G12862:G12875)</f>
        <v>0</v>
      </c>
    </row>
    <row r="12877" spans="1:7" ht="24" customHeight="1" x14ac:dyDescent="0.2">
      <c r="A12877" s="269"/>
      <c r="C12877" s="98" t="s">
        <v>604</v>
      </c>
      <c r="D12877" s="88"/>
      <c r="E12877" s="89"/>
      <c r="G12877" s="271"/>
    </row>
    <row r="12878" spans="1:7" ht="24" customHeight="1" x14ac:dyDescent="0.2">
      <c r="A12878" s="207" t="str">
        <f t="shared" ref="A12878:A12885" si="3861">IFERROR(VLOOKUP(C12878,Tabla_Insumos,4,FALSE),"")</f>
        <v/>
      </c>
      <c r="B12878" s="205">
        <f t="shared" ref="B12878:B12885" si="3862">IFERROR(VLOOKUP(A12878,Tabla_Indices,5,FALSE),"")</f>
        <v>0</v>
      </c>
      <c r="C12878" s="206"/>
      <c r="D12878" s="207" t="str">
        <f t="shared" ref="D12878:D12885" si="3863">IFERROR(VLOOKUP(C12878,Tabla_Insumos,2,FALSE),"")</f>
        <v/>
      </c>
      <c r="E12878" s="208"/>
      <c r="F12878" s="211">
        <f t="shared" ref="F12878:F12885" si="3864">IFERROR(VLOOKUP(C12878,Tabla_Insumos,3,FALSE),0)</f>
        <v>0</v>
      </c>
      <c r="G12878" s="268">
        <f>ROUND(E12878*F12878,2)</f>
        <v>0</v>
      </c>
    </row>
    <row r="12879" spans="1:7" ht="24" customHeight="1" x14ac:dyDescent="0.2">
      <c r="A12879" s="207" t="str">
        <f t="shared" si="3861"/>
        <v/>
      </c>
      <c r="B12879" s="205">
        <f t="shared" si="3862"/>
        <v>0</v>
      </c>
      <c r="C12879" s="206"/>
      <c r="D12879" s="207" t="str">
        <f t="shared" si="3863"/>
        <v/>
      </c>
      <c r="E12879" s="208"/>
      <c r="F12879" s="211">
        <f t="shared" si="3864"/>
        <v>0</v>
      </c>
      <c r="G12879" s="268">
        <f>ROUND(E12879*F12879,2)</f>
        <v>0</v>
      </c>
    </row>
    <row r="12880" spans="1:7" ht="24" customHeight="1" x14ac:dyDescent="0.2">
      <c r="A12880" s="207" t="str">
        <f t="shared" si="3861"/>
        <v/>
      </c>
      <c r="B12880" s="205">
        <f t="shared" si="3862"/>
        <v>0</v>
      </c>
      <c r="C12880" s="206"/>
      <c r="D12880" s="207" t="str">
        <f t="shared" si="3863"/>
        <v/>
      </c>
      <c r="E12880" s="208"/>
      <c r="F12880" s="211">
        <f t="shared" si="3864"/>
        <v>0</v>
      </c>
      <c r="G12880" s="268">
        <f t="shared" ref="G12880:G12885" si="3865">ROUND(E12880*F12880,2)</f>
        <v>0</v>
      </c>
    </row>
    <row r="12881" spans="1:7" ht="24" customHeight="1" x14ac:dyDescent="0.2">
      <c r="A12881" s="207" t="str">
        <f t="shared" si="3861"/>
        <v/>
      </c>
      <c r="B12881" s="205">
        <f t="shared" si="3862"/>
        <v>0</v>
      </c>
      <c r="C12881" s="206"/>
      <c r="D12881" s="207" t="str">
        <f t="shared" si="3863"/>
        <v/>
      </c>
      <c r="E12881" s="208"/>
      <c r="F12881" s="211">
        <f t="shared" si="3864"/>
        <v>0</v>
      </c>
      <c r="G12881" s="268">
        <f t="shared" si="3865"/>
        <v>0</v>
      </c>
    </row>
    <row r="12882" spans="1:7" ht="24" customHeight="1" x14ac:dyDescent="0.2">
      <c r="A12882" s="207" t="str">
        <f t="shared" si="3861"/>
        <v/>
      </c>
      <c r="B12882" s="205">
        <f t="shared" si="3862"/>
        <v>0</v>
      </c>
      <c r="C12882" s="206"/>
      <c r="D12882" s="207" t="str">
        <f t="shared" si="3863"/>
        <v/>
      </c>
      <c r="E12882" s="208"/>
      <c r="F12882" s="209">
        <f t="shared" si="3864"/>
        <v>0</v>
      </c>
      <c r="G12882" s="268">
        <f t="shared" si="3865"/>
        <v>0</v>
      </c>
    </row>
    <row r="12883" spans="1:7" ht="24" customHeight="1" x14ac:dyDescent="0.2">
      <c r="A12883" s="207" t="str">
        <f t="shared" si="3861"/>
        <v/>
      </c>
      <c r="B12883" s="205">
        <f t="shared" si="3862"/>
        <v>0</v>
      </c>
      <c r="C12883" s="206"/>
      <c r="D12883" s="207" t="str">
        <f t="shared" si="3863"/>
        <v/>
      </c>
      <c r="E12883" s="208"/>
      <c r="F12883" s="209">
        <f t="shared" si="3864"/>
        <v>0</v>
      </c>
      <c r="G12883" s="268">
        <f t="shared" si="3865"/>
        <v>0</v>
      </c>
    </row>
    <row r="12884" spans="1:7" ht="24" customHeight="1" x14ac:dyDescent="0.2">
      <c r="A12884" s="207" t="str">
        <f t="shared" si="3861"/>
        <v/>
      </c>
      <c r="B12884" s="205">
        <f t="shared" si="3862"/>
        <v>0</v>
      </c>
      <c r="C12884" s="206"/>
      <c r="D12884" s="207" t="str">
        <f t="shared" si="3863"/>
        <v/>
      </c>
      <c r="E12884" s="208"/>
      <c r="F12884" s="209">
        <f t="shared" si="3864"/>
        <v>0</v>
      </c>
      <c r="G12884" s="268">
        <f t="shared" si="3865"/>
        <v>0</v>
      </c>
    </row>
    <row r="12885" spans="1:7" ht="24" customHeight="1" x14ac:dyDescent="0.2">
      <c r="A12885" s="207" t="str">
        <f t="shared" si="3861"/>
        <v/>
      </c>
      <c r="B12885" s="205">
        <f t="shared" si="3862"/>
        <v>0</v>
      </c>
      <c r="C12885" s="206"/>
      <c r="D12885" s="207" t="str">
        <f t="shared" si="3863"/>
        <v/>
      </c>
      <c r="E12885" s="208"/>
      <c r="F12885" s="209">
        <f t="shared" si="3864"/>
        <v>0</v>
      </c>
      <c r="G12885" s="268">
        <f t="shared" si="3865"/>
        <v>0</v>
      </c>
    </row>
    <row r="12886" spans="1:7" ht="24" customHeight="1" x14ac:dyDescent="0.2">
      <c r="A12886" s="269"/>
      <c r="D12886" s="88"/>
      <c r="E12886" s="89"/>
      <c r="F12886" s="255" t="s">
        <v>31</v>
      </c>
      <c r="G12886" s="270">
        <f>SUBTOTAL(9,G12878:G12885)</f>
        <v>0</v>
      </c>
    </row>
    <row r="12887" spans="1:7" ht="24" customHeight="1" x14ac:dyDescent="0.2">
      <c r="A12887" s="269"/>
      <c r="C12887" s="98" t="s">
        <v>605</v>
      </c>
      <c r="D12887" s="88"/>
      <c r="E12887" s="89"/>
      <c r="G12887" s="271"/>
    </row>
    <row r="12888" spans="1:7" ht="24" customHeight="1" x14ac:dyDescent="0.2">
      <c r="A12888" s="207" t="str">
        <f t="shared" ref="A12888:A12896" si="3866">IFERROR(VLOOKUP(C12888,Tabla_Insumos,4,FALSE),"")</f>
        <v/>
      </c>
      <c r="B12888" s="205" t="str">
        <f t="shared" ref="B12888:B12896" si="3867">IFERROR(VLOOKUP(C12888,Tabla_Insumos,5,FALSE),"")</f>
        <v/>
      </c>
      <c r="C12888" s="206"/>
      <c r="D12888" s="207" t="str">
        <f t="shared" ref="D12888:D12896" si="3868">IFERROR(VLOOKUP(C12888,Tabla_Insumos,2,FALSE),"")</f>
        <v/>
      </c>
      <c r="E12888" s="208"/>
      <c r="F12888" s="209">
        <f t="shared" ref="F12888:F12896" si="3869">IFERROR(VLOOKUP(C12888,Tabla_Insumos,3,FALSE),0)</f>
        <v>0</v>
      </c>
      <c r="G12888" s="268">
        <f t="shared" ref="G12888:G12896" si="3870">ROUND(E12888*F12888,2)</f>
        <v>0</v>
      </c>
    </row>
    <row r="12889" spans="1:7" ht="24" customHeight="1" x14ac:dyDescent="0.2">
      <c r="A12889" s="207" t="str">
        <f t="shared" si="3866"/>
        <v/>
      </c>
      <c r="B12889" s="205" t="str">
        <f t="shared" si="3867"/>
        <v/>
      </c>
      <c r="C12889" s="206"/>
      <c r="D12889" s="207" t="str">
        <f t="shared" si="3868"/>
        <v/>
      </c>
      <c r="E12889" s="208"/>
      <c r="F12889" s="209">
        <f t="shared" si="3869"/>
        <v>0</v>
      </c>
      <c r="G12889" s="268">
        <f t="shared" si="3870"/>
        <v>0</v>
      </c>
    </row>
    <row r="12890" spans="1:7" ht="24" customHeight="1" x14ac:dyDescent="0.2">
      <c r="A12890" s="207" t="str">
        <f t="shared" si="3866"/>
        <v/>
      </c>
      <c r="B12890" s="205" t="str">
        <f t="shared" si="3867"/>
        <v/>
      </c>
      <c r="C12890" s="206"/>
      <c r="D12890" s="207" t="str">
        <f t="shared" si="3868"/>
        <v/>
      </c>
      <c r="E12890" s="208"/>
      <c r="F12890" s="209">
        <f t="shared" si="3869"/>
        <v>0</v>
      </c>
      <c r="G12890" s="268">
        <f t="shared" si="3870"/>
        <v>0</v>
      </c>
    </row>
    <row r="12891" spans="1:7" ht="24" customHeight="1" x14ac:dyDescent="0.2">
      <c r="A12891" s="207" t="str">
        <f t="shared" si="3866"/>
        <v/>
      </c>
      <c r="B12891" s="205" t="str">
        <f t="shared" si="3867"/>
        <v/>
      </c>
      <c r="C12891" s="206"/>
      <c r="D12891" s="207" t="str">
        <f t="shared" si="3868"/>
        <v/>
      </c>
      <c r="E12891" s="208"/>
      <c r="F12891" s="209">
        <f t="shared" si="3869"/>
        <v>0</v>
      </c>
      <c r="G12891" s="268">
        <f t="shared" si="3870"/>
        <v>0</v>
      </c>
    </row>
    <row r="12892" spans="1:7" ht="24" customHeight="1" x14ac:dyDescent="0.2">
      <c r="A12892" s="207" t="str">
        <f t="shared" si="3866"/>
        <v/>
      </c>
      <c r="B12892" s="205" t="str">
        <f t="shared" si="3867"/>
        <v/>
      </c>
      <c r="C12892" s="206"/>
      <c r="D12892" s="207" t="str">
        <f t="shared" si="3868"/>
        <v/>
      </c>
      <c r="E12892" s="208"/>
      <c r="F12892" s="209">
        <f t="shared" si="3869"/>
        <v>0</v>
      </c>
      <c r="G12892" s="268">
        <f t="shared" si="3870"/>
        <v>0</v>
      </c>
    </row>
    <row r="12893" spans="1:7" ht="24" customHeight="1" x14ac:dyDescent="0.2">
      <c r="A12893" s="207" t="str">
        <f t="shared" si="3866"/>
        <v/>
      </c>
      <c r="B12893" s="205" t="str">
        <f t="shared" si="3867"/>
        <v/>
      </c>
      <c r="C12893" s="206"/>
      <c r="D12893" s="207" t="str">
        <f t="shared" si="3868"/>
        <v/>
      </c>
      <c r="E12893" s="208"/>
      <c r="F12893" s="209">
        <f t="shared" si="3869"/>
        <v>0</v>
      </c>
      <c r="G12893" s="268">
        <f t="shared" si="3870"/>
        <v>0</v>
      </c>
    </row>
    <row r="12894" spans="1:7" ht="24" customHeight="1" x14ac:dyDescent="0.2">
      <c r="A12894" s="207" t="str">
        <f t="shared" si="3866"/>
        <v/>
      </c>
      <c r="B12894" s="205" t="str">
        <f t="shared" si="3867"/>
        <v/>
      </c>
      <c r="C12894" s="206"/>
      <c r="D12894" s="207" t="str">
        <f t="shared" si="3868"/>
        <v/>
      </c>
      <c r="E12894" s="208"/>
      <c r="F12894" s="209">
        <f t="shared" si="3869"/>
        <v>0</v>
      </c>
      <c r="G12894" s="268">
        <f t="shared" si="3870"/>
        <v>0</v>
      </c>
    </row>
    <row r="12895" spans="1:7" ht="24" customHeight="1" x14ac:dyDescent="0.2">
      <c r="A12895" s="207" t="str">
        <f t="shared" si="3866"/>
        <v/>
      </c>
      <c r="B12895" s="205" t="str">
        <f t="shared" si="3867"/>
        <v/>
      </c>
      <c r="C12895" s="206"/>
      <c r="D12895" s="207" t="str">
        <f t="shared" si="3868"/>
        <v/>
      </c>
      <c r="E12895" s="208"/>
      <c r="F12895" s="209">
        <f t="shared" si="3869"/>
        <v>0</v>
      </c>
      <c r="G12895" s="268">
        <f t="shared" si="3870"/>
        <v>0</v>
      </c>
    </row>
    <row r="12896" spans="1:7" ht="24" customHeight="1" x14ac:dyDescent="0.2">
      <c r="A12896" s="207" t="str">
        <f t="shared" si="3866"/>
        <v/>
      </c>
      <c r="B12896" s="205" t="str">
        <f t="shared" si="3867"/>
        <v/>
      </c>
      <c r="C12896" s="206"/>
      <c r="D12896" s="207" t="str">
        <f t="shared" si="3868"/>
        <v/>
      </c>
      <c r="E12896" s="208"/>
      <c r="F12896" s="209">
        <f t="shared" si="3869"/>
        <v>0</v>
      </c>
      <c r="G12896" s="268">
        <f t="shared" si="3870"/>
        <v>0</v>
      </c>
    </row>
    <row r="12897" spans="1:7" ht="24" customHeight="1" x14ac:dyDescent="0.2">
      <c r="A12897" s="272"/>
      <c r="B12897" s="88"/>
      <c r="D12897" s="88"/>
      <c r="E12897" s="89"/>
      <c r="F12897" s="255" t="s">
        <v>32</v>
      </c>
      <c r="G12897" s="270">
        <f>SUBTOTAL(9,G12888:G12896)</f>
        <v>0</v>
      </c>
    </row>
    <row r="12898" spans="1:7" ht="24" customHeight="1" x14ac:dyDescent="0.2">
      <c r="A12898" s="273"/>
      <c r="B12898" s="88"/>
      <c r="D12898" s="88"/>
      <c r="E12898" s="89"/>
      <c r="G12898" s="271"/>
    </row>
    <row r="12899" spans="1:7" ht="24" customHeight="1" x14ac:dyDescent="0.2">
      <c r="A12899" s="274" t="str">
        <f>B12857</f>
        <v>25.8.17</v>
      </c>
      <c r="B12899" s="275" t="str">
        <f>C12857</f>
        <v>Cartel de Salida con Iluminación Autónoma Minimo 6 hs</v>
      </c>
      <c r="C12899" s="95"/>
      <c r="D12899" s="95" t="s">
        <v>33</v>
      </c>
      <c r="E12899" s="96"/>
      <c r="F12899" s="277" t="s">
        <v>34</v>
      </c>
      <c r="G12899" s="276">
        <f>SUBTOTAL(9,G12862:G12898)</f>
        <v>0</v>
      </c>
    </row>
    <row r="12901" spans="1:7" ht="24" customHeight="1" x14ac:dyDescent="0.2">
      <c r="A12901" s="256" t="s">
        <v>36</v>
      </c>
      <c r="B12901" s="257"/>
      <c r="C12901" s="257"/>
      <c r="D12901" s="257"/>
      <c r="E12901" s="257"/>
      <c r="F12901" s="257"/>
      <c r="G12901" s="258"/>
    </row>
    <row r="12902" spans="1:7" ht="24" customHeight="1" x14ac:dyDescent="0.2">
      <c r="A12902" s="259" t="s">
        <v>601</v>
      </c>
      <c r="B12902" s="84" t="str">
        <f>Comitente</f>
        <v>SUBSECRETARIA DE ARQUITECTURA</v>
      </c>
      <c r="C12902" s="80"/>
      <c r="D12902" s="85"/>
      <c r="E12902" s="85"/>
      <c r="F12902" s="86"/>
      <c r="G12902" s="260"/>
    </row>
    <row r="12903" spans="1:7" ht="24" customHeight="1" x14ac:dyDescent="0.2">
      <c r="A12903" s="259" t="s">
        <v>602</v>
      </c>
      <c r="B12903" s="84">
        <f>Contratista</f>
        <v>0</v>
      </c>
      <c r="C12903" s="81"/>
      <c r="D12903" s="81"/>
      <c r="E12903" s="81"/>
      <c r="F12903" s="87"/>
      <c r="G12903" s="261"/>
    </row>
    <row r="12904" spans="1:7" ht="24" customHeight="1" x14ac:dyDescent="0.2">
      <c r="A12904" s="259" t="s">
        <v>23</v>
      </c>
      <c r="B12904" s="84" t="str">
        <f>Obra</f>
        <v>ESCUELA CASA DEL NINÑO</v>
      </c>
      <c r="C12904" s="81"/>
      <c r="D12904" s="81"/>
      <c r="E12904" s="81"/>
      <c r="F12904" s="87" t="s">
        <v>37</v>
      </c>
      <c r="G12904" s="262">
        <f>Fecha_Base</f>
        <v>0</v>
      </c>
    </row>
    <row r="12905" spans="1:7" ht="24" customHeight="1" x14ac:dyDescent="0.2">
      <c r="A12905" s="263" t="s">
        <v>600</v>
      </c>
      <c r="B12905" s="82" t="str">
        <f>Ubicación</f>
        <v>VALLE FERTIL - SAN JUAN</v>
      </c>
      <c r="C12905" s="82"/>
      <c r="D12905" s="88"/>
      <c r="E12905" s="89"/>
      <c r="G12905" s="264"/>
    </row>
    <row r="12906" spans="1:7" ht="24" customHeight="1" x14ac:dyDescent="0.2">
      <c r="A12906" s="263" t="s">
        <v>38</v>
      </c>
      <c r="B12906" s="91">
        <f>IFERROR(VALUE(LEFT(B12907,FIND(".",B12907)-1)),"")</f>
        <v>25</v>
      </c>
      <c r="C12906" s="83" t="str">
        <f>IFERROR(VLOOKUP(B12906,Tabla_CyP,2,FALSE),"")</f>
        <v>REPARACIONES, REFACCIONES Y REFUNCIONALIZACIONES</v>
      </c>
      <c r="E12906" s="89"/>
      <c r="G12906" s="264"/>
    </row>
    <row r="12907" spans="1:7" ht="24" customHeight="1" x14ac:dyDescent="0.2">
      <c r="A12907" s="263" t="s">
        <v>24</v>
      </c>
      <c r="B12907" s="92" t="str">
        <f>IFERROR(VLOOKUP(COUNTIF($A$1:A12907,"ANALISIS DE PRECIOS"),Tabla_NumeroItem,2,FALSE),"")</f>
        <v>25.8.18</v>
      </c>
      <c r="C12907" s="83" t="str">
        <f>IFERROR(VLOOKUP(B12907,Tabla_CyP,2,FALSE),"")</f>
        <v>Cartel de Salida de PVC</v>
      </c>
      <c r="D12907" s="88"/>
      <c r="E12907" s="89"/>
      <c r="F12907" s="87" t="s">
        <v>25</v>
      </c>
      <c r="G12907" s="265" t="str">
        <f>IFERROR(VLOOKUP(B12907,Tabla_CyP,4,FALSE),"")</f>
        <v>u</v>
      </c>
    </row>
    <row r="12908" spans="1:7" ht="24" customHeight="1" x14ac:dyDescent="0.2">
      <c r="A12908" s="263"/>
      <c r="B12908" s="82"/>
      <c r="D12908" s="88"/>
      <c r="E12908" s="89"/>
      <c r="G12908" s="264"/>
    </row>
    <row r="12909" spans="1:7" ht="24" customHeight="1" x14ac:dyDescent="0.2">
      <c r="A12909" s="366" t="s">
        <v>506</v>
      </c>
      <c r="B12909" s="367"/>
      <c r="C12909" s="368" t="s">
        <v>0</v>
      </c>
      <c r="D12909" s="368" t="s">
        <v>26</v>
      </c>
      <c r="E12909" s="370" t="s">
        <v>27</v>
      </c>
      <c r="F12909" s="372" t="s">
        <v>28</v>
      </c>
      <c r="G12909" s="372" t="s">
        <v>29</v>
      </c>
    </row>
    <row r="12910" spans="1:7" ht="24" customHeight="1" x14ac:dyDescent="0.2">
      <c r="A12910" s="93" t="s">
        <v>507</v>
      </c>
      <c r="B12910" s="93" t="s">
        <v>508</v>
      </c>
      <c r="C12910" s="369"/>
      <c r="D12910" s="369"/>
      <c r="E12910" s="371"/>
      <c r="F12910" s="373"/>
      <c r="G12910" s="373"/>
    </row>
    <row r="12911" spans="1:7" ht="24" customHeight="1" x14ac:dyDescent="0.2">
      <c r="A12911" s="266"/>
      <c r="B12911" s="94"/>
      <c r="C12911" s="132" t="s">
        <v>603</v>
      </c>
      <c r="D12911" s="95"/>
      <c r="E12911" s="96"/>
      <c r="F12911" s="97"/>
      <c r="G12911" s="267"/>
    </row>
    <row r="12912" spans="1:7" ht="24" customHeight="1" x14ac:dyDescent="0.2">
      <c r="A12912" s="207" t="str">
        <f t="shared" ref="A12912:A12925" si="3871">IFERROR(VLOOKUP(C12912,Tabla_Insumos,4,FALSE),"")</f>
        <v/>
      </c>
      <c r="B12912" s="205" t="str">
        <f>IFERROR(VLOOKUP(C12912,Tabla_Insumos,5,FALSE),"")</f>
        <v/>
      </c>
      <c r="C12912" s="206"/>
      <c r="D12912" s="207" t="str">
        <f t="shared" ref="D12912:D12925" si="3872">IFERROR(VLOOKUP(C12912,Tabla_Insumos,2,FALSE),"")</f>
        <v/>
      </c>
      <c r="E12912" s="208"/>
      <c r="F12912" s="209">
        <f t="shared" ref="F12912:F12925" si="3873">IFERROR(VLOOKUP(C12912,Tabla_Insumos,3,FALSE),0)</f>
        <v>0</v>
      </c>
      <c r="G12912" s="268">
        <f>ROUND(E12912*F12912,2)</f>
        <v>0</v>
      </c>
    </row>
    <row r="12913" spans="1:7" ht="24" customHeight="1" x14ac:dyDescent="0.2">
      <c r="A12913" s="207" t="str">
        <f t="shared" si="3871"/>
        <v/>
      </c>
      <c r="B12913" s="205" t="str">
        <f t="shared" ref="B12913:B12925" si="3874">IFERROR(VLOOKUP(C12913,Tabla_Insumos,5,FALSE),"")</f>
        <v/>
      </c>
      <c r="C12913" s="206"/>
      <c r="D12913" s="207" t="str">
        <f t="shared" si="3872"/>
        <v/>
      </c>
      <c r="E12913" s="208"/>
      <c r="F12913" s="209">
        <f t="shared" si="3873"/>
        <v>0</v>
      </c>
      <c r="G12913" s="268">
        <f t="shared" ref="G12913:G12925" si="3875">ROUND(E12913*F12913,2)</f>
        <v>0</v>
      </c>
    </row>
    <row r="12914" spans="1:7" ht="24" customHeight="1" x14ac:dyDescent="0.2">
      <c r="A12914" s="207" t="str">
        <f t="shared" si="3871"/>
        <v/>
      </c>
      <c r="B12914" s="205" t="str">
        <f t="shared" si="3874"/>
        <v/>
      </c>
      <c r="C12914" s="206"/>
      <c r="D12914" s="207" t="str">
        <f t="shared" si="3872"/>
        <v/>
      </c>
      <c r="E12914" s="208"/>
      <c r="F12914" s="209">
        <f t="shared" si="3873"/>
        <v>0</v>
      </c>
      <c r="G12914" s="268">
        <f t="shared" si="3875"/>
        <v>0</v>
      </c>
    </row>
    <row r="12915" spans="1:7" ht="24" customHeight="1" x14ac:dyDescent="0.2">
      <c r="A12915" s="207" t="str">
        <f t="shared" si="3871"/>
        <v/>
      </c>
      <c r="B12915" s="205" t="str">
        <f t="shared" si="3874"/>
        <v/>
      </c>
      <c r="C12915" s="206"/>
      <c r="D12915" s="207" t="str">
        <f t="shared" si="3872"/>
        <v/>
      </c>
      <c r="E12915" s="208"/>
      <c r="F12915" s="209">
        <f t="shared" si="3873"/>
        <v>0</v>
      </c>
      <c r="G12915" s="268">
        <f t="shared" si="3875"/>
        <v>0</v>
      </c>
    </row>
    <row r="12916" spans="1:7" ht="24" customHeight="1" x14ac:dyDescent="0.2">
      <c r="A12916" s="207" t="str">
        <f t="shared" si="3871"/>
        <v/>
      </c>
      <c r="B12916" s="205" t="str">
        <f t="shared" si="3874"/>
        <v/>
      </c>
      <c r="C12916" s="206"/>
      <c r="D12916" s="207" t="str">
        <f t="shared" si="3872"/>
        <v/>
      </c>
      <c r="E12916" s="208"/>
      <c r="F12916" s="209">
        <f t="shared" si="3873"/>
        <v>0</v>
      </c>
      <c r="G12916" s="268">
        <f t="shared" si="3875"/>
        <v>0</v>
      </c>
    </row>
    <row r="12917" spans="1:7" ht="24" customHeight="1" x14ac:dyDescent="0.2">
      <c r="A12917" s="207" t="str">
        <f t="shared" si="3871"/>
        <v/>
      </c>
      <c r="B12917" s="205" t="str">
        <f t="shared" si="3874"/>
        <v/>
      </c>
      <c r="C12917" s="206"/>
      <c r="D12917" s="207" t="str">
        <f t="shared" si="3872"/>
        <v/>
      </c>
      <c r="E12917" s="208"/>
      <c r="F12917" s="209">
        <f t="shared" si="3873"/>
        <v>0</v>
      </c>
      <c r="G12917" s="268">
        <f t="shared" si="3875"/>
        <v>0</v>
      </c>
    </row>
    <row r="12918" spans="1:7" ht="24" customHeight="1" x14ac:dyDescent="0.2">
      <c r="A12918" s="207" t="str">
        <f t="shared" si="3871"/>
        <v/>
      </c>
      <c r="B12918" s="205" t="str">
        <f t="shared" si="3874"/>
        <v/>
      </c>
      <c r="C12918" s="206"/>
      <c r="D12918" s="207" t="str">
        <f t="shared" si="3872"/>
        <v/>
      </c>
      <c r="E12918" s="208"/>
      <c r="F12918" s="209">
        <f t="shared" si="3873"/>
        <v>0</v>
      </c>
      <c r="G12918" s="268">
        <f t="shared" si="3875"/>
        <v>0</v>
      </c>
    </row>
    <row r="12919" spans="1:7" ht="24" customHeight="1" x14ac:dyDescent="0.2">
      <c r="A12919" s="207" t="str">
        <f t="shared" si="3871"/>
        <v/>
      </c>
      <c r="B12919" s="205" t="str">
        <f t="shared" si="3874"/>
        <v/>
      </c>
      <c r="C12919" s="206"/>
      <c r="D12919" s="207" t="str">
        <f t="shared" si="3872"/>
        <v/>
      </c>
      <c r="E12919" s="208"/>
      <c r="F12919" s="209">
        <f t="shared" si="3873"/>
        <v>0</v>
      </c>
      <c r="G12919" s="268">
        <f t="shared" si="3875"/>
        <v>0</v>
      </c>
    </row>
    <row r="12920" spans="1:7" ht="24" customHeight="1" x14ac:dyDescent="0.2">
      <c r="A12920" s="207" t="str">
        <f t="shared" si="3871"/>
        <v/>
      </c>
      <c r="B12920" s="205" t="str">
        <f t="shared" si="3874"/>
        <v/>
      </c>
      <c r="C12920" s="206"/>
      <c r="D12920" s="207" t="str">
        <f t="shared" si="3872"/>
        <v/>
      </c>
      <c r="E12920" s="208"/>
      <c r="F12920" s="209">
        <f t="shared" si="3873"/>
        <v>0</v>
      </c>
      <c r="G12920" s="268">
        <f t="shared" si="3875"/>
        <v>0</v>
      </c>
    </row>
    <row r="12921" spans="1:7" ht="24" customHeight="1" x14ac:dyDescent="0.2">
      <c r="A12921" s="207" t="str">
        <f t="shared" si="3871"/>
        <v/>
      </c>
      <c r="B12921" s="205" t="str">
        <f t="shared" si="3874"/>
        <v/>
      </c>
      <c r="C12921" s="206"/>
      <c r="D12921" s="207" t="str">
        <f t="shared" si="3872"/>
        <v/>
      </c>
      <c r="E12921" s="208"/>
      <c r="F12921" s="209">
        <f t="shared" si="3873"/>
        <v>0</v>
      </c>
      <c r="G12921" s="268">
        <f t="shared" si="3875"/>
        <v>0</v>
      </c>
    </row>
    <row r="12922" spans="1:7" ht="24" customHeight="1" x14ac:dyDescent="0.2">
      <c r="A12922" s="207" t="str">
        <f t="shared" si="3871"/>
        <v/>
      </c>
      <c r="B12922" s="205" t="str">
        <f t="shared" si="3874"/>
        <v/>
      </c>
      <c r="C12922" s="206"/>
      <c r="D12922" s="207" t="str">
        <f t="shared" si="3872"/>
        <v/>
      </c>
      <c r="E12922" s="208"/>
      <c r="F12922" s="209">
        <f t="shared" si="3873"/>
        <v>0</v>
      </c>
      <c r="G12922" s="268">
        <f t="shared" si="3875"/>
        <v>0</v>
      </c>
    </row>
    <row r="12923" spans="1:7" ht="24" customHeight="1" x14ac:dyDescent="0.2">
      <c r="A12923" s="207" t="str">
        <f t="shared" si="3871"/>
        <v/>
      </c>
      <c r="B12923" s="205" t="str">
        <f t="shared" si="3874"/>
        <v/>
      </c>
      <c r="C12923" s="206"/>
      <c r="D12923" s="207" t="str">
        <f t="shared" si="3872"/>
        <v/>
      </c>
      <c r="E12923" s="208"/>
      <c r="F12923" s="209">
        <f t="shared" si="3873"/>
        <v>0</v>
      </c>
      <c r="G12923" s="268">
        <f t="shared" si="3875"/>
        <v>0</v>
      </c>
    </row>
    <row r="12924" spans="1:7" ht="24" customHeight="1" x14ac:dyDescent="0.2">
      <c r="A12924" s="207" t="str">
        <f t="shared" si="3871"/>
        <v/>
      </c>
      <c r="B12924" s="205" t="str">
        <f t="shared" si="3874"/>
        <v/>
      </c>
      <c r="C12924" s="206"/>
      <c r="D12924" s="207" t="str">
        <f t="shared" si="3872"/>
        <v/>
      </c>
      <c r="E12924" s="208"/>
      <c r="F12924" s="209">
        <f t="shared" si="3873"/>
        <v>0</v>
      </c>
      <c r="G12924" s="268">
        <f t="shared" si="3875"/>
        <v>0</v>
      </c>
    </row>
    <row r="12925" spans="1:7" ht="24" customHeight="1" x14ac:dyDescent="0.2">
      <c r="A12925" s="207" t="str">
        <f t="shared" si="3871"/>
        <v/>
      </c>
      <c r="B12925" s="205" t="str">
        <f t="shared" si="3874"/>
        <v/>
      </c>
      <c r="C12925" s="206"/>
      <c r="D12925" s="207" t="str">
        <f t="shared" si="3872"/>
        <v/>
      </c>
      <c r="E12925" s="208"/>
      <c r="F12925" s="210">
        <f t="shared" si="3873"/>
        <v>0</v>
      </c>
      <c r="G12925" s="268">
        <f t="shared" si="3875"/>
        <v>0</v>
      </c>
    </row>
    <row r="12926" spans="1:7" ht="24" customHeight="1" x14ac:dyDescent="0.2">
      <c r="A12926" s="269"/>
      <c r="D12926" s="88"/>
      <c r="E12926" s="89"/>
      <c r="F12926" s="255" t="s">
        <v>30</v>
      </c>
      <c r="G12926" s="270">
        <f>SUBTOTAL(9,G12912:G12925)</f>
        <v>0</v>
      </c>
    </row>
    <row r="12927" spans="1:7" ht="24" customHeight="1" x14ac:dyDescent="0.2">
      <c r="A12927" s="269"/>
      <c r="C12927" s="98" t="s">
        <v>604</v>
      </c>
      <c r="D12927" s="88"/>
      <c r="E12927" s="89"/>
      <c r="G12927" s="271"/>
    </row>
    <row r="12928" spans="1:7" ht="24" customHeight="1" x14ac:dyDescent="0.2">
      <c r="A12928" s="207" t="str">
        <f t="shared" ref="A12928:A12935" si="3876">IFERROR(VLOOKUP(C12928,Tabla_Insumos,4,FALSE),"")</f>
        <v/>
      </c>
      <c r="B12928" s="205">
        <f t="shared" ref="B12928:B12935" si="3877">IFERROR(VLOOKUP(A12928,Tabla_Indices,5,FALSE),"")</f>
        <v>0</v>
      </c>
      <c r="C12928" s="206"/>
      <c r="D12928" s="207" t="str">
        <f t="shared" ref="D12928:D12935" si="3878">IFERROR(VLOOKUP(C12928,Tabla_Insumos,2,FALSE),"")</f>
        <v/>
      </c>
      <c r="E12928" s="208"/>
      <c r="F12928" s="211">
        <f t="shared" ref="F12928:F12935" si="3879">IFERROR(VLOOKUP(C12928,Tabla_Insumos,3,FALSE),0)</f>
        <v>0</v>
      </c>
      <c r="G12928" s="268">
        <f>ROUND(E12928*F12928,2)</f>
        <v>0</v>
      </c>
    </row>
    <row r="12929" spans="1:7" ht="24" customHeight="1" x14ac:dyDescent="0.2">
      <c r="A12929" s="207" t="str">
        <f t="shared" si="3876"/>
        <v/>
      </c>
      <c r="B12929" s="205">
        <f t="shared" si="3877"/>
        <v>0</v>
      </c>
      <c r="C12929" s="206"/>
      <c r="D12929" s="207" t="str">
        <f t="shared" si="3878"/>
        <v/>
      </c>
      <c r="E12929" s="208"/>
      <c r="F12929" s="211">
        <f t="shared" si="3879"/>
        <v>0</v>
      </c>
      <c r="G12929" s="268">
        <f>ROUND(E12929*F12929,2)</f>
        <v>0</v>
      </c>
    </row>
    <row r="12930" spans="1:7" ht="24" customHeight="1" x14ac:dyDescent="0.2">
      <c r="A12930" s="207" t="str">
        <f t="shared" si="3876"/>
        <v/>
      </c>
      <c r="B12930" s="205">
        <f t="shared" si="3877"/>
        <v>0</v>
      </c>
      <c r="C12930" s="206"/>
      <c r="D12930" s="207" t="str">
        <f t="shared" si="3878"/>
        <v/>
      </c>
      <c r="E12930" s="208"/>
      <c r="F12930" s="211">
        <f t="shared" si="3879"/>
        <v>0</v>
      </c>
      <c r="G12930" s="268">
        <f t="shared" ref="G12930:G12935" si="3880">ROUND(E12930*F12930,2)</f>
        <v>0</v>
      </c>
    </row>
    <row r="12931" spans="1:7" ht="24" customHeight="1" x14ac:dyDescent="0.2">
      <c r="A12931" s="207" t="str">
        <f t="shared" si="3876"/>
        <v/>
      </c>
      <c r="B12931" s="205">
        <f t="shared" si="3877"/>
        <v>0</v>
      </c>
      <c r="C12931" s="206"/>
      <c r="D12931" s="207" t="str">
        <f t="shared" si="3878"/>
        <v/>
      </c>
      <c r="E12931" s="208"/>
      <c r="F12931" s="211">
        <f t="shared" si="3879"/>
        <v>0</v>
      </c>
      <c r="G12931" s="268">
        <f t="shared" si="3880"/>
        <v>0</v>
      </c>
    </row>
    <row r="12932" spans="1:7" ht="24" customHeight="1" x14ac:dyDescent="0.2">
      <c r="A12932" s="207" t="str">
        <f t="shared" si="3876"/>
        <v/>
      </c>
      <c r="B12932" s="205">
        <f t="shared" si="3877"/>
        <v>0</v>
      </c>
      <c r="C12932" s="206"/>
      <c r="D12932" s="207" t="str">
        <f t="shared" si="3878"/>
        <v/>
      </c>
      <c r="E12932" s="208"/>
      <c r="F12932" s="209">
        <f t="shared" si="3879"/>
        <v>0</v>
      </c>
      <c r="G12932" s="268">
        <f t="shared" si="3880"/>
        <v>0</v>
      </c>
    </row>
    <row r="12933" spans="1:7" ht="24" customHeight="1" x14ac:dyDescent="0.2">
      <c r="A12933" s="207" t="str">
        <f t="shared" si="3876"/>
        <v/>
      </c>
      <c r="B12933" s="205">
        <f t="shared" si="3877"/>
        <v>0</v>
      </c>
      <c r="C12933" s="206"/>
      <c r="D12933" s="207" t="str">
        <f t="shared" si="3878"/>
        <v/>
      </c>
      <c r="E12933" s="208"/>
      <c r="F12933" s="209">
        <f t="shared" si="3879"/>
        <v>0</v>
      </c>
      <c r="G12933" s="268">
        <f t="shared" si="3880"/>
        <v>0</v>
      </c>
    </row>
    <row r="12934" spans="1:7" ht="24" customHeight="1" x14ac:dyDescent="0.2">
      <c r="A12934" s="207" t="str">
        <f t="shared" si="3876"/>
        <v/>
      </c>
      <c r="B12934" s="205">
        <f t="shared" si="3877"/>
        <v>0</v>
      </c>
      <c r="C12934" s="206"/>
      <c r="D12934" s="207" t="str">
        <f t="shared" si="3878"/>
        <v/>
      </c>
      <c r="E12934" s="208"/>
      <c r="F12934" s="209">
        <f t="shared" si="3879"/>
        <v>0</v>
      </c>
      <c r="G12934" s="268">
        <f t="shared" si="3880"/>
        <v>0</v>
      </c>
    </row>
    <row r="12935" spans="1:7" ht="24" customHeight="1" x14ac:dyDescent="0.2">
      <c r="A12935" s="207" t="str">
        <f t="shared" si="3876"/>
        <v/>
      </c>
      <c r="B12935" s="205">
        <f t="shared" si="3877"/>
        <v>0</v>
      </c>
      <c r="C12935" s="206"/>
      <c r="D12935" s="207" t="str">
        <f t="shared" si="3878"/>
        <v/>
      </c>
      <c r="E12935" s="208"/>
      <c r="F12935" s="209">
        <f t="shared" si="3879"/>
        <v>0</v>
      </c>
      <c r="G12935" s="268">
        <f t="shared" si="3880"/>
        <v>0</v>
      </c>
    </row>
    <row r="12936" spans="1:7" ht="24" customHeight="1" x14ac:dyDescent="0.2">
      <c r="A12936" s="269"/>
      <c r="D12936" s="88"/>
      <c r="E12936" s="89"/>
      <c r="F12936" s="255" t="s">
        <v>31</v>
      </c>
      <c r="G12936" s="270">
        <f>SUBTOTAL(9,G12928:G12935)</f>
        <v>0</v>
      </c>
    </row>
    <row r="12937" spans="1:7" ht="24" customHeight="1" x14ac:dyDescent="0.2">
      <c r="A12937" s="269"/>
      <c r="C12937" s="98" t="s">
        <v>605</v>
      </c>
      <c r="D12937" s="88"/>
      <c r="E12937" s="89"/>
      <c r="G12937" s="271"/>
    </row>
    <row r="12938" spans="1:7" ht="24" customHeight="1" x14ac:dyDescent="0.2">
      <c r="A12938" s="207" t="str">
        <f t="shared" ref="A12938:A12946" si="3881">IFERROR(VLOOKUP(C12938,Tabla_Insumos,4,FALSE),"")</f>
        <v/>
      </c>
      <c r="B12938" s="205" t="str">
        <f t="shared" ref="B12938:B12946" si="3882">IFERROR(VLOOKUP(C12938,Tabla_Insumos,5,FALSE),"")</f>
        <v/>
      </c>
      <c r="C12938" s="206"/>
      <c r="D12938" s="207" t="str">
        <f t="shared" ref="D12938:D12946" si="3883">IFERROR(VLOOKUP(C12938,Tabla_Insumos,2,FALSE),"")</f>
        <v/>
      </c>
      <c r="E12938" s="208"/>
      <c r="F12938" s="209">
        <f t="shared" ref="F12938:F12946" si="3884">IFERROR(VLOOKUP(C12938,Tabla_Insumos,3,FALSE),0)</f>
        <v>0</v>
      </c>
      <c r="G12938" s="268">
        <f t="shared" ref="G12938:G12946" si="3885">ROUND(E12938*F12938,2)</f>
        <v>0</v>
      </c>
    </row>
    <row r="12939" spans="1:7" ht="24" customHeight="1" x14ac:dyDescent="0.2">
      <c r="A12939" s="207" t="str">
        <f t="shared" si="3881"/>
        <v/>
      </c>
      <c r="B12939" s="205" t="str">
        <f t="shared" si="3882"/>
        <v/>
      </c>
      <c r="C12939" s="206"/>
      <c r="D12939" s="207" t="str">
        <f t="shared" si="3883"/>
        <v/>
      </c>
      <c r="E12939" s="208"/>
      <c r="F12939" s="209">
        <f t="shared" si="3884"/>
        <v>0</v>
      </c>
      <c r="G12939" s="268">
        <f t="shared" si="3885"/>
        <v>0</v>
      </c>
    </row>
    <row r="12940" spans="1:7" ht="24" customHeight="1" x14ac:dyDescent="0.2">
      <c r="A12940" s="207" t="str">
        <f t="shared" si="3881"/>
        <v/>
      </c>
      <c r="B12940" s="205" t="str">
        <f t="shared" si="3882"/>
        <v/>
      </c>
      <c r="C12940" s="206"/>
      <c r="D12940" s="207" t="str">
        <f t="shared" si="3883"/>
        <v/>
      </c>
      <c r="E12940" s="208"/>
      <c r="F12940" s="209">
        <f t="shared" si="3884"/>
        <v>0</v>
      </c>
      <c r="G12940" s="268">
        <f t="shared" si="3885"/>
        <v>0</v>
      </c>
    </row>
    <row r="12941" spans="1:7" ht="24" customHeight="1" x14ac:dyDescent="0.2">
      <c r="A12941" s="207" t="str">
        <f t="shared" si="3881"/>
        <v/>
      </c>
      <c r="B12941" s="205" t="str">
        <f t="shared" si="3882"/>
        <v/>
      </c>
      <c r="C12941" s="206"/>
      <c r="D12941" s="207" t="str">
        <f t="shared" si="3883"/>
        <v/>
      </c>
      <c r="E12941" s="208"/>
      <c r="F12941" s="209">
        <f t="shared" si="3884"/>
        <v>0</v>
      </c>
      <c r="G12941" s="268">
        <f t="shared" si="3885"/>
        <v>0</v>
      </c>
    </row>
    <row r="12942" spans="1:7" ht="24" customHeight="1" x14ac:dyDescent="0.2">
      <c r="A12942" s="207" t="str">
        <f t="shared" si="3881"/>
        <v/>
      </c>
      <c r="B12942" s="205" t="str">
        <f t="shared" si="3882"/>
        <v/>
      </c>
      <c r="C12942" s="206"/>
      <c r="D12942" s="207" t="str">
        <f t="shared" si="3883"/>
        <v/>
      </c>
      <c r="E12942" s="208"/>
      <c r="F12942" s="209">
        <f t="shared" si="3884"/>
        <v>0</v>
      </c>
      <c r="G12942" s="268">
        <f t="shared" si="3885"/>
        <v>0</v>
      </c>
    </row>
    <row r="12943" spans="1:7" ht="24" customHeight="1" x14ac:dyDescent="0.2">
      <c r="A12943" s="207" t="str">
        <f t="shared" si="3881"/>
        <v/>
      </c>
      <c r="B12943" s="205" t="str">
        <f t="shared" si="3882"/>
        <v/>
      </c>
      <c r="C12943" s="206"/>
      <c r="D12943" s="207" t="str">
        <f t="shared" si="3883"/>
        <v/>
      </c>
      <c r="E12943" s="208"/>
      <c r="F12943" s="209">
        <f t="shared" si="3884"/>
        <v>0</v>
      </c>
      <c r="G12943" s="268">
        <f t="shared" si="3885"/>
        <v>0</v>
      </c>
    </row>
    <row r="12944" spans="1:7" ht="24" customHeight="1" x14ac:dyDescent="0.2">
      <c r="A12944" s="207" t="str">
        <f t="shared" si="3881"/>
        <v/>
      </c>
      <c r="B12944" s="205" t="str">
        <f t="shared" si="3882"/>
        <v/>
      </c>
      <c r="C12944" s="206"/>
      <c r="D12944" s="207" t="str">
        <f t="shared" si="3883"/>
        <v/>
      </c>
      <c r="E12944" s="208"/>
      <c r="F12944" s="209">
        <f t="shared" si="3884"/>
        <v>0</v>
      </c>
      <c r="G12944" s="268">
        <f t="shared" si="3885"/>
        <v>0</v>
      </c>
    </row>
    <row r="12945" spans="1:7" ht="24" customHeight="1" x14ac:dyDescent="0.2">
      <c r="A12945" s="207" t="str">
        <f t="shared" si="3881"/>
        <v/>
      </c>
      <c r="B12945" s="205" t="str">
        <f t="shared" si="3882"/>
        <v/>
      </c>
      <c r="C12945" s="206"/>
      <c r="D12945" s="207" t="str">
        <f t="shared" si="3883"/>
        <v/>
      </c>
      <c r="E12945" s="208"/>
      <c r="F12945" s="209">
        <f t="shared" si="3884"/>
        <v>0</v>
      </c>
      <c r="G12945" s="268">
        <f t="shared" si="3885"/>
        <v>0</v>
      </c>
    </row>
    <row r="12946" spans="1:7" ht="24" customHeight="1" x14ac:dyDescent="0.2">
      <c r="A12946" s="207" t="str">
        <f t="shared" si="3881"/>
        <v/>
      </c>
      <c r="B12946" s="205" t="str">
        <f t="shared" si="3882"/>
        <v/>
      </c>
      <c r="C12946" s="206"/>
      <c r="D12946" s="207" t="str">
        <f t="shared" si="3883"/>
        <v/>
      </c>
      <c r="E12946" s="208"/>
      <c r="F12946" s="209">
        <f t="shared" si="3884"/>
        <v>0</v>
      </c>
      <c r="G12946" s="268">
        <f t="shared" si="3885"/>
        <v>0</v>
      </c>
    </row>
    <row r="12947" spans="1:7" ht="24" customHeight="1" x14ac:dyDescent="0.2">
      <c r="A12947" s="272"/>
      <c r="B12947" s="88"/>
      <c r="D12947" s="88"/>
      <c r="E12947" s="89"/>
      <c r="F12947" s="255" t="s">
        <v>32</v>
      </c>
      <c r="G12947" s="270">
        <f>SUBTOTAL(9,G12938:G12946)</f>
        <v>0</v>
      </c>
    </row>
    <row r="12948" spans="1:7" ht="24" customHeight="1" x14ac:dyDescent="0.2">
      <c r="A12948" s="273"/>
      <c r="B12948" s="88"/>
      <c r="D12948" s="88"/>
      <c r="E12948" s="89"/>
      <c r="G12948" s="271"/>
    </row>
    <row r="12949" spans="1:7" ht="24" customHeight="1" x14ac:dyDescent="0.2">
      <c r="A12949" s="274" t="str">
        <f>B12907</f>
        <v>25.8.18</v>
      </c>
      <c r="B12949" s="275" t="str">
        <f>C12907</f>
        <v>Cartel de Salida de PVC</v>
      </c>
      <c r="C12949" s="95"/>
      <c r="D12949" s="95" t="s">
        <v>33</v>
      </c>
      <c r="E12949" s="96"/>
      <c r="F12949" s="277" t="s">
        <v>34</v>
      </c>
      <c r="G12949" s="276">
        <f>SUBTOTAL(9,G12912:G12948)</f>
        <v>0</v>
      </c>
    </row>
    <row r="12951" spans="1:7" ht="24" customHeight="1" x14ac:dyDescent="0.2">
      <c r="A12951" s="256" t="s">
        <v>36</v>
      </c>
      <c r="B12951" s="257"/>
      <c r="C12951" s="257"/>
      <c r="D12951" s="257"/>
      <c r="E12951" s="257"/>
      <c r="F12951" s="257"/>
      <c r="G12951" s="258"/>
    </row>
    <row r="12952" spans="1:7" ht="24" customHeight="1" x14ac:dyDescent="0.2">
      <c r="A12952" s="259" t="s">
        <v>601</v>
      </c>
      <c r="B12952" s="84" t="str">
        <f>Comitente</f>
        <v>SUBSECRETARIA DE ARQUITECTURA</v>
      </c>
      <c r="C12952" s="80"/>
      <c r="D12952" s="85"/>
      <c r="E12952" s="85"/>
      <c r="F12952" s="86"/>
      <c r="G12952" s="260"/>
    </row>
    <row r="12953" spans="1:7" ht="24" customHeight="1" x14ac:dyDescent="0.2">
      <c r="A12953" s="259" t="s">
        <v>602</v>
      </c>
      <c r="B12953" s="84">
        <f>Contratista</f>
        <v>0</v>
      </c>
      <c r="C12953" s="81"/>
      <c r="D12953" s="81"/>
      <c r="E12953" s="81"/>
      <c r="F12953" s="87"/>
      <c r="G12953" s="261"/>
    </row>
    <row r="12954" spans="1:7" ht="24" customHeight="1" x14ac:dyDescent="0.2">
      <c r="A12954" s="259" t="s">
        <v>23</v>
      </c>
      <c r="B12954" s="84" t="str">
        <f>Obra</f>
        <v>ESCUELA CASA DEL NINÑO</v>
      </c>
      <c r="C12954" s="81"/>
      <c r="D12954" s="81"/>
      <c r="E12954" s="81"/>
      <c r="F12954" s="87" t="s">
        <v>37</v>
      </c>
      <c r="G12954" s="262">
        <f>Fecha_Base</f>
        <v>0</v>
      </c>
    </row>
    <row r="12955" spans="1:7" ht="24" customHeight="1" x14ac:dyDescent="0.2">
      <c r="A12955" s="263" t="s">
        <v>600</v>
      </c>
      <c r="B12955" s="82" t="str">
        <f>Ubicación</f>
        <v>VALLE FERTIL - SAN JUAN</v>
      </c>
      <c r="C12955" s="82"/>
      <c r="D12955" s="88"/>
      <c r="E12955" s="89"/>
      <c r="G12955" s="264"/>
    </row>
    <row r="12956" spans="1:7" ht="24" customHeight="1" x14ac:dyDescent="0.2">
      <c r="A12956" s="263" t="s">
        <v>38</v>
      </c>
      <c r="B12956" s="91">
        <f>IFERROR(VALUE(LEFT(B12957,FIND(".",B12957)-1)),"")</f>
        <v>25</v>
      </c>
      <c r="C12956" s="83" t="str">
        <f>IFERROR(VLOOKUP(B12956,Tabla_CyP,2,FALSE),"")</f>
        <v>REPARACIONES, REFACCIONES Y REFUNCIONALIZACIONES</v>
      </c>
      <c r="E12956" s="89"/>
      <c r="G12956" s="264"/>
    </row>
    <row r="12957" spans="1:7" ht="24" customHeight="1" x14ac:dyDescent="0.2">
      <c r="A12957" s="263" t="s">
        <v>24</v>
      </c>
      <c r="B12957" s="92" t="str">
        <f>IFERROR(VLOOKUP(COUNTIF($A$1:A12957,"ANALISIS DE PRECIOS"),Tabla_NumeroItem,2,FALSE),"")</f>
        <v>25.8.19</v>
      </c>
      <c r="C12957" s="83" t="str">
        <f>IFERROR(VLOOKUP(B12957,Tabla_CyP,2,FALSE),"")</f>
        <v>Artefacto de Iluminación de Emergencia con Autonomía Minima de 6 hs.</v>
      </c>
      <c r="D12957" s="88"/>
      <c r="E12957" s="89"/>
      <c r="F12957" s="87" t="s">
        <v>25</v>
      </c>
      <c r="G12957" s="265" t="str">
        <f>IFERROR(VLOOKUP(B12957,Tabla_CyP,4,FALSE),"")</f>
        <v>u</v>
      </c>
    </row>
    <row r="12958" spans="1:7" ht="24" customHeight="1" x14ac:dyDescent="0.2">
      <c r="A12958" s="263"/>
      <c r="B12958" s="82"/>
      <c r="D12958" s="88"/>
      <c r="E12958" s="89"/>
      <c r="G12958" s="264"/>
    </row>
    <row r="12959" spans="1:7" ht="24" customHeight="1" x14ac:dyDescent="0.2">
      <c r="A12959" s="366" t="s">
        <v>506</v>
      </c>
      <c r="B12959" s="367"/>
      <c r="C12959" s="368" t="s">
        <v>0</v>
      </c>
      <c r="D12959" s="368" t="s">
        <v>26</v>
      </c>
      <c r="E12959" s="370" t="s">
        <v>27</v>
      </c>
      <c r="F12959" s="372" t="s">
        <v>28</v>
      </c>
      <c r="G12959" s="372" t="s">
        <v>29</v>
      </c>
    </row>
    <row r="12960" spans="1:7" ht="24" customHeight="1" x14ac:dyDescent="0.2">
      <c r="A12960" s="93" t="s">
        <v>507</v>
      </c>
      <c r="B12960" s="93" t="s">
        <v>508</v>
      </c>
      <c r="C12960" s="369"/>
      <c r="D12960" s="369"/>
      <c r="E12960" s="371"/>
      <c r="F12960" s="373"/>
      <c r="G12960" s="373"/>
    </row>
    <row r="12961" spans="1:7" ht="24" customHeight="1" x14ac:dyDescent="0.2">
      <c r="A12961" s="266"/>
      <c r="B12961" s="94"/>
      <c r="C12961" s="132" t="s">
        <v>603</v>
      </c>
      <c r="D12961" s="95"/>
      <c r="E12961" s="96"/>
      <c r="F12961" s="97"/>
      <c r="G12961" s="267"/>
    </row>
    <row r="12962" spans="1:7" ht="24" customHeight="1" x14ac:dyDescent="0.2">
      <c r="A12962" s="207" t="str">
        <f t="shared" ref="A12962:A12975" si="3886">IFERROR(VLOOKUP(C12962,Tabla_Insumos,4,FALSE),"")</f>
        <v/>
      </c>
      <c r="B12962" s="205" t="str">
        <f>IFERROR(VLOOKUP(C12962,Tabla_Insumos,5,FALSE),"")</f>
        <v/>
      </c>
      <c r="C12962" s="206"/>
      <c r="D12962" s="207" t="str">
        <f t="shared" ref="D12962:D12975" si="3887">IFERROR(VLOOKUP(C12962,Tabla_Insumos,2,FALSE),"")</f>
        <v/>
      </c>
      <c r="E12962" s="208"/>
      <c r="F12962" s="209">
        <f t="shared" ref="F12962:F12975" si="3888">IFERROR(VLOOKUP(C12962,Tabla_Insumos,3,FALSE),0)</f>
        <v>0</v>
      </c>
      <c r="G12962" s="268">
        <f>ROUND(E12962*F12962,2)</f>
        <v>0</v>
      </c>
    </row>
    <row r="12963" spans="1:7" ht="24" customHeight="1" x14ac:dyDescent="0.2">
      <c r="A12963" s="207" t="str">
        <f t="shared" si="3886"/>
        <v/>
      </c>
      <c r="B12963" s="205" t="str">
        <f t="shared" ref="B12963:B12975" si="3889">IFERROR(VLOOKUP(C12963,Tabla_Insumos,5,FALSE),"")</f>
        <v/>
      </c>
      <c r="C12963" s="206"/>
      <c r="D12963" s="207" t="str">
        <f t="shared" si="3887"/>
        <v/>
      </c>
      <c r="E12963" s="208"/>
      <c r="F12963" s="209">
        <f t="shared" si="3888"/>
        <v>0</v>
      </c>
      <c r="G12963" s="268">
        <f t="shared" ref="G12963:G12975" si="3890">ROUND(E12963*F12963,2)</f>
        <v>0</v>
      </c>
    </row>
    <row r="12964" spans="1:7" ht="24" customHeight="1" x14ac:dyDescent="0.2">
      <c r="A12964" s="207" t="str">
        <f t="shared" si="3886"/>
        <v/>
      </c>
      <c r="B12964" s="205" t="str">
        <f t="shared" si="3889"/>
        <v/>
      </c>
      <c r="C12964" s="206"/>
      <c r="D12964" s="207" t="str">
        <f t="shared" si="3887"/>
        <v/>
      </c>
      <c r="E12964" s="208"/>
      <c r="F12964" s="209">
        <f t="shared" si="3888"/>
        <v>0</v>
      </c>
      <c r="G12964" s="268">
        <f t="shared" si="3890"/>
        <v>0</v>
      </c>
    </row>
    <row r="12965" spans="1:7" ht="24" customHeight="1" x14ac:dyDescent="0.2">
      <c r="A12965" s="207" t="str">
        <f t="shared" si="3886"/>
        <v/>
      </c>
      <c r="B12965" s="205" t="str">
        <f t="shared" si="3889"/>
        <v/>
      </c>
      <c r="C12965" s="206"/>
      <c r="D12965" s="207" t="str">
        <f t="shared" si="3887"/>
        <v/>
      </c>
      <c r="E12965" s="208"/>
      <c r="F12965" s="209">
        <f t="shared" si="3888"/>
        <v>0</v>
      </c>
      <c r="G12965" s="268">
        <f t="shared" si="3890"/>
        <v>0</v>
      </c>
    </row>
    <row r="12966" spans="1:7" ht="24" customHeight="1" x14ac:dyDescent="0.2">
      <c r="A12966" s="207" t="str">
        <f t="shared" si="3886"/>
        <v/>
      </c>
      <c r="B12966" s="205" t="str">
        <f t="shared" si="3889"/>
        <v/>
      </c>
      <c r="C12966" s="206"/>
      <c r="D12966" s="207" t="str">
        <f t="shared" si="3887"/>
        <v/>
      </c>
      <c r="E12966" s="208"/>
      <c r="F12966" s="209">
        <f t="shared" si="3888"/>
        <v>0</v>
      </c>
      <c r="G12966" s="268">
        <f t="shared" si="3890"/>
        <v>0</v>
      </c>
    </row>
    <row r="12967" spans="1:7" ht="24" customHeight="1" x14ac:dyDescent="0.2">
      <c r="A12967" s="207" t="str">
        <f t="shared" si="3886"/>
        <v/>
      </c>
      <c r="B12967" s="205" t="str">
        <f t="shared" si="3889"/>
        <v/>
      </c>
      <c r="C12967" s="206"/>
      <c r="D12967" s="207" t="str">
        <f t="shared" si="3887"/>
        <v/>
      </c>
      <c r="E12967" s="208"/>
      <c r="F12967" s="209">
        <f t="shared" si="3888"/>
        <v>0</v>
      </c>
      <c r="G12967" s="268">
        <f t="shared" si="3890"/>
        <v>0</v>
      </c>
    </row>
    <row r="12968" spans="1:7" ht="24" customHeight="1" x14ac:dyDescent="0.2">
      <c r="A12968" s="207" t="str">
        <f t="shared" si="3886"/>
        <v/>
      </c>
      <c r="B12968" s="205" t="str">
        <f t="shared" si="3889"/>
        <v/>
      </c>
      <c r="C12968" s="206"/>
      <c r="D12968" s="207" t="str">
        <f t="shared" si="3887"/>
        <v/>
      </c>
      <c r="E12968" s="208"/>
      <c r="F12968" s="209">
        <f t="shared" si="3888"/>
        <v>0</v>
      </c>
      <c r="G12968" s="268">
        <f t="shared" si="3890"/>
        <v>0</v>
      </c>
    </row>
    <row r="12969" spans="1:7" ht="24" customHeight="1" x14ac:dyDescent="0.2">
      <c r="A12969" s="207" t="str">
        <f t="shared" si="3886"/>
        <v/>
      </c>
      <c r="B12969" s="205" t="str">
        <f t="shared" si="3889"/>
        <v/>
      </c>
      <c r="C12969" s="206"/>
      <c r="D12969" s="207" t="str">
        <f t="shared" si="3887"/>
        <v/>
      </c>
      <c r="E12969" s="208"/>
      <c r="F12969" s="209">
        <f t="shared" si="3888"/>
        <v>0</v>
      </c>
      <c r="G12969" s="268">
        <f t="shared" si="3890"/>
        <v>0</v>
      </c>
    </row>
    <row r="12970" spans="1:7" ht="24" customHeight="1" x14ac:dyDescent="0.2">
      <c r="A12970" s="207" t="str">
        <f t="shared" si="3886"/>
        <v/>
      </c>
      <c r="B12970" s="205" t="str">
        <f t="shared" si="3889"/>
        <v/>
      </c>
      <c r="C12970" s="206"/>
      <c r="D12970" s="207" t="str">
        <f t="shared" si="3887"/>
        <v/>
      </c>
      <c r="E12970" s="208"/>
      <c r="F12970" s="209">
        <f t="shared" si="3888"/>
        <v>0</v>
      </c>
      <c r="G12970" s="268">
        <f t="shared" si="3890"/>
        <v>0</v>
      </c>
    </row>
    <row r="12971" spans="1:7" ht="24" customHeight="1" x14ac:dyDescent="0.2">
      <c r="A12971" s="207" t="str">
        <f t="shared" si="3886"/>
        <v/>
      </c>
      <c r="B12971" s="205" t="str">
        <f t="shared" si="3889"/>
        <v/>
      </c>
      <c r="C12971" s="206"/>
      <c r="D12971" s="207" t="str">
        <f t="shared" si="3887"/>
        <v/>
      </c>
      <c r="E12971" s="208"/>
      <c r="F12971" s="209">
        <f t="shared" si="3888"/>
        <v>0</v>
      </c>
      <c r="G12971" s="268">
        <f t="shared" si="3890"/>
        <v>0</v>
      </c>
    </row>
    <row r="12972" spans="1:7" ht="24" customHeight="1" x14ac:dyDescent="0.2">
      <c r="A12972" s="207" t="str">
        <f t="shared" si="3886"/>
        <v/>
      </c>
      <c r="B12972" s="205" t="str">
        <f t="shared" si="3889"/>
        <v/>
      </c>
      <c r="C12972" s="206"/>
      <c r="D12972" s="207" t="str">
        <f t="shared" si="3887"/>
        <v/>
      </c>
      <c r="E12972" s="208"/>
      <c r="F12972" s="209">
        <f t="shared" si="3888"/>
        <v>0</v>
      </c>
      <c r="G12972" s="268">
        <f t="shared" si="3890"/>
        <v>0</v>
      </c>
    </row>
    <row r="12973" spans="1:7" ht="24" customHeight="1" x14ac:dyDescent="0.2">
      <c r="A12973" s="207" t="str">
        <f t="shared" si="3886"/>
        <v/>
      </c>
      <c r="B12973" s="205" t="str">
        <f t="shared" si="3889"/>
        <v/>
      </c>
      <c r="C12973" s="206"/>
      <c r="D12973" s="207" t="str">
        <f t="shared" si="3887"/>
        <v/>
      </c>
      <c r="E12973" s="208"/>
      <c r="F12973" s="209">
        <f t="shared" si="3888"/>
        <v>0</v>
      </c>
      <c r="G12973" s="268">
        <f t="shared" si="3890"/>
        <v>0</v>
      </c>
    </row>
    <row r="12974" spans="1:7" ht="24" customHeight="1" x14ac:dyDescent="0.2">
      <c r="A12974" s="207" t="str">
        <f t="shared" si="3886"/>
        <v/>
      </c>
      <c r="B12974" s="205" t="str">
        <f t="shared" si="3889"/>
        <v/>
      </c>
      <c r="C12974" s="206"/>
      <c r="D12974" s="207" t="str">
        <f t="shared" si="3887"/>
        <v/>
      </c>
      <c r="E12974" s="208"/>
      <c r="F12974" s="209">
        <f t="shared" si="3888"/>
        <v>0</v>
      </c>
      <c r="G12974" s="268">
        <f t="shared" si="3890"/>
        <v>0</v>
      </c>
    </row>
    <row r="12975" spans="1:7" ht="24" customHeight="1" x14ac:dyDescent="0.2">
      <c r="A12975" s="207" t="str">
        <f t="shared" si="3886"/>
        <v/>
      </c>
      <c r="B12975" s="205" t="str">
        <f t="shared" si="3889"/>
        <v/>
      </c>
      <c r="C12975" s="206"/>
      <c r="D12975" s="207" t="str">
        <f t="shared" si="3887"/>
        <v/>
      </c>
      <c r="E12975" s="208"/>
      <c r="F12975" s="210">
        <f t="shared" si="3888"/>
        <v>0</v>
      </c>
      <c r="G12975" s="268">
        <f t="shared" si="3890"/>
        <v>0</v>
      </c>
    </row>
    <row r="12976" spans="1:7" ht="24" customHeight="1" x14ac:dyDescent="0.2">
      <c r="A12976" s="269"/>
      <c r="D12976" s="88"/>
      <c r="E12976" s="89"/>
      <c r="F12976" s="255" t="s">
        <v>30</v>
      </c>
      <c r="G12976" s="270">
        <f>SUBTOTAL(9,G12962:G12975)</f>
        <v>0</v>
      </c>
    </row>
    <row r="12977" spans="1:7" ht="24" customHeight="1" x14ac:dyDescent="0.2">
      <c r="A12977" s="269"/>
      <c r="C12977" s="98" t="s">
        <v>604</v>
      </c>
      <c r="D12977" s="88"/>
      <c r="E12977" s="89"/>
      <c r="G12977" s="271"/>
    </row>
    <row r="12978" spans="1:7" ht="24" customHeight="1" x14ac:dyDescent="0.2">
      <c r="A12978" s="207" t="str">
        <f t="shared" ref="A12978:A12985" si="3891">IFERROR(VLOOKUP(C12978,Tabla_Insumos,4,FALSE),"")</f>
        <v/>
      </c>
      <c r="B12978" s="205">
        <f t="shared" ref="B12978:B12985" si="3892">IFERROR(VLOOKUP(A12978,Tabla_Indices,5,FALSE),"")</f>
        <v>0</v>
      </c>
      <c r="C12978" s="206"/>
      <c r="D12978" s="207" t="str">
        <f t="shared" ref="D12978:D12985" si="3893">IFERROR(VLOOKUP(C12978,Tabla_Insumos,2,FALSE),"")</f>
        <v/>
      </c>
      <c r="E12978" s="208"/>
      <c r="F12978" s="211">
        <f t="shared" ref="F12978:F12985" si="3894">IFERROR(VLOOKUP(C12978,Tabla_Insumos,3,FALSE),0)</f>
        <v>0</v>
      </c>
      <c r="G12978" s="268">
        <f>ROUND(E12978*F12978,2)</f>
        <v>0</v>
      </c>
    </row>
    <row r="12979" spans="1:7" ht="24" customHeight="1" x14ac:dyDescent="0.2">
      <c r="A12979" s="207" t="str">
        <f t="shared" si="3891"/>
        <v/>
      </c>
      <c r="B12979" s="205">
        <f t="shared" si="3892"/>
        <v>0</v>
      </c>
      <c r="C12979" s="206"/>
      <c r="D12979" s="207" t="str">
        <f t="shared" si="3893"/>
        <v/>
      </c>
      <c r="E12979" s="208"/>
      <c r="F12979" s="211">
        <f t="shared" si="3894"/>
        <v>0</v>
      </c>
      <c r="G12979" s="268">
        <f>ROUND(E12979*F12979,2)</f>
        <v>0</v>
      </c>
    </row>
    <row r="12980" spans="1:7" ht="24" customHeight="1" x14ac:dyDescent="0.2">
      <c r="A12980" s="207" t="str">
        <f t="shared" si="3891"/>
        <v/>
      </c>
      <c r="B12980" s="205">
        <f t="shared" si="3892"/>
        <v>0</v>
      </c>
      <c r="C12980" s="206"/>
      <c r="D12980" s="207" t="str">
        <f t="shared" si="3893"/>
        <v/>
      </c>
      <c r="E12980" s="208"/>
      <c r="F12980" s="211">
        <f t="shared" si="3894"/>
        <v>0</v>
      </c>
      <c r="G12980" s="268">
        <f t="shared" ref="G12980:G12985" si="3895">ROUND(E12980*F12980,2)</f>
        <v>0</v>
      </c>
    </row>
    <row r="12981" spans="1:7" ht="24" customHeight="1" x14ac:dyDescent="0.2">
      <c r="A12981" s="207" t="str">
        <f t="shared" si="3891"/>
        <v/>
      </c>
      <c r="B12981" s="205">
        <f t="shared" si="3892"/>
        <v>0</v>
      </c>
      <c r="C12981" s="206"/>
      <c r="D12981" s="207" t="str">
        <f t="shared" si="3893"/>
        <v/>
      </c>
      <c r="E12981" s="208"/>
      <c r="F12981" s="211">
        <f t="shared" si="3894"/>
        <v>0</v>
      </c>
      <c r="G12981" s="268">
        <f t="shared" si="3895"/>
        <v>0</v>
      </c>
    </row>
    <row r="12982" spans="1:7" ht="24" customHeight="1" x14ac:dyDescent="0.2">
      <c r="A12982" s="207" t="str">
        <f t="shared" si="3891"/>
        <v/>
      </c>
      <c r="B12982" s="205">
        <f t="shared" si="3892"/>
        <v>0</v>
      </c>
      <c r="C12982" s="206"/>
      <c r="D12982" s="207" t="str">
        <f t="shared" si="3893"/>
        <v/>
      </c>
      <c r="E12982" s="208"/>
      <c r="F12982" s="209">
        <f t="shared" si="3894"/>
        <v>0</v>
      </c>
      <c r="G12982" s="268">
        <f t="shared" si="3895"/>
        <v>0</v>
      </c>
    </row>
    <row r="12983" spans="1:7" ht="24" customHeight="1" x14ac:dyDescent="0.2">
      <c r="A12983" s="207" t="str">
        <f t="shared" si="3891"/>
        <v/>
      </c>
      <c r="B12983" s="205">
        <f t="shared" si="3892"/>
        <v>0</v>
      </c>
      <c r="C12983" s="206"/>
      <c r="D12983" s="207" t="str">
        <f t="shared" si="3893"/>
        <v/>
      </c>
      <c r="E12983" s="208"/>
      <c r="F12983" s="209">
        <f t="shared" si="3894"/>
        <v>0</v>
      </c>
      <c r="G12983" s="268">
        <f t="shared" si="3895"/>
        <v>0</v>
      </c>
    </row>
    <row r="12984" spans="1:7" ht="24" customHeight="1" x14ac:dyDescent="0.2">
      <c r="A12984" s="207" t="str">
        <f t="shared" si="3891"/>
        <v/>
      </c>
      <c r="B12984" s="205">
        <f t="shared" si="3892"/>
        <v>0</v>
      </c>
      <c r="C12984" s="206"/>
      <c r="D12984" s="207" t="str">
        <f t="shared" si="3893"/>
        <v/>
      </c>
      <c r="E12984" s="208"/>
      <c r="F12984" s="209">
        <f t="shared" si="3894"/>
        <v>0</v>
      </c>
      <c r="G12984" s="268">
        <f t="shared" si="3895"/>
        <v>0</v>
      </c>
    </row>
    <row r="12985" spans="1:7" ht="24" customHeight="1" x14ac:dyDescent="0.2">
      <c r="A12985" s="207" t="str">
        <f t="shared" si="3891"/>
        <v/>
      </c>
      <c r="B12985" s="205">
        <f t="shared" si="3892"/>
        <v>0</v>
      </c>
      <c r="C12985" s="206"/>
      <c r="D12985" s="207" t="str">
        <f t="shared" si="3893"/>
        <v/>
      </c>
      <c r="E12985" s="208"/>
      <c r="F12985" s="209">
        <f t="shared" si="3894"/>
        <v>0</v>
      </c>
      <c r="G12985" s="268">
        <f t="shared" si="3895"/>
        <v>0</v>
      </c>
    </row>
    <row r="12986" spans="1:7" ht="24" customHeight="1" x14ac:dyDescent="0.2">
      <c r="A12986" s="269"/>
      <c r="D12986" s="88"/>
      <c r="E12986" s="89"/>
      <c r="F12986" s="255" t="s">
        <v>31</v>
      </c>
      <c r="G12986" s="270">
        <f>SUBTOTAL(9,G12978:G12985)</f>
        <v>0</v>
      </c>
    </row>
    <row r="12987" spans="1:7" ht="24" customHeight="1" x14ac:dyDescent="0.2">
      <c r="A12987" s="269"/>
      <c r="C12987" s="98" t="s">
        <v>605</v>
      </c>
      <c r="D12987" s="88"/>
      <c r="E12987" s="89"/>
      <c r="G12987" s="271"/>
    </row>
    <row r="12988" spans="1:7" ht="24" customHeight="1" x14ac:dyDescent="0.2">
      <c r="A12988" s="207" t="str">
        <f t="shared" ref="A12988:A12996" si="3896">IFERROR(VLOOKUP(C12988,Tabla_Insumos,4,FALSE),"")</f>
        <v/>
      </c>
      <c r="B12988" s="205" t="str">
        <f t="shared" ref="B12988:B12996" si="3897">IFERROR(VLOOKUP(C12988,Tabla_Insumos,5,FALSE),"")</f>
        <v/>
      </c>
      <c r="C12988" s="206"/>
      <c r="D12988" s="207" t="str">
        <f t="shared" ref="D12988:D12996" si="3898">IFERROR(VLOOKUP(C12988,Tabla_Insumos,2,FALSE),"")</f>
        <v/>
      </c>
      <c r="E12988" s="208"/>
      <c r="F12988" s="209">
        <f t="shared" ref="F12988:F12996" si="3899">IFERROR(VLOOKUP(C12988,Tabla_Insumos,3,FALSE),0)</f>
        <v>0</v>
      </c>
      <c r="G12988" s="268">
        <f t="shared" ref="G12988:G12996" si="3900">ROUND(E12988*F12988,2)</f>
        <v>0</v>
      </c>
    </row>
    <row r="12989" spans="1:7" ht="24" customHeight="1" x14ac:dyDescent="0.2">
      <c r="A12989" s="207" t="str">
        <f t="shared" si="3896"/>
        <v/>
      </c>
      <c r="B12989" s="205" t="str">
        <f t="shared" si="3897"/>
        <v/>
      </c>
      <c r="C12989" s="206"/>
      <c r="D12989" s="207" t="str">
        <f t="shared" si="3898"/>
        <v/>
      </c>
      <c r="E12989" s="208"/>
      <c r="F12989" s="209">
        <f t="shared" si="3899"/>
        <v>0</v>
      </c>
      <c r="G12989" s="268">
        <f t="shared" si="3900"/>
        <v>0</v>
      </c>
    </row>
    <row r="12990" spans="1:7" ht="24" customHeight="1" x14ac:dyDescent="0.2">
      <c r="A12990" s="207" t="str">
        <f t="shared" si="3896"/>
        <v/>
      </c>
      <c r="B12990" s="205" t="str">
        <f t="shared" si="3897"/>
        <v/>
      </c>
      <c r="C12990" s="206"/>
      <c r="D12990" s="207" t="str">
        <f t="shared" si="3898"/>
        <v/>
      </c>
      <c r="E12990" s="208"/>
      <c r="F12990" s="209">
        <f t="shared" si="3899"/>
        <v>0</v>
      </c>
      <c r="G12990" s="268">
        <f t="shared" si="3900"/>
        <v>0</v>
      </c>
    </row>
    <row r="12991" spans="1:7" ht="24" customHeight="1" x14ac:dyDescent="0.2">
      <c r="A12991" s="207" t="str">
        <f t="shared" si="3896"/>
        <v/>
      </c>
      <c r="B12991" s="205" t="str">
        <f t="shared" si="3897"/>
        <v/>
      </c>
      <c r="C12991" s="206"/>
      <c r="D12991" s="207" t="str">
        <f t="shared" si="3898"/>
        <v/>
      </c>
      <c r="E12991" s="208"/>
      <c r="F12991" s="209">
        <f t="shared" si="3899"/>
        <v>0</v>
      </c>
      <c r="G12991" s="268">
        <f t="shared" si="3900"/>
        <v>0</v>
      </c>
    </row>
    <row r="12992" spans="1:7" ht="24" customHeight="1" x14ac:dyDescent="0.2">
      <c r="A12992" s="207" t="str">
        <f t="shared" si="3896"/>
        <v/>
      </c>
      <c r="B12992" s="205" t="str">
        <f t="shared" si="3897"/>
        <v/>
      </c>
      <c r="C12992" s="206"/>
      <c r="D12992" s="207" t="str">
        <f t="shared" si="3898"/>
        <v/>
      </c>
      <c r="E12992" s="208"/>
      <c r="F12992" s="209">
        <f t="shared" si="3899"/>
        <v>0</v>
      </c>
      <c r="G12992" s="268">
        <f t="shared" si="3900"/>
        <v>0</v>
      </c>
    </row>
    <row r="12993" spans="1:7" ht="24" customHeight="1" x14ac:dyDescent="0.2">
      <c r="A12993" s="207" t="str">
        <f t="shared" si="3896"/>
        <v/>
      </c>
      <c r="B12993" s="205" t="str">
        <f t="shared" si="3897"/>
        <v/>
      </c>
      <c r="C12993" s="206"/>
      <c r="D12993" s="207" t="str">
        <f t="shared" si="3898"/>
        <v/>
      </c>
      <c r="E12993" s="208"/>
      <c r="F12993" s="209">
        <f t="shared" si="3899"/>
        <v>0</v>
      </c>
      <c r="G12993" s="268">
        <f t="shared" si="3900"/>
        <v>0</v>
      </c>
    </row>
    <row r="12994" spans="1:7" ht="24" customHeight="1" x14ac:dyDescent="0.2">
      <c r="A12994" s="207" t="str">
        <f t="shared" si="3896"/>
        <v/>
      </c>
      <c r="B12994" s="205" t="str">
        <f t="shared" si="3897"/>
        <v/>
      </c>
      <c r="C12994" s="206"/>
      <c r="D12994" s="207" t="str">
        <f t="shared" si="3898"/>
        <v/>
      </c>
      <c r="E12994" s="208"/>
      <c r="F12994" s="209">
        <f t="shared" si="3899"/>
        <v>0</v>
      </c>
      <c r="G12994" s="268">
        <f t="shared" si="3900"/>
        <v>0</v>
      </c>
    </row>
    <row r="12995" spans="1:7" ht="24" customHeight="1" x14ac:dyDescent="0.2">
      <c r="A12995" s="207" t="str">
        <f t="shared" si="3896"/>
        <v/>
      </c>
      <c r="B12995" s="205" t="str">
        <f t="shared" si="3897"/>
        <v/>
      </c>
      <c r="C12995" s="206"/>
      <c r="D12995" s="207" t="str">
        <f t="shared" si="3898"/>
        <v/>
      </c>
      <c r="E12995" s="208"/>
      <c r="F12995" s="209">
        <f t="shared" si="3899"/>
        <v>0</v>
      </c>
      <c r="G12995" s="268">
        <f t="shared" si="3900"/>
        <v>0</v>
      </c>
    </row>
    <row r="12996" spans="1:7" ht="24" customHeight="1" x14ac:dyDescent="0.2">
      <c r="A12996" s="207" t="str">
        <f t="shared" si="3896"/>
        <v/>
      </c>
      <c r="B12996" s="205" t="str">
        <f t="shared" si="3897"/>
        <v/>
      </c>
      <c r="C12996" s="206"/>
      <c r="D12996" s="207" t="str">
        <f t="shared" si="3898"/>
        <v/>
      </c>
      <c r="E12996" s="208"/>
      <c r="F12996" s="209">
        <f t="shared" si="3899"/>
        <v>0</v>
      </c>
      <c r="G12996" s="268">
        <f t="shared" si="3900"/>
        <v>0</v>
      </c>
    </row>
    <row r="12997" spans="1:7" ht="24" customHeight="1" x14ac:dyDescent="0.2">
      <c r="A12997" s="272"/>
      <c r="B12997" s="88"/>
      <c r="D12997" s="88"/>
      <c r="E12997" s="89"/>
      <c r="F12997" s="255" t="s">
        <v>32</v>
      </c>
      <c r="G12997" s="270">
        <f>SUBTOTAL(9,G12988:G12996)</f>
        <v>0</v>
      </c>
    </row>
    <row r="12998" spans="1:7" ht="24" customHeight="1" x14ac:dyDescent="0.2">
      <c r="A12998" s="273"/>
      <c r="B12998" s="88"/>
      <c r="D12998" s="88"/>
      <c r="E12998" s="89"/>
      <c r="G12998" s="271"/>
    </row>
    <row r="12999" spans="1:7" ht="24" customHeight="1" x14ac:dyDescent="0.2">
      <c r="A12999" s="274" t="str">
        <f>B12957</f>
        <v>25.8.19</v>
      </c>
      <c r="B12999" s="275" t="str">
        <f>C12957</f>
        <v>Artefacto de Iluminación de Emergencia con Autonomía Minima de 6 hs.</v>
      </c>
      <c r="C12999" s="95"/>
      <c r="D12999" s="95" t="s">
        <v>33</v>
      </c>
      <c r="E12999" s="96"/>
      <c r="F12999" s="277" t="s">
        <v>34</v>
      </c>
      <c r="G12999" s="276">
        <f>SUBTOTAL(9,G12962:G12998)</f>
        <v>0</v>
      </c>
    </row>
    <row r="13001" spans="1:7" ht="24" customHeight="1" x14ac:dyDescent="0.2">
      <c r="A13001" s="256" t="s">
        <v>36</v>
      </c>
      <c r="B13001" s="257"/>
      <c r="C13001" s="257"/>
      <c r="D13001" s="257"/>
      <c r="E13001" s="257"/>
      <c r="F13001" s="257"/>
      <c r="G13001" s="258"/>
    </row>
    <row r="13002" spans="1:7" ht="24" customHeight="1" x14ac:dyDescent="0.2">
      <c r="A13002" s="259" t="s">
        <v>601</v>
      </c>
      <c r="B13002" s="84" t="str">
        <f>Comitente</f>
        <v>SUBSECRETARIA DE ARQUITECTURA</v>
      </c>
      <c r="C13002" s="80"/>
      <c r="D13002" s="85"/>
      <c r="E13002" s="85"/>
      <c r="F13002" s="86"/>
      <c r="G13002" s="260"/>
    </row>
    <row r="13003" spans="1:7" ht="24" customHeight="1" x14ac:dyDescent="0.2">
      <c r="A13003" s="259" t="s">
        <v>602</v>
      </c>
      <c r="B13003" s="84">
        <f>Contratista</f>
        <v>0</v>
      </c>
      <c r="C13003" s="81"/>
      <c r="D13003" s="81"/>
      <c r="E13003" s="81"/>
      <c r="F13003" s="87"/>
      <c r="G13003" s="261"/>
    </row>
    <row r="13004" spans="1:7" ht="24" customHeight="1" x14ac:dyDescent="0.2">
      <c r="A13004" s="259" t="s">
        <v>23</v>
      </c>
      <c r="B13004" s="84" t="str">
        <f>Obra</f>
        <v>ESCUELA CASA DEL NINÑO</v>
      </c>
      <c r="C13004" s="81"/>
      <c r="D13004" s="81"/>
      <c r="E13004" s="81"/>
      <c r="F13004" s="87" t="s">
        <v>37</v>
      </c>
      <c r="G13004" s="262">
        <f>Fecha_Base</f>
        <v>0</v>
      </c>
    </row>
    <row r="13005" spans="1:7" ht="24" customHeight="1" x14ac:dyDescent="0.2">
      <c r="A13005" s="263" t="s">
        <v>600</v>
      </c>
      <c r="B13005" s="82" t="str">
        <f>Ubicación</f>
        <v>VALLE FERTIL - SAN JUAN</v>
      </c>
      <c r="C13005" s="82"/>
      <c r="D13005" s="88"/>
      <c r="E13005" s="89"/>
      <c r="G13005" s="264"/>
    </row>
    <row r="13006" spans="1:7" ht="24" customHeight="1" x14ac:dyDescent="0.2">
      <c r="A13006" s="263" t="s">
        <v>38</v>
      </c>
      <c r="B13006" s="91">
        <f>IFERROR(VALUE(LEFT(B13007,FIND(".",B13007)-1)),"")</f>
        <v>25</v>
      </c>
      <c r="C13006" s="83" t="str">
        <f>IFERROR(VLOOKUP(B13006,Tabla_CyP,2,FALSE),"")</f>
        <v>REPARACIONES, REFACCIONES Y REFUNCIONALIZACIONES</v>
      </c>
      <c r="E13006" s="89"/>
      <c r="G13006" s="264"/>
    </row>
    <row r="13007" spans="1:7" ht="24" customHeight="1" x14ac:dyDescent="0.2">
      <c r="A13007" s="263" t="s">
        <v>24</v>
      </c>
      <c r="B13007" s="92" t="str">
        <f>IFERROR(VLOOKUP(COUNTIF($A$1:A13007,"ANALISIS DE PRECIOS"),Tabla_NumeroItem,2,FALSE),"")</f>
        <v>25.8.20</v>
      </c>
      <c r="C13007" s="83" t="str">
        <f>IFERROR(VLOOKUP(B13007,Tabla_CyP,2,FALSE),"")</f>
        <v xml:space="preserve">Botiquin Primeros Auxilios </v>
      </c>
      <c r="D13007" s="88"/>
      <c r="E13007" s="89"/>
      <c r="F13007" s="87" t="s">
        <v>25</v>
      </c>
      <c r="G13007" s="265" t="str">
        <f>IFERROR(VLOOKUP(B13007,Tabla_CyP,4,FALSE),"")</f>
        <v>u</v>
      </c>
    </row>
    <row r="13008" spans="1:7" ht="24" customHeight="1" x14ac:dyDescent="0.2">
      <c r="A13008" s="263"/>
      <c r="B13008" s="82"/>
      <c r="D13008" s="88"/>
      <c r="E13008" s="89"/>
      <c r="G13008" s="264"/>
    </row>
    <row r="13009" spans="1:7" ht="24" customHeight="1" x14ac:dyDescent="0.2">
      <c r="A13009" s="366" t="s">
        <v>506</v>
      </c>
      <c r="B13009" s="367"/>
      <c r="C13009" s="368" t="s">
        <v>0</v>
      </c>
      <c r="D13009" s="368" t="s">
        <v>26</v>
      </c>
      <c r="E13009" s="370" t="s">
        <v>27</v>
      </c>
      <c r="F13009" s="372" t="s">
        <v>28</v>
      </c>
      <c r="G13009" s="372" t="s">
        <v>29</v>
      </c>
    </row>
    <row r="13010" spans="1:7" ht="24" customHeight="1" x14ac:dyDescent="0.2">
      <c r="A13010" s="93" t="s">
        <v>507</v>
      </c>
      <c r="B13010" s="93" t="s">
        <v>508</v>
      </c>
      <c r="C13010" s="369"/>
      <c r="D13010" s="369"/>
      <c r="E13010" s="371"/>
      <c r="F13010" s="373"/>
      <c r="G13010" s="373"/>
    </row>
    <row r="13011" spans="1:7" ht="24" customHeight="1" x14ac:dyDescent="0.2">
      <c r="A13011" s="266"/>
      <c r="B13011" s="94"/>
      <c r="C13011" s="132" t="s">
        <v>603</v>
      </c>
      <c r="D13011" s="95"/>
      <c r="E13011" s="96"/>
      <c r="F13011" s="97"/>
      <c r="G13011" s="267"/>
    </row>
    <row r="13012" spans="1:7" ht="24" customHeight="1" x14ac:dyDescent="0.2">
      <c r="A13012" s="207" t="str">
        <f t="shared" ref="A13012:A13025" si="3901">IFERROR(VLOOKUP(C13012,Tabla_Insumos,4,FALSE),"")</f>
        <v/>
      </c>
      <c r="B13012" s="205" t="str">
        <f>IFERROR(VLOOKUP(C13012,Tabla_Insumos,5,FALSE),"")</f>
        <v/>
      </c>
      <c r="C13012" s="206"/>
      <c r="D13012" s="207" t="str">
        <f t="shared" ref="D13012:D13025" si="3902">IFERROR(VLOOKUP(C13012,Tabla_Insumos,2,FALSE),"")</f>
        <v/>
      </c>
      <c r="E13012" s="208"/>
      <c r="F13012" s="209">
        <f t="shared" ref="F13012:F13025" si="3903">IFERROR(VLOOKUP(C13012,Tabla_Insumos,3,FALSE),0)</f>
        <v>0</v>
      </c>
      <c r="G13012" s="268">
        <f>ROUND(E13012*F13012,2)</f>
        <v>0</v>
      </c>
    </row>
    <row r="13013" spans="1:7" ht="24" customHeight="1" x14ac:dyDescent="0.2">
      <c r="A13013" s="207" t="str">
        <f t="shared" si="3901"/>
        <v/>
      </c>
      <c r="B13013" s="205" t="str">
        <f t="shared" ref="B13013:B13025" si="3904">IFERROR(VLOOKUP(C13013,Tabla_Insumos,5,FALSE),"")</f>
        <v/>
      </c>
      <c r="C13013" s="206"/>
      <c r="D13013" s="207" t="str">
        <f t="shared" si="3902"/>
        <v/>
      </c>
      <c r="E13013" s="208"/>
      <c r="F13013" s="209">
        <f t="shared" si="3903"/>
        <v>0</v>
      </c>
      <c r="G13013" s="268">
        <f t="shared" ref="G13013:G13025" si="3905">ROUND(E13013*F13013,2)</f>
        <v>0</v>
      </c>
    </row>
    <row r="13014" spans="1:7" ht="24" customHeight="1" x14ac:dyDescent="0.2">
      <c r="A13014" s="207" t="str">
        <f t="shared" si="3901"/>
        <v/>
      </c>
      <c r="B13014" s="205" t="str">
        <f t="shared" si="3904"/>
        <v/>
      </c>
      <c r="C13014" s="206"/>
      <c r="D13014" s="207" t="str">
        <f t="shared" si="3902"/>
        <v/>
      </c>
      <c r="E13014" s="208"/>
      <c r="F13014" s="209">
        <f t="shared" si="3903"/>
        <v>0</v>
      </c>
      <c r="G13014" s="268">
        <f t="shared" si="3905"/>
        <v>0</v>
      </c>
    </row>
    <row r="13015" spans="1:7" ht="24" customHeight="1" x14ac:dyDescent="0.2">
      <c r="A13015" s="207" t="str">
        <f t="shared" si="3901"/>
        <v/>
      </c>
      <c r="B13015" s="205" t="str">
        <f t="shared" si="3904"/>
        <v/>
      </c>
      <c r="C13015" s="206"/>
      <c r="D13015" s="207" t="str">
        <f t="shared" si="3902"/>
        <v/>
      </c>
      <c r="E13015" s="208"/>
      <c r="F13015" s="209">
        <f t="shared" si="3903"/>
        <v>0</v>
      </c>
      <c r="G13015" s="268">
        <f t="shared" si="3905"/>
        <v>0</v>
      </c>
    </row>
    <row r="13016" spans="1:7" ht="24" customHeight="1" x14ac:dyDescent="0.2">
      <c r="A13016" s="207" t="str">
        <f t="shared" si="3901"/>
        <v/>
      </c>
      <c r="B13016" s="205" t="str">
        <f t="shared" si="3904"/>
        <v/>
      </c>
      <c r="C13016" s="206"/>
      <c r="D13016" s="207" t="str">
        <f t="shared" si="3902"/>
        <v/>
      </c>
      <c r="E13016" s="208"/>
      <c r="F13016" s="209">
        <f t="shared" si="3903"/>
        <v>0</v>
      </c>
      <c r="G13016" s="268">
        <f t="shared" si="3905"/>
        <v>0</v>
      </c>
    </row>
    <row r="13017" spans="1:7" ht="24" customHeight="1" x14ac:dyDescent="0.2">
      <c r="A13017" s="207" t="str">
        <f t="shared" si="3901"/>
        <v/>
      </c>
      <c r="B13017" s="205" t="str">
        <f t="shared" si="3904"/>
        <v/>
      </c>
      <c r="C13017" s="206"/>
      <c r="D13017" s="207" t="str">
        <f t="shared" si="3902"/>
        <v/>
      </c>
      <c r="E13017" s="208"/>
      <c r="F13017" s="209">
        <f t="shared" si="3903"/>
        <v>0</v>
      </c>
      <c r="G13017" s="268">
        <f t="shared" si="3905"/>
        <v>0</v>
      </c>
    </row>
    <row r="13018" spans="1:7" ht="24" customHeight="1" x14ac:dyDescent="0.2">
      <c r="A13018" s="207" t="str">
        <f t="shared" si="3901"/>
        <v/>
      </c>
      <c r="B13018" s="205" t="str">
        <f t="shared" si="3904"/>
        <v/>
      </c>
      <c r="C13018" s="206"/>
      <c r="D13018" s="207" t="str">
        <f t="shared" si="3902"/>
        <v/>
      </c>
      <c r="E13018" s="208"/>
      <c r="F13018" s="209">
        <f t="shared" si="3903"/>
        <v>0</v>
      </c>
      <c r="G13018" s="268">
        <f t="shared" si="3905"/>
        <v>0</v>
      </c>
    </row>
    <row r="13019" spans="1:7" ht="24" customHeight="1" x14ac:dyDescent="0.2">
      <c r="A13019" s="207" t="str">
        <f t="shared" si="3901"/>
        <v/>
      </c>
      <c r="B13019" s="205" t="str">
        <f t="shared" si="3904"/>
        <v/>
      </c>
      <c r="C13019" s="206"/>
      <c r="D13019" s="207" t="str">
        <f t="shared" si="3902"/>
        <v/>
      </c>
      <c r="E13019" s="208"/>
      <c r="F13019" s="209">
        <f t="shared" si="3903"/>
        <v>0</v>
      </c>
      <c r="G13019" s="268">
        <f t="shared" si="3905"/>
        <v>0</v>
      </c>
    </row>
    <row r="13020" spans="1:7" ht="24" customHeight="1" x14ac:dyDescent="0.2">
      <c r="A13020" s="207" t="str">
        <f t="shared" si="3901"/>
        <v/>
      </c>
      <c r="B13020" s="205" t="str">
        <f t="shared" si="3904"/>
        <v/>
      </c>
      <c r="C13020" s="206"/>
      <c r="D13020" s="207" t="str">
        <f t="shared" si="3902"/>
        <v/>
      </c>
      <c r="E13020" s="208"/>
      <c r="F13020" s="209">
        <f t="shared" si="3903"/>
        <v>0</v>
      </c>
      <c r="G13020" s="268">
        <f t="shared" si="3905"/>
        <v>0</v>
      </c>
    </row>
    <row r="13021" spans="1:7" ht="24" customHeight="1" x14ac:dyDescent="0.2">
      <c r="A13021" s="207" t="str">
        <f t="shared" si="3901"/>
        <v/>
      </c>
      <c r="B13021" s="205" t="str">
        <f t="shared" si="3904"/>
        <v/>
      </c>
      <c r="C13021" s="206"/>
      <c r="D13021" s="207" t="str">
        <f t="shared" si="3902"/>
        <v/>
      </c>
      <c r="E13021" s="208"/>
      <c r="F13021" s="209">
        <f t="shared" si="3903"/>
        <v>0</v>
      </c>
      <c r="G13021" s="268">
        <f t="shared" si="3905"/>
        <v>0</v>
      </c>
    </row>
    <row r="13022" spans="1:7" ht="24" customHeight="1" x14ac:dyDescent="0.2">
      <c r="A13022" s="207" t="str">
        <f t="shared" si="3901"/>
        <v/>
      </c>
      <c r="B13022" s="205" t="str">
        <f t="shared" si="3904"/>
        <v/>
      </c>
      <c r="C13022" s="206"/>
      <c r="D13022" s="207" t="str">
        <f t="shared" si="3902"/>
        <v/>
      </c>
      <c r="E13022" s="208"/>
      <c r="F13022" s="209">
        <f t="shared" si="3903"/>
        <v>0</v>
      </c>
      <c r="G13022" s="268">
        <f t="shared" si="3905"/>
        <v>0</v>
      </c>
    </row>
    <row r="13023" spans="1:7" ht="24" customHeight="1" x14ac:dyDescent="0.2">
      <c r="A13023" s="207" t="str">
        <f t="shared" si="3901"/>
        <v/>
      </c>
      <c r="B13023" s="205" t="str">
        <f t="shared" si="3904"/>
        <v/>
      </c>
      <c r="C13023" s="206"/>
      <c r="D13023" s="207" t="str">
        <f t="shared" si="3902"/>
        <v/>
      </c>
      <c r="E13023" s="208"/>
      <c r="F13023" s="209">
        <f t="shared" si="3903"/>
        <v>0</v>
      </c>
      <c r="G13023" s="268">
        <f t="shared" si="3905"/>
        <v>0</v>
      </c>
    </row>
    <row r="13024" spans="1:7" ht="24" customHeight="1" x14ac:dyDescent="0.2">
      <c r="A13024" s="207" t="str">
        <f t="shared" si="3901"/>
        <v/>
      </c>
      <c r="B13024" s="205" t="str">
        <f t="shared" si="3904"/>
        <v/>
      </c>
      <c r="C13024" s="206"/>
      <c r="D13024" s="207" t="str">
        <f t="shared" si="3902"/>
        <v/>
      </c>
      <c r="E13024" s="208"/>
      <c r="F13024" s="209">
        <f t="shared" si="3903"/>
        <v>0</v>
      </c>
      <c r="G13024" s="268">
        <f t="shared" si="3905"/>
        <v>0</v>
      </c>
    </row>
    <row r="13025" spans="1:7" ht="24" customHeight="1" x14ac:dyDescent="0.2">
      <c r="A13025" s="207" t="str">
        <f t="shared" si="3901"/>
        <v/>
      </c>
      <c r="B13025" s="205" t="str">
        <f t="shared" si="3904"/>
        <v/>
      </c>
      <c r="C13025" s="206"/>
      <c r="D13025" s="207" t="str">
        <f t="shared" si="3902"/>
        <v/>
      </c>
      <c r="E13025" s="208"/>
      <c r="F13025" s="210">
        <f t="shared" si="3903"/>
        <v>0</v>
      </c>
      <c r="G13025" s="268">
        <f t="shared" si="3905"/>
        <v>0</v>
      </c>
    </row>
    <row r="13026" spans="1:7" ht="24" customHeight="1" x14ac:dyDescent="0.2">
      <c r="A13026" s="269"/>
      <c r="D13026" s="88"/>
      <c r="E13026" s="89"/>
      <c r="F13026" s="255" t="s">
        <v>30</v>
      </c>
      <c r="G13026" s="270">
        <f>SUBTOTAL(9,G13012:G13025)</f>
        <v>0</v>
      </c>
    </row>
    <row r="13027" spans="1:7" ht="24" customHeight="1" x14ac:dyDescent="0.2">
      <c r="A13027" s="269"/>
      <c r="C13027" s="98" t="s">
        <v>604</v>
      </c>
      <c r="D13027" s="88"/>
      <c r="E13027" s="89"/>
      <c r="G13027" s="271"/>
    </row>
    <row r="13028" spans="1:7" ht="24" customHeight="1" x14ac:dyDescent="0.2">
      <c r="A13028" s="207" t="str">
        <f t="shared" ref="A13028:A13035" si="3906">IFERROR(VLOOKUP(C13028,Tabla_Insumos,4,FALSE),"")</f>
        <v/>
      </c>
      <c r="B13028" s="205">
        <f t="shared" ref="B13028:B13035" si="3907">IFERROR(VLOOKUP(A13028,Tabla_Indices,5,FALSE),"")</f>
        <v>0</v>
      </c>
      <c r="C13028" s="206"/>
      <c r="D13028" s="207" t="str">
        <f t="shared" ref="D13028:D13035" si="3908">IFERROR(VLOOKUP(C13028,Tabla_Insumos,2,FALSE),"")</f>
        <v/>
      </c>
      <c r="E13028" s="208"/>
      <c r="F13028" s="211">
        <f t="shared" ref="F13028:F13035" si="3909">IFERROR(VLOOKUP(C13028,Tabla_Insumos,3,FALSE),0)</f>
        <v>0</v>
      </c>
      <c r="G13028" s="268">
        <f>ROUND(E13028*F13028,2)</f>
        <v>0</v>
      </c>
    </row>
    <row r="13029" spans="1:7" ht="24" customHeight="1" x14ac:dyDescent="0.2">
      <c r="A13029" s="207" t="str">
        <f t="shared" si="3906"/>
        <v/>
      </c>
      <c r="B13029" s="205">
        <f t="shared" si="3907"/>
        <v>0</v>
      </c>
      <c r="C13029" s="206"/>
      <c r="D13029" s="207" t="str">
        <f t="shared" si="3908"/>
        <v/>
      </c>
      <c r="E13029" s="208"/>
      <c r="F13029" s="211">
        <f t="shared" si="3909"/>
        <v>0</v>
      </c>
      <c r="G13029" s="268">
        <f>ROUND(E13029*F13029,2)</f>
        <v>0</v>
      </c>
    </row>
    <row r="13030" spans="1:7" ht="24" customHeight="1" x14ac:dyDescent="0.2">
      <c r="A13030" s="207" t="str">
        <f t="shared" si="3906"/>
        <v/>
      </c>
      <c r="B13030" s="205">
        <f t="shared" si="3907"/>
        <v>0</v>
      </c>
      <c r="C13030" s="206"/>
      <c r="D13030" s="207" t="str">
        <f t="shared" si="3908"/>
        <v/>
      </c>
      <c r="E13030" s="208"/>
      <c r="F13030" s="211">
        <f t="shared" si="3909"/>
        <v>0</v>
      </c>
      <c r="G13030" s="268">
        <f t="shared" ref="G13030:G13035" si="3910">ROUND(E13030*F13030,2)</f>
        <v>0</v>
      </c>
    </row>
    <row r="13031" spans="1:7" ht="24" customHeight="1" x14ac:dyDescent="0.2">
      <c r="A13031" s="207" t="str">
        <f t="shared" si="3906"/>
        <v/>
      </c>
      <c r="B13031" s="205">
        <f t="shared" si="3907"/>
        <v>0</v>
      </c>
      <c r="C13031" s="206"/>
      <c r="D13031" s="207" t="str">
        <f t="shared" si="3908"/>
        <v/>
      </c>
      <c r="E13031" s="208"/>
      <c r="F13031" s="211">
        <f t="shared" si="3909"/>
        <v>0</v>
      </c>
      <c r="G13031" s="268">
        <f t="shared" si="3910"/>
        <v>0</v>
      </c>
    </row>
    <row r="13032" spans="1:7" ht="24" customHeight="1" x14ac:dyDescent="0.2">
      <c r="A13032" s="207" t="str">
        <f t="shared" si="3906"/>
        <v/>
      </c>
      <c r="B13032" s="205">
        <f t="shared" si="3907"/>
        <v>0</v>
      </c>
      <c r="C13032" s="206"/>
      <c r="D13032" s="207" t="str">
        <f t="shared" si="3908"/>
        <v/>
      </c>
      <c r="E13032" s="208"/>
      <c r="F13032" s="209">
        <f t="shared" si="3909"/>
        <v>0</v>
      </c>
      <c r="G13032" s="268">
        <f t="shared" si="3910"/>
        <v>0</v>
      </c>
    </row>
    <row r="13033" spans="1:7" ht="24" customHeight="1" x14ac:dyDescent="0.2">
      <c r="A13033" s="207" t="str">
        <f t="shared" si="3906"/>
        <v/>
      </c>
      <c r="B13033" s="205">
        <f t="shared" si="3907"/>
        <v>0</v>
      </c>
      <c r="C13033" s="206"/>
      <c r="D13033" s="207" t="str">
        <f t="shared" si="3908"/>
        <v/>
      </c>
      <c r="E13033" s="208"/>
      <c r="F13033" s="209">
        <f t="shared" si="3909"/>
        <v>0</v>
      </c>
      <c r="G13033" s="268">
        <f t="shared" si="3910"/>
        <v>0</v>
      </c>
    </row>
    <row r="13034" spans="1:7" ht="24" customHeight="1" x14ac:dyDescent="0.2">
      <c r="A13034" s="207" t="str">
        <f t="shared" si="3906"/>
        <v/>
      </c>
      <c r="B13034" s="205">
        <f t="shared" si="3907"/>
        <v>0</v>
      </c>
      <c r="C13034" s="206"/>
      <c r="D13034" s="207" t="str">
        <f t="shared" si="3908"/>
        <v/>
      </c>
      <c r="E13034" s="208"/>
      <c r="F13034" s="209">
        <f t="shared" si="3909"/>
        <v>0</v>
      </c>
      <c r="G13034" s="268">
        <f t="shared" si="3910"/>
        <v>0</v>
      </c>
    </row>
    <row r="13035" spans="1:7" ht="24" customHeight="1" x14ac:dyDescent="0.2">
      <c r="A13035" s="207" t="str">
        <f t="shared" si="3906"/>
        <v/>
      </c>
      <c r="B13035" s="205">
        <f t="shared" si="3907"/>
        <v>0</v>
      </c>
      <c r="C13035" s="206"/>
      <c r="D13035" s="207" t="str">
        <f t="shared" si="3908"/>
        <v/>
      </c>
      <c r="E13035" s="208"/>
      <c r="F13035" s="209">
        <f t="shared" si="3909"/>
        <v>0</v>
      </c>
      <c r="G13035" s="268">
        <f t="shared" si="3910"/>
        <v>0</v>
      </c>
    </row>
    <row r="13036" spans="1:7" ht="24" customHeight="1" x14ac:dyDescent="0.2">
      <c r="A13036" s="269"/>
      <c r="D13036" s="88"/>
      <c r="E13036" s="89"/>
      <c r="F13036" s="255" t="s">
        <v>31</v>
      </c>
      <c r="G13036" s="270">
        <f>SUBTOTAL(9,G13028:G13035)</f>
        <v>0</v>
      </c>
    </row>
    <row r="13037" spans="1:7" ht="24" customHeight="1" x14ac:dyDescent="0.2">
      <c r="A13037" s="269"/>
      <c r="C13037" s="98" t="s">
        <v>605</v>
      </c>
      <c r="D13037" s="88"/>
      <c r="E13037" s="89"/>
      <c r="G13037" s="271"/>
    </row>
    <row r="13038" spans="1:7" ht="24" customHeight="1" x14ac:dyDescent="0.2">
      <c r="A13038" s="207" t="str">
        <f t="shared" ref="A13038:A13046" si="3911">IFERROR(VLOOKUP(C13038,Tabla_Insumos,4,FALSE),"")</f>
        <v/>
      </c>
      <c r="B13038" s="205" t="str">
        <f t="shared" ref="B13038:B13046" si="3912">IFERROR(VLOOKUP(C13038,Tabla_Insumos,5,FALSE),"")</f>
        <v/>
      </c>
      <c r="C13038" s="206"/>
      <c r="D13038" s="207" t="str">
        <f t="shared" ref="D13038:D13046" si="3913">IFERROR(VLOOKUP(C13038,Tabla_Insumos,2,FALSE),"")</f>
        <v/>
      </c>
      <c r="E13038" s="208"/>
      <c r="F13038" s="209">
        <f t="shared" ref="F13038:F13046" si="3914">IFERROR(VLOOKUP(C13038,Tabla_Insumos,3,FALSE),0)</f>
        <v>0</v>
      </c>
      <c r="G13038" s="268">
        <f t="shared" ref="G13038:G13046" si="3915">ROUND(E13038*F13038,2)</f>
        <v>0</v>
      </c>
    </row>
    <row r="13039" spans="1:7" ht="24" customHeight="1" x14ac:dyDescent="0.2">
      <c r="A13039" s="207" t="str">
        <f t="shared" si="3911"/>
        <v/>
      </c>
      <c r="B13039" s="205" t="str">
        <f t="shared" si="3912"/>
        <v/>
      </c>
      <c r="C13039" s="206"/>
      <c r="D13039" s="207" t="str">
        <f t="shared" si="3913"/>
        <v/>
      </c>
      <c r="E13039" s="208"/>
      <c r="F13039" s="209">
        <f t="shared" si="3914"/>
        <v>0</v>
      </c>
      <c r="G13039" s="268">
        <f t="shared" si="3915"/>
        <v>0</v>
      </c>
    </row>
    <row r="13040" spans="1:7" ht="24" customHeight="1" x14ac:dyDescent="0.2">
      <c r="A13040" s="207" t="str">
        <f t="shared" si="3911"/>
        <v/>
      </c>
      <c r="B13040" s="205" t="str">
        <f t="shared" si="3912"/>
        <v/>
      </c>
      <c r="C13040" s="206"/>
      <c r="D13040" s="207" t="str">
        <f t="shared" si="3913"/>
        <v/>
      </c>
      <c r="E13040" s="208"/>
      <c r="F13040" s="209">
        <f t="shared" si="3914"/>
        <v>0</v>
      </c>
      <c r="G13040" s="268">
        <f t="shared" si="3915"/>
        <v>0</v>
      </c>
    </row>
    <row r="13041" spans="1:7" ht="24" customHeight="1" x14ac:dyDescent="0.2">
      <c r="A13041" s="207" t="str">
        <f t="shared" si="3911"/>
        <v/>
      </c>
      <c r="B13041" s="205" t="str">
        <f t="shared" si="3912"/>
        <v/>
      </c>
      <c r="C13041" s="206"/>
      <c r="D13041" s="207" t="str">
        <f t="shared" si="3913"/>
        <v/>
      </c>
      <c r="E13041" s="208"/>
      <c r="F13041" s="209">
        <f t="shared" si="3914"/>
        <v>0</v>
      </c>
      <c r="G13041" s="268">
        <f t="shared" si="3915"/>
        <v>0</v>
      </c>
    </row>
    <row r="13042" spans="1:7" ht="24" customHeight="1" x14ac:dyDescent="0.2">
      <c r="A13042" s="207" t="str">
        <f t="shared" si="3911"/>
        <v/>
      </c>
      <c r="B13042" s="205" t="str">
        <f t="shared" si="3912"/>
        <v/>
      </c>
      <c r="C13042" s="206"/>
      <c r="D13042" s="207" t="str">
        <f t="shared" si="3913"/>
        <v/>
      </c>
      <c r="E13042" s="208"/>
      <c r="F13042" s="209">
        <f t="shared" si="3914"/>
        <v>0</v>
      </c>
      <c r="G13042" s="268">
        <f t="shared" si="3915"/>
        <v>0</v>
      </c>
    </row>
    <row r="13043" spans="1:7" ht="24" customHeight="1" x14ac:dyDescent="0.2">
      <c r="A13043" s="207" t="str">
        <f t="shared" si="3911"/>
        <v/>
      </c>
      <c r="B13043" s="205" t="str">
        <f t="shared" si="3912"/>
        <v/>
      </c>
      <c r="C13043" s="206"/>
      <c r="D13043" s="207" t="str">
        <f t="shared" si="3913"/>
        <v/>
      </c>
      <c r="E13043" s="208"/>
      <c r="F13043" s="209">
        <f t="shared" si="3914"/>
        <v>0</v>
      </c>
      <c r="G13043" s="268">
        <f t="shared" si="3915"/>
        <v>0</v>
      </c>
    </row>
    <row r="13044" spans="1:7" ht="24" customHeight="1" x14ac:dyDescent="0.2">
      <c r="A13044" s="207" t="str">
        <f t="shared" si="3911"/>
        <v/>
      </c>
      <c r="B13044" s="205" t="str">
        <f t="shared" si="3912"/>
        <v/>
      </c>
      <c r="C13044" s="206"/>
      <c r="D13044" s="207" t="str">
        <f t="shared" si="3913"/>
        <v/>
      </c>
      <c r="E13044" s="208"/>
      <c r="F13044" s="209">
        <f t="shared" si="3914"/>
        <v>0</v>
      </c>
      <c r="G13044" s="268">
        <f t="shared" si="3915"/>
        <v>0</v>
      </c>
    </row>
    <row r="13045" spans="1:7" ht="24" customHeight="1" x14ac:dyDescent="0.2">
      <c r="A13045" s="207" t="str">
        <f t="shared" si="3911"/>
        <v/>
      </c>
      <c r="B13045" s="205" t="str">
        <f t="shared" si="3912"/>
        <v/>
      </c>
      <c r="C13045" s="206"/>
      <c r="D13045" s="207" t="str">
        <f t="shared" si="3913"/>
        <v/>
      </c>
      <c r="E13045" s="208"/>
      <c r="F13045" s="209">
        <f t="shared" si="3914"/>
        <v>0</v>
      </c>
      <c r="G13045" s="268">
        <f t="shared" si="3915"/>
        <v>0</v>
      </c>
    </row>
    <row r="13046" spans="1:7" ht="24" customHeight="1" x14ac:dyDescent="0.2">
      <c r="A13046" s="207" t="str">
        <f t="shared" si="3911"/>
        <v/>
      </c>
      <c r="B13046" s="205" t="str">
        <f t="shared" si="3912"/>
        <v/>
      </c>
      <c r="C13046" s="206"/>
      <c r="D13046" s="207" t="str">
        <f t="shared" si="3913"/>
        <v/>
      </c>
      <c r="E13046" s="208"/>
      <c r="F13046" s="209">
        <f t="shared" si="3914"/>
        <v>0</v>
      </c>
      <c r="G13046" s="268">
        <f t="shared" si="3915"/>
        <v>0</v>
      </c>
    </row>
    <row r="13047" spans="1:7" ht="24" customHeight="1" x14ac:dyDescent="0.2">
      <c r="A13047" s="272"/>
      <c r="B13047" s="88"/>
      <c r="D13047" s="88"/>
      <c r="E13047" s="89"/>
      <c r="F13047" s="255" t="s">
        <v>32</v>
      </c>
      <c r="G13047" s="270">
        <f>SUBTOTAL(9,G13038:G13046)</f>
        <v>0</v>
      </c>
    </row>
    <row r="13048" spans="1:7" ht="24" customHeight="1" x14ac:dyDescent="0.2">
      <c r="A13048" s="273"/>
      <c r="B13048" s="88"/>
      <c r="D13048" s="88"/>
      <c r="E13048" s="89"/>
      <c r="G13048" s="271"/>
    </row>
    <row r="13049" spans="1:7" ht="24" customHeight="1" x14ac:dyDescent="0.2">
      <c r="A13049" s="274" t="str">
        <f>B13007</f>
        <v>25.8.20</v>
      </c>
      <c r="B13049" s="275" t="str">
        <f>C13007</f>
        <v xml:space="preserve">Botiquin Primeros Auxilios </v>
      </c>
      <c r="C13049" s="95"/>
      <c r="D13049" s="95" t="s">
        <v>33</v>
      </c>
      <c r="E13049" s="96"/>
      <c r="F13049" s="277" t="s">
        <v>34</v>
      </c>
      <c r="G13049" s="276">
        <f>SUBTOTAL(9,G13012:G13048)</f>
        <v>0</v>
      </c>
    </row>
    <row r="13051" spans="1:7" ht="24" customHeight="1" x14ac:dyDescent="0.2">
      <c r="A13051" s="256" t="s">
        <v>36</v>
      </c>
      <c r="B13051" s="257"/>
      <c r="C13051" s="257"/>
      <c r="D13051" s="257"/>
      <c r="E13051" s="257"/>
      <c r="F13051" s="257"/>
      <c r="G13051" s="258"/>
    </row>
    <row r="13052" spans="1:7" ht="24" customHeight="1" x14ac:dyDescent="0.2">
      <c r="A13052" s="259" t="s">
        <v>601</v>
      </c>
      <c r="B13052" s="84" t="str">
        <f>Comitente</f>
        <v>SUBSECRETARIA DE ARQUITECTURA</v>
      </c>
      <c r="C13052" s="80"/>
      <c r="D13052" s="85"/>
      <c r="E13052" s="85"/>
      <c r="F13052" s="86"/>
      <c r="G13052" s="260"/>
    </row>
    <row r="13053" spans="1:7" ht="24" customHeight="1" x14ac:dyDescent="0.2">
      <c r="A13053" s="259" t="s">
        <v>602</v>
      </c>
      <c r="B13053" s="84">
        <f>Contratista</f>
        <v>0</v>
      </c>
      <c r="C13053" s="81"/>
      <c r="D13053" s="81"/>
      <c r="E13053" s="81"/>
      <c r="F13053" s="87"/>
      <c r="G13053" s="261"/>
    </row>
    <row r="13054" spans="1:7" ht="24" customHeight="1" x14ac:dyDescent="0.2">
      <c r="A13054" s="259" t="s">
        <v>23</v>
      </c>
      <c r="B13054" s="84" t="str">
        <f>Obra</f>
        <v>ESCUELA CASA DEL NINÑO</v>
      </c>
      <c r="C13054" s="81"/>
      <c r="D13054" s="81"/>
      <c r="E13054" s="81"/>
      <c r="F13054" s="87" t="s">
        <v>37</v>
      </c>
      <c r="G13054" s="262">
        <f>Fecha_Base</f>
        <v>0</v>
      </c>
    </row>
    <row r="13055" spans="1:7" ht="24" customHeight="1" x14ac:dyDescent="0.2">
      <c r="A13055" s="263" t="s">
        <v>600</v>
      </c>
      <c r="B13055" s="82" t="str">
        <f>Ubicación</f>
        <v>VALLE FERTIL - SAN JUAN</v>
      </c>
      <c r="C13055" s="82"/>
      <c r="D13055" s="88"/>
      <c r="E13055" s="89"/>
      <c r="G13055" s="264"/>
    </row>
    <row r="13056" spans="1:7" ht="24" customHeight="1" x14ac:dyDescent="0.2">
      <c r="A13056" s="263" t="s">
        <v>38</v>
      </c>
      <c r="B13056" s="91">
        <f>IFERROR(VALUE(LEFT(B13057,FIND(".",B13057)-1)),"")</f>
        <v>25</v>
      </c>
      <c r="C13056" s="83" t="str">
        <f>IFERROR(VLOOKUP(B13056,Tabla_CyP,2,FALSE),"")</f>
        <v>REPARACIONES, REFACCIONES Y REFUNCIONALIZACIONES</v>
      </c>
      <c r="E13056" s="89"/>
      <c r="G13056" s="264"/>
    </row>
    <row r="13057" spans="1:7" ht="24" customHeight="1" x14ac:dyDescent="0.2">
      <c r="A13057" s="263" t="s">
        <v>24</v>
      </c>
      <c r="B13057" s="92" t="str">
        <f>IFERROR(VLOOKUP(COUNTIF($A$1:A13057,"ANALISIS DE PRECIOS"),Tabla_NumeroItem,2,FALSE),"")</f>
        <v>25.9.1.1</v>
      </c>
      <c r="C13057" s="83" t="str">
        <f>IFERROR(VLOOKUP(B13057,Tabla_CyP,2,FALSE),"")</f>
        <v xml:space="preserve">Bomba Centrifuga 2,5 Hp. Tipo Czerweny </v>
      </c>
      <c r="D13057" s="88"/>
      <c r="E13057" s="89"/>
      <c r="F13057" s="87" t="s">
        <v>25</v>
      </c>
      <c r="G13057" s="265" t="str">
        <f>IFERROR(VLOOKUP(B13057,Tabla_CyP,4,FALSE),"")</f>
        <v>u</v>
      </c>
    </row>
    <row r="13058" spans="1:7" ht="24" customHeight="1" x14ac:dyDescent="0.2">
      <c r="A13058" s="263"/>
      <c r="B13058" s="82"/>
      <c r="D13058" s="88"/>
      <c r="E13058" s="89"/>
      <c r="G13058" s="264"/>
    </row>
    <row r="13059" spans="1:7" ht="24" customHeight="1" x14ac:dyDescent="0.2">
      <c r="A13059" s="366" t="s">
        <v>506</v>
      </c>
      <c r="B13059" s="367"/>
      <c r="C13059" s="368" t="s">
        <v>0</v>
      </c>
      <c r="D13059" s="368" t="s">
        <v>26</v>
      </c>
      <c r="E13059" s="370" t="s">
        <v>27</v>
      </c>
      <c r="F13059" s="372" t="s">
        <v>28</v>
      </c>
      <c r="G13059" s="372" t="s">
        <v>29</v>
      </c>
    </row>
    <row r="13060" spans="1:7" ht="24" customHeight="1" x14ac:dyDescent="0.2">
      <c r="A13060" s="93" t="s">
        <v>507</v>
      </c>
      <c r="B13060" s="93" t="s">
        <v>508</v>
      </c>
      <c r="C13060" s="369"/>
      <c r="D13060" s="369"/>
      <c r="E13060" s="371"/>
      <c r="F13060" s="373"/>
      <c r="G13060" s="373"/>
    </row>
    <row r="13061" spans="1:7" ht="24" customHeight="1" x14ac:dyDescent="0.2">
      <c r="A13061" s="266"/>
      <c r="B13061" s="94"/>
      <c r="C13061" s="132" t="s">
        <v>603</v>
      </c>
      <c r="D13061" s="95"/>
      <c r="E13061" s="96"/>
      <c r="F13061" s="97"/>
      <c r="G13061" s="267"/>
    </row>
    <row r="13062" spans="1:7" ht="24" customHeight="1" x14ac:dyDescent="0.2">
      <c r="A13062" s="207" t="str">
        <f t="shared" ref="A13062:A13075" si="3916">IFERROR(VLOOKUP(C13062,Tabla_Insumos,4,FALSE),"")</f>
        <v/>
      </c>
      <c r="B13062" s="205" t="str">
        <f>IFERROR(VLOOKUP(C13062,Tabla_Insumos,5,FALSE),"")</f>
        <v/>
      </c>
      <c r="C13062" s="206"/>
      <c r="D13062" s="207" t="str">
        <f t="shared" ref="D13062:D13075" si="3917">IFERROR(VLOOKUP(C13062,Tabla_Insumos,2,FALSE),"")</f>
        <v/>
      </c>
      <c r="E13062" s="208"/>
      <c r="F13062" s="209">
        <f t="shared" ref="F13062:F13075" si="3918">IFERROR(VLOOKUP(C13062,Tabla_Insumos,3,FALSE),0)</f>
        <v>0</v>
      </c>
      <c r="G13062" s="268">
        <f>ROUND(E13062*F13062,2)</f>
        <v>0</v>
      </c>
    </row>
    <row r="13063" spans="1:7" ht="24" customHeight="1" x14ac:dyDescent="0.2">
      <c r="A13063" s="207" t="str">
        <f t="shared" si="3916"/>
        <v/>
      </c>
      <c r="B13063" s="205" t="str">
        <f t="shared" ref="B13063:B13075" si="3919">IFERROR(VLOOKUP(C13063,Tabla_Insumos,5,FALSE),"")</f>
        <v/>
      </c>
      <c r="C13063" s="206"/>
      <c r="D13063" s="207" t="str">
        <f t="shared" si="3917"/>
        <v/>
      </c>
      <c r="E13063" s="208"/>
      <c r="F13063" s="209">
        <f t="shared" si="3918"/>
        <v>0</v>
      </c>
      <c r="G13063" s="268">
        <f t="shared" ref="G13063:G13075" si="3920">ROUND(E13063*F13063,2)</f>
        <v>0</v>
      </c>
    </row>
    <row r="13064" spans="1:7" ht="24" customHeight="1" x14ac:dyDescent="0.2">
      <c r="A13064" s="207" t="str">
        <f t="shared" si="3916"/>
        <v/>
      </c>
      <c r="B13064" s="205" t="str">
        <f t="shared" si="3919"/>
        <v/>
      </c>
      <c r="C13064" s="206"/>
      <c r="D13064" s="207" t="str">
        <f t="shared" si="3917"/>
        <v/>
      </c>
      <c r="E13064" s="208"/>
      <c r="F13064" s="209">
        <f t="shared" si="3918"/>
        <v>0</v>
      </c>
      <c r="G13064" s="268">
        <f t="shared" si="3920"/>
        <v>0</v>
      </c>
    </row>
    <row r="13065" spans="1:7" ht="24" customHeight="1" x14ac:dyDescent="0.2">
      <c r="A13065" s="207" t="str">
        <f t="shared" si="3916"/>
        <v/>
      </c>
      <c r="B13065" s="205" t="str">
        <f t="shared" si="3919"/>
        <v/>
      </c>
      <c r="C13065" s="206"/>
      <c r="D13065" s="207" t="str">
        <f t="shared" si="3917"/>
        <v/>
      </c>
      <c r="E13065" s="208"/>
      <c r="F13065" s="209">
        <f t="shared" si="3918"/>
        <v>0</v>
      </c>
      <c r="G13065" s="268">
        <f t="shared" si="3920"/>
        <v>0</v>
      </c>
    </row>
    <row r="13066" spans="1:7" ht="24" customHeight="1" x14ac:dyDescent="0.2">
      <c r="A13066" s="207" t="str">
        <f t="shared" si="3916"/>
        <v/>
      </c>
      <c r="B13066" s="205" t="str">
        <f t="shared" si="3919"/>
        <v/>
      </c>
      <c r="C13066" s="206"/>
      <c r="D13066" s="207" t="str">
        <f t="shared" si="3917"/>
        <v/>
      </c>
      <c r="E13066" s="208"/>
      <c r="F13066" s="209">
        <f t="shared" si="3918"/>
        <v>0</v>
      </c>
      <c r="G13066" s="268">
        <f t="shared" si="3920"/>
        <v>0</v>
      </c>
    </row>
    <row r="13067" spans="1:7" ht="24" customHeight="1" x14ac:dyDescent="0.2">
      <c r="A13067" s="207" t="str">
        <f t="shared" si="3916"/>
        <v/>
      </c>
      <c r="B13067" s="205" t="str">
        <f t="shared" si="3919"/>
        <v/>
      </c>
      <c r="C13067" s="206"/>
      <c r="D13067" s="207" t="str">
        <f t="shared" si="3917"/>
        <v/>
      </c>
      <c r="E13067" s="208"/>
      <c r="F13067" s="209">
        <f t="shared" si="3918"/>
        <v>0</v>
      </c>
      <c r="G13067" s="268">
        <f t="shared" si="3920"/>
        <v>0</v>
      </c>
    </row>
    <row r="13068" spans="1:7" ht="24" customHeight="1" x14ac:dyDescent="0.2">
      <c r="A13068" s="207" t="str">
        <f t="shared" si="3916"/>
        <v/>
      </c>
      <c r="B13068" s="205" t="str">
        <f t="shared" si="3919"/>
        <v/>
      </c>
      <c r="C13068" s="206"/>
      <c r="D13068" s="207" t="str">
        <f t="shared" si="3917"/>
        <v/>
      </c>
      <c r="E13068" s="208"/>
      <c r="F13068" s="209">
        <f t="shared" si="3918"/>
        <v>0</v>
      </c>
      <c r="G13068" s="268">
        <f t="shared" si="3920"/>
        <v>0</v>
      </c>
    </row>
    <row r="13069" spans="1:7" ht="24" customHeight="1" x14ac:dyDescent="0.2">
      <c r="A13069" s="207" t="str">
        <f t="shared" si="3916"/>
        <v/>
      </c>
      <c r="B13069" s="205" t="str">
        <f t="shared" si="3919"/>
        <v/>
      </c>
      <c r="C13069" s="206"/>
      <c r="D13069" s="207" t="str">
        <f t="shared" si="3917"/>
        <v/>
      </c>
      <c r="E13069" s="208"/>
      <c r="F13069" s="209">
        <f t="shared" si="3918"/>
        <v>0</v>
      </c>
      <c r="G13069" s="268">
        <f t="shared" si="3920"/>
        <v>0</v>
      </c>
    </row>
    <row r="13070" spans="1:7" ht="24" customHeight="1" x14ac:dyDescent="0.2">
      <c r="A13070" s="207" t="str">
        <f t="shared" si="3916"/>
        <v/>
      </c>
      <c r="B13070" s="205" t="str">
        <f t="shared" si="3919"/>
        <v/>
      </c>
      <c r="C13070" s="206"/>
      <c r="D13070" s="207" t="str">
        <f t="shared" si="3917"/>
        <v/>
      </c>
      <c r="E13070" s="208"/>
      <c r="F13070" s="209">
        <f t="shared" si="3918"/>
        <v>0</v>
      </c>
      <c r="G13070" s="268">
        <f t="shared" si="3920"/>
        <v>0</v>
      </c>
    </row>
    <row r="13071" spans="1:7" ht="24" customHeight="1" x14ac:dyDescent="0.2">
      <c r="A13071" s="207" t="str">
        <f t="shared" si="3916"/>
        <v/>
      </c>
      <c r="B13071" s="205" t="str">
        <f t="shared" si="3919"/>
        <v/>
      </c>
      <c r="C13071" s="206"/>
      <c r="D13071" s="207" t="str">
        <f t="shared" si="3917"/>
        <v/>
      </c>
      <c r="E13071" s="208"/>
      <c r="F13071" s="209">
        <f t="shared" si="3918"/>
        <v>0</v>
      </c>
      <c r="G13071" s="268">
        <f t="shared" si="3920"/>
        <v>0</v>
      </c>
    </row>
    <row r="13072" spans="1:7" ht="24" customHeight="1" x14ac:dyDescent="0.2">
      <c r="A13072" s="207" t="str">
        <f t="shared" si="3916"/>
        <v/>
      </c>
      <c r="B13072" s="205" t="str">
        <f t="shared" si="3919"/>
        <v/>
      </c>
      <c r="C13072" s="206"/>
      <c r="D13072" s="207" t="str">
        <f t="shared" si="3917"/>
        <v/>
      </c>
      <c r="E13072" s="208"/>
      <c r="F13072" s="209">
        <f t="shared" si="3918"/>
        <v>0</v>
      </c>
      <c r="G13072" s="268">
        <f t="shared" si="3920"/>
        <v>0</v>
      </c>
    </row>
    <row r="13073" spans="1:7" ht="24" customHeight="1" x14ac:dyDescent="0.2">
      <c r="A13073" s="207" t="str">
        <f t="shared" si="3916"/>
        <v/>
      </c>
      <c r="B13073" s="205" t="str">
        <f t="shared" si="3919"/>
        <v/>
      </c>
      <c r="C13073" s="206"/>
      <c r="D13073" s="207" t="str">
        <f t="shared" si="3917"/>
        <v/>
      </c>
      <c r="E13073" s="208"/>
      <c r="F13073" s="209">
        <f t="shared" si="3918"/>
        <v>0</v>
      </c>
      <c r="G13073" s="268">
        <f t="shared" si="3920"/>
        <v>0</v>
      </c>
    </row>
    <row r="13074" spans="1:7" ht="24" customHeight="1" x14ac:dyDescent="0.2">
      <c r="A13074" s="207" t="str">
        <f t="shared" si="3916"/>
        <v/>
      </c>
      <c r="B13074" s="205" t="str">
        <f t="shared" si="3919"/>
        <v/>
      </c>
      <c r="C13074" s="206"/>
      <c r="D13074" s="207" t="str">
        <f t="shared" si="3917"/>
        <v/>
      </c>
      <c r="E13074" s="208"/>
      <c r="F13074" s="209">
        <f t="shared" si="3918"/>
        <v>0</v>
      </c>
      <c r="G13074" s="268">
        <f t="shared" si="3920"/>
        <v>0</v>
      </c>
    </row>
    <row r="13075" spans="1:7" ht="24" customHeight="1" x14ac:dyDescent="0.2">
      <c r="A13075" s="207" t="str">
        <f t="shared" si="3916"/>
        <v/>
      </c>
      <c r="B13075" s="205" t="str">
        <f t="shared" si="3919"/>
        <v/>
      </c>
      <c r="C13075" s="206"/>
      <c r="D13075" s="207" t="str">
        <f t="shared" si="3917"/>
        <v/>
      </c>
      <c r="E13075" s="208"/>
      <c r="F13075" s="210">
        <f t="shared" si="3918"/>
        <v>0</v>
      </c>
      <c r="G13075" s="268">
        <f t="shared" si="3920"/>
        <v>0</v>
      </c>
    </row>
    <row r="13076" spans="1:7" ht="24" customHeight="1" x14ac:dyDescent="0.2">
      <c r="A13076" s="269"/>
      <c r="D13076" s="88"/>
      <c r="E13076" s="89"/>
      <c r="F13076" s="255" t="s">
        <v>30</v>
      </c>
      <c r="G13076" s="270">
        <f>SUBTOTAL(9,G13062:G13075)</f>
        <v>0</v>
      </c>
    </row>
    <row r="13077" spans="1:7" ht="24" customHeight="1" x14ac:dyDescent="0.2">
      <c r="A13077" s="269"/>
      <c r="C13077" s="98" t="s">
        <v>604</v>
      </c>
      <c r="D13077" s="88"/>
      <c r="E13077" s="89"/>
      <c r="G13077" s="271"/>
    </row>
    <row r="13078" spans="1:7" ht="24" customHeight="1" x14ac:dyDescent="0.2">
      <c r="A13078" s="207" t="str">
        <f t="shared" ref="A13078:A13085" si="3921">IFERROR(VLOOKUP(C13078,Tabla_Insumos,4,FALSE),"")</f>
        <v/>
      </c>
      <c r="B13078" s="205">
        <f t="shared" ref="B13078:B13085" si="3922">IFERROR(VLOOKUP(A13078,Tabla_Indices,5,FALSE),"")</f>
        <v>0</v>
      </c>
      <c r="C13078" s="206"/>
      <c r="D13078" s="207" t="str">
        <f t="shared" ref="D13078:D13085" si="3923">IFERROR(VLOOKUP(C13078,Tabla_Insumos,2,FALSE),"")</f>
        <v/>
      </c>
      <c r="E13078" s="208"/>
      <c r="F13078" s="211">
        <f t="shared" ref="F13078:F13085" si="3924">IFERROR(VLOOKUP(C13078,Tabla_Insumos,3,FALSE),0)</f>
        <v>0</v>
      </c>
      <c r="G13078" s="268">
        <f>ROUND(E13078*F13078,2)</f>
        <v>0</v>
      </c>
    </row>
    <row r="13079" spans="1:7" ht="24" customHeight="1" x14ac:dyDescent="0.2">
      <c r="A13079" s="207" t="str">
        <f t="shared" si="3921"/>
        <v/>
      </c>
      <c r="B13079" s="205">
        <f t="shared" si="3922"/>
        <v>0</v>
      </c>
      <c r="C13079" s="206"/>
      <c r="D13079" s="207" t="str">
        <f t="shared" si="3923"/>
        <v/>
      </c>
      <c r="E13079" s="208"/>
      <c r="F13079" s="211">
        <f t="shared" si="3924"/>
        <v>0</v>
      </c>
      <c r="G13079" s="268">
        <f>ROUND(E13079*F13079,2)</f>
        <v>0</v>
      </c>
    </row>
    <row r="13080" spans="1:7" ht="24" customHeight="1" x14ac:dyDescent="0.2">
      <c r="A13080" s="207" t="str">
        <f t="shared" si="3921"/>
        <v/>
      </c>
      <c r="B13080" s="205">
        <f t="shared" si="3922"/>
        <v>0</v>
      </c>
      <c r="C13080" s="206"/>
      <c r="D13080" s="207" t="str">
        <f t="shared" si="3923"/>
        <v/>
      </c>
      <c r="E13080" s="208"/>
      <c r="F13080" s="211">
        <f t="shared" si="3924"/>
        <v>0</v>
      </c>
      <c r="G13080" s="268">
        <f t="shared" ref="G13080:G13085" si="3925">ROUND(E13080*F13080,2)</f>
        <v>0</v>
      </c>
    </row>
    <row r="13081" spans="1:7" ht="24" customHeight="1" x14ac:dyDescent="0.2">
      <c r="A13081" s="207" t="str">
        <f t="shared" si="3921"/>
        <v/>
      </c>
      <c r="B13081" s="205">
        <f t="shared" si="3922"/>
        <v>0</v>
      </c>
      <c r="C13081" s="206"/>
      <c r="D13081" s="207" t="str">
        <f t="shared" si="3923"/>
        <v/>
      </c>
      <c r="E13081" s="208"/>
      <c r="F13081" s="211">
        <f t="shared" si="3924"/>
        <v>0</v>
      </c>
      <c r="G13081" s="268">
        <f t="shared" si="3925"/>
        <v>0</v>
      </c>
    </row>
    <row r="13082" spans="1:7" ht="24" customHeight="1" x14ac:dyDescent="0.2">
      <c r="A13082" s="207" t="str">
        <f t="shared" si="3921"/>
        <v/>
      </c>
      <c r="B13082" s="205">
        <f t="shared" si="3922"/>
        <v>0</v>
      </c>
      <c r="C13082" s="206"/>
      <c r="D13082" s="207" t="str">
        <f t="shared" si="3923"/>
        <v/>
      </c>
      <c r="E13082" s="208"/>
      <c r="F13082" s="209">
        <f t="shared" si="3924"/>
        <v>0</v>
      </c>
      <c r="G13082" s="268">
        <f t="shared" si="3925"/>
        <v>0</v>
      </c>
    </row>
    <row r="13083" spans="1:7" ht="24" customHeight="1" x14ac:dyDescent="0.2">
      <c r="A13083" s="207" t="str">
        <f t="shared" si="3921"/>
        <v/>
      </c>
      <c r="B13083" s="205">
        <f t="shared" si="3922"/>
        <v>0</v>
      </c>
      <c r="C13083" s="206"/>
      <c r="D13083" s="207" t="str">
        <f t="shared" si="3923"/>
        <v/>
      </c>
      <c r="E13083" s="208"/>
      <c r="F13083" s="209">
        <f t="shared" si="3924"/>
        <v>0</v>
      </c>
      <c r="G13083" s="268">
        <f t="shared" si="3925"/>
        <v>0</v>
      </c>
    </row>
    <row r="13084" spans="1:7" ht="24" customHeight="1" x14ac:dyDescent="0.2">
      <c r="A13084" s="207" t="str">
        <f t="shared" si="3921"/>
        <v/>
      </c>
      <c r="B13084" s="205">
        <f t="shared" si="3922"/>
        <v>0</v>
      </c>
      <c r="C13084" s="206"/>
      <c r="D13084" s="207" t="str">
        <f t="shared" si="3923"/>
        <v/>
      </c>
      <c r="E13084" s="208"/>
      <c r="F13084" s="209">
        <f t="shared" si="3924"/>
        <v>0</v>
      </c>
      <c r="G13084" s="268">
        <f t="shared" si="3925"/>
        <v>0</v>
      </c>
    </row>
    <row r="13085" spans="1:7" ht="24" customHeight="1" x14ac:dyDescent="0.2">
      <c r="A13085" s="207" t="str">
        <f t="shared" si="3921"/>
        <v/>
      </c>
      <c r="B13085" s="205">
        <f t="shared" si="3922"/>
        <v>0</v>
      </c>
      <c r="C13085" s="206"/>
      <c r="D13085" s="207" t="str">
        <f t="shared" si="3923"/>
        <v/>
      </c>
      <c r="E13085" s="208"/>
      <c r="F13085" s="209">
        <f t="shared" si="3924"/>
        <v>0</v>
      </c>
      <c r="G13085" s="268">
        <f t="shared" si="3925"/>
        <v>0</v>
      </c>
    </row>
    <row r="13086" spans="1:7" ht="24" customHeight="1" x14ac:dyDescent="0.2">
      <c r="A13086" s="269"/>
      <c r="D13086" s="88"/>
      <c r="E13086" s="89"/>
      <c r="F13086" s="255" t="s">
        <v>31</v>
      </c>
      <c r="G13086" s="270">
        <f>SUBTOTAL(9,G13078:G13085)</f>
        <v>0</v>
      </c>
    </row>
    <row r="13087" spans="1:7" ht="24" customHeight="1" x14ac:dyDescent="0.2">
      <c r="A13087" s="269"/>
      <c r="C13087" s="98" t="s">
        <v>605</v>
      </c>
      <c r="D13087" s="88"/>
      <c r="E13087" s="89"/>
      <c r="G13087" s="271"/>
    </row>
    <row r="13088" spans="1:7" ht="24" customHeight="1" x14ac:dyDescent="0.2">
      <c r="A13088" s="207" t="str">
        <f t="shared" ref="A13088:A13096" si="3926">IFERROR(VLOOKUP(C13088,Tabla_Insumos,4,FALSE),"")</f>
        <v/>
      </c>
      <c r="B13088" s="205" t="str">
        <f t="shared" ref="B13088:B13096" si="3927">IFERROR(VLOOKUP(C13088,Tabla_Insumos,5,FALSE),"")</f>
        <v/>
      </c>
      <c r="C13088" s="206"/>
      <c r="D13088" s="207" t="str">
        <f t="shared" ref="D13088:D13096" si="3928">IFERROR(VLOOKUP(C13088,Tabla_Insumos,2,FALSE),"")</f>
        <v/>
      </c>
      <c r="E13088" s="208"/>
      <c r="F13088" s="209">
        <f t="shared" ref="F13088:F13096" si="3929">IFERROR(VLOOKUP(C13088,Tabla_Insumos,3,FALSE),0)</f>
        <v>0</v>
      </c>
      <c r="G13088" s="268">
        <f t="shared" ref="G13088:G13096" si="3930">ROUND(E13088*F13088,2)</f>
        <v>0</v>
      </c>
    </row>
    <row r="13089" spans="1:7" ht="24" customHeight="1" x14ac:dyDescent="0.2">
      <c r="A13089" s="207" t="str">
        <f t="shared" si="3926"/>
        <v/>
      </c>
      <c r="B13089" s="205" t="str">
        <f t="shared" si="3927"/>
        <v/>
      </c>
      <c r="C13089" s="206"/>
      <c r="D13089" s="207" t="str">
        <f t="shared" si="3928"/>
        <v/>
      </c>
      <c r="E13089" s="208"/>
      <c r="F13089" s="209">
        <f t="shared" si="3929"/>
        <v>0</v>
      </c>
      <c r="G13089" s="268">
        <f t="shared" si="3930"/>
        <v>0</v>
      </c>
    </row>
    <row r="13090" spans="1:7" ht="24" customHeight="1" x14ac:dyDescent="0.2">
      <c r="A13090" s="207" t="str">
        <f t="shared" si="3926"/>
        <v/>
      </c>
      <c r="B13090" s="205" t="str">
        <f t="shared" si="3927"/>
        <v/>
      </c>
      <c r="C13090" s="206"/>
      <c r="D13090" s="207" t="str">
        <f t="shared" si="3928"/>
        <v/>
      </c>
      <c r="E13090" s="208"/>
      <c r="F13090" s="209">
        <f t="shared" si="3929"/>
        <v>0</v>
      </c>
      <c r="G13090" s="268">
        <f t="shared" si="3930"/>
        <v>0</v>
      </c>
    </row>
    <row r="13091" spans="1:7" ht="24" customHeight="1" x14ac:dyDescent="0.2">
      <c r="A13091" s="207" t="str">
        <f t="shared" si="3926"/>
        <v/>
      </c>
      <c r="B13091" s="205" t="str">
        <f t="shared" si="3927"/>
        <v/>
      </c>
      <c r="C13091" s="206"/>
      <c r="D13091" s="207" t="str">
        <f t="shared" si="3928"/>
        <v/>
      </c>
      <c r="E13091" s="208"/>
      <c r="F13091" s="209">
        <f t="shared" si="3929"/>
        <v>0</v>
      </c>
      <c r="G13091" s="268">
        <f t="shared" si="3930"/>
        <v>0</v>
      </c>
    </row>
    <row r="13092" spans="1:7" ht="24" customHeight="1" x14ac:dyDescent="0.2">
      <c r="A13092" s="207" t="str">
        <f t="shared" si="3926"/>
        <v/>
      </c>
      <c r="B13092" s="205" t="str">
        <f t="shared" si="3927"/>
        <v/>
      </c>
      <c r="C13092" s="206"/>
      <c r="D13092" s="207" t="str">
        <f t="shared" si="3928"/>
        <v/>
      </c>
      <c r="E13092" s="208"/>
      <c r="F13092" s="209">
        <f t="shared" si="3929"/>
        <v>0</v>
      </c>
      <c r="G13092" s="268">
        <f t="shared" si="3930"/>
        <v>0</v>
      </c>
    </row>
    <row r="13093" spans="1:7" ht="24" customHeight="1" x14ac:dyDescent="0.2">
      <c r="A13093" s="207" t="str">
        <f t="shared" si="3926"/>
        <v/>
      </c>
      <c r="B13093" s="205" t="str">
        <f t="shared" si="3927"/>
        <v/>
      </c>
      <c r="C13093" s="206"/>
      <c r="D13093" s="207" t="str">
        <f t="shared" si="3928"/>
        <v/>
      </c>
      <c r="E13093" s="208"/>
      <c r="F13093" s="209">
        <f t="shared" si="3929"/>
        <v>0</v>
      </c>
      <c r="G13093" s="268">
        <f t="shared" si="3930"/>
        <v>0</v>
      </c>
    </row>
    <row r="13094" spans="1:7" ht="24" customHeight="1" x14ac:dyDescent="0.2">
      <c r="A13094" s="207" t="str">
        <f t="shared" si="3926"/>
        <v/>
      </c>
      <c r="B13094" s="205" t="str">
        <f t="shared" si="3927"/>
        <v/>
      </c>
      <c r="C13094" s="206"/>
      <c r="D13094" s="207" t="str">
        <f t="shared" si="3928"/>
        <v/>
      </c>
      <c r="E13094" s="208"/>
      <c r="F13094" s="209">
        <f t="shared" si="3929"/>
        <v>0</v>
      </c>
      <c r="G13094" s="268">
        <f t="shared" si="3930"/>
        <v>0</v>
      </c>
    </row>
    <row r="13095" spans="1:7" ht="24" customHeight="1" x14ac:dyDescent="0.2">
      <c r="A13095" s="207" t="str">
        <f t="shared" si="3926"/>
        <v/>
      </c>
      <c r="B13095" s="205" t="str">
        <f t="shared" si="3927"/>
        <v/>
      </c>
      <c r="C13095" s="206"/>
      <c r="D13095" s="207" t="str">
        <f t="shared" si="3928"/>
        <v/>
      </c>
      <c r="E13095" s="208"/>
      <c r="F13095" s="209">
        <f t="shared" si="3929"/>
        <v>0</v>
      </c>
      <c r="G13095" s="268">
        <f t="shared" si="3930"/>
        <v>0</v>
      </c>
    </row>
    <row r="13096" spans="1:7" ht="24" customHeight="1" x14ac:dyDescent="0.2">
      <c r="A13096" s="207" t="str">
        <f t="shared" si="3926"/>
        <v/>
      </c>
      <c r="B13096" s="205" t="str">
        <f t="shared" si="3927"/>
        <v/>
      </c>
      <c r="C13096" s="206"/>
      <c r="D13096" s="207" t="str">
        <f t="shared" si="3928"/>
        <v/>
      </c>
      <c r="E13096" s="208"/>
      <c r="F13096" s="209">
        <f t="shared" si="3929"/>
        <v>0</v>
      </c>
      <c r="G13096" s="268">
        <f t="shared" si="3930"/>
        <v>0</v>
      </c>
    </row>
    <row r="13097" spans="1:7" ht="24" customHeight="1" x14ac:dyDescent="0.2">
      <c r="A13097" s="272"/>
      <c r="B13097" s="88"/>
      <c r="D13097" s="88"/>
      <c r="E13097" s="89"/>
      <c r="F13097" s="255" t="s">
        <v>32</v>
      </c>
      <c r="G13097" s="270">
        <f>SUBTOTAL(9,G13088:G13096)</f>
        <v>0</v>
      </c>
    </row>
    <row r="13098" spans="1:7" ht="24" customHeight="1" x14ac:dyDescent="0.2">
      <c r="A13098" s="273"/>
      <c r="B13098" s="88"/>
      <c r="D13098" s="88"/>
      <c r="E13098" s="89"/>
      <c r="G13098" s="271"/>
    </row>
    <row r="13099" spans="1:7" ht="24" customHeight="1" x14ac:dyDescent="0.2">
      <c r="A13099" s="274" t="str">
        <f>B13057</f>
        <v>25.9.1.1</v>
      </c>
      <c r="B13099" s="275" t="str">
        <f>C13057</f>
        <v xml:space="preserve">Bomba Centrifuga 2,5 Hp. Tipo Czerweny </v>
      </c>
      <c r="C13099" s="95"/>
      <c r="D13099" s="95" t="s">
        <v>33</v>
      </c>
      <c r="E13099" s="96"/>
      <c r="F13099" s="277" t="s">
        <v>34</v>
      </c>
      <c r="G13099" s="276">
        <f>SUBTOTAL(9,G13062:G13098)</f>
        <v>0</v>
      </c>
    </row>
    <row r="13101" spans="1:7" ht="24" customHeight="1" x14ac:dyDescent="0.2">
      <c r="A13101" s="256" t="s">
        <v>36</v>
      </c>
      <c r="B13101" s="257"/>
      <c r="C13101" s="257"/>
      <c r="D13101" s="257"/>
      <c r="E13101" s="257"/>
      <c r="F13101" s="257"/>
      <c r="G13101" s="258"/>
    </row>
    <row r="13102" spans="1:7" ht="24" customHeight="1" x14ac:dyDescent="0.2">
      <c r="A13102" s="259" t="s">
        <v>601</v>
      </c>
      <c r="B13102" s="84" t="str">
        <f>Comitente</f>
        <v>SUBSECRETARIA DE ARQUITECTURA</v>
      </c>
      <c r="C13102" s="80"/>
      <c r="D13102" s="85"/>
      <c r="E13102" s="85"/>
      <c r="F13102" s="86"/>
      <c r="G13102" s="260"/>
    </row>
    <row r="13103" spans="1:7" ht="24" customHeight="1" x14ac:dyDescent="0.2">
      <c r="A13103" s="259" t="s">
        <v>602</v>
      </c>
      <c r="B13103" s="84">
        <f>Contratista</f>
        <v>0</v>
      </c>
      <c r="C13103" s="81"/>
      <c r="D13103" s="81"/>
      <c r="E13103" s="81"/>
      <c r="F13103" s="87"/>
      <c r="G13103" s="261"/>
    </row>
    <row r="13104" spans="1:7" ht="24" customHeight="1" x14ac:dyDescent="0.2">
      <c r="A13104" s="259" t="s">
        <v>23</v>
      </c>
      <c r="B13104" s="84" t="str">
        <f>Obra</f>
        <v>ESCUELA CASA DEL NINÑO</v>
      </c>
      <c r="C13104" s="81"/>
      <c r="D13104" s="81"/>
      <c r="E13104" s="81"/>
      <c r="F13104" s="87" t="s">
        <v>37</v>
      </c>
      <c r="G13104" s="262">
        <f>Fecha_Base</f>
        <v>0</v>
      </c>
    </row>
    <row r="13105" spans="1:7" ht="24" customHeight="1" x14ac:dyDescent="0.2">
      <c r="A13105" s="263" t="s">
        <v>600</v>
      </c>
      <c r="B13105" s="82" t="str">
        <f>Ubicación</f>
        <v>VALLE FERTIL - SAN JUAN</v>
      </c>
      <c r="C13105" s="82"/>
      <c r="D13105" s="88"/>
      <c r="E13105" s="89"/>
      <c r="G13105" s="264"/>
    </row>
    <row r="13106" spans="1:7" ht="24" customHeight="1" x14ac:dyDescent="0.2">
      <c r="A13106" s="263" t="s">
        <v>38</v>
      </c>
      <c r="B13106" s="91">
        <f>IFERROR(VALUE(LEFT(B13107,FIND(".",B13107)-1)),"")</f>
        <v>25</v>
      </c>
      <c r="C13106" s="83" t="str">
        <f>IFERROR(VLOOKUP(B13106,Tabla_CyP,2,FALSE),"")</f>
        <v>REPARACIONES, REFACCIONES Y REFUNCIONALIZACIONES</v>
      </c>
      <c r="E13106" s="89"/>
      <c r="G13106" s="264"/>
    </row>
    <row r="13107" spans="1:7" ht="24" customHeight="1" x14ac:dyDescent="0.2">
      <c r="A13107" s="263" t="s">
        <v>24</v>
      </c>
      <c r="B13107" s="92" t="str">
        <f>IFERROR(VLOOKUP(COUNTIF($A$1:A13107,"ANALISIS DE PRECIOS"),Tabla_NumeroItem,2,FALSE),"")</f>
        <v>25.9.2.1</v>
      </c>
      <c r="C13107" s="83" t="str">
        <f>IFERROR(VLOOKUP(B13107,Tabla_CyP,2,FALSE),"")</f>
        <v>Llave 1 pto. Jeluz</v>
      </c>
      <c r="D13107" s="88"/>
      <c r="E13107" s="89"/>
      <c r="F13107" s="87" t="s">
        <v>25</v>
      </c>
      <c r="G13107" s="265" t="str">
        <f>IFERROR(VLOOKUP(B13107,Tabla_CyP,4,FALSE),"")</f>
        <v>u</v>
      </c>
    </row>
    <row r="13108" spans="1:7" ht="24" customHeight="1" x14ac:dyDescent="0.2">
      <c r="A13108" s="263"/>
      <c r="B13108" s="82"/>
      <c r="D13108" s="88"/>
      <c r="E13108" s="89"/>
      <c r="G13108" s="264"/>
    </row>
    <row r="13109" spans="1:7" ht="24" customHeight="1" x14ac:dyDescent="0.2">
      <c r="A13109" s="366" t="s">
        <v>506</v>
      </c>
      <c r="B13109" s="367"/>
      <c r="C13109" s="368" t="s">
        <v>0</v>
      </c>
      <c r="D13109" s="368" t="s">
        <v>26</v>
      </c>
      <c r="E13109" s="370" t="s">
        <v>27</v>
      </c>
      <c r="F13109" s="372" t="s">
        <v>28</v>
      </c>
      <c r="G13109" s="372" t="s">
        <v>29</v>
      </c>
    </row>
    <row r="13110" spans="1:7" ht="24" customHeight="1" x14ac:dyDescent="0.2">
      <c r="A13110" s="93" t="s">
        <v>507</v>
      </c>
      <c r="B13110" s="93" t="s">
        <v>508</v>
      </c>
      <c r="C13110" s="369"/>
      <c r="D13110" s="369"/>
      <c r="E13110" s="371"/>
      <c r="F13110" s="373"/>
      <c r="G13110" s="373"/>
    </row>
    <row r="13111" spans="1:7" ht="24" customHeight="1" x14ac:dyDescent="0.2">
      <c r="A13111" s="266"/>
      <c r="B13111" s="94"/>
      <c r="C13111" s="132" t="s">
        <v>603</v>
      </c>
      <c r="D13111" s="95"/>
      <c r="E13111" s="96"/>
      <c r="F13111" s="97"/>
      <c r="G13111" s="267"/>
    </row>
    <row r="13112" spans="1:7" ht="24" customHeight="1" x14ac:dyDescent="0.2">
      <c r="A13112" s="207" t="str">
        <f t="shared" ref="A13112:A13125" si="3931">IFERROR(VLOOKUP(C13112,Tabla_Insumos,4,FALSE),"")</f>
        <v/>
      </c>
      <c r="B13112" s="205" t="str">
        <f>IFERROR(VLOOKUP(C13112,Tabla_Insumos,5,FALSE),"")</f>
        <v/>
      </c>
      <c r="C13112" s="206"/>
      <c r="D13112" s="207" t="str">
        <f t="shared" ref="D13112:D13125" si="3932">IFERROR(VLOOKUP(C13112,Tabla_Insumos,2,FALSE),"")</f>
        <v/>
      </c>
      <c r="E13112" s="208"/>
      <c r="F13112" s="209">
        <f t="shared" ref="F13112:F13125" si="3933">IFERROR(VLOOKUP(C13112,Tabla_Insumos,3,FALSE),0)</f>
        <v>0</v>
      </c>
      <c r="G13112" s="268">
        <f>ROUND(E13112*F13112,2)</f>
        <v>0</v>
      </c>
    </row>
    <row r="13113" spans="1:7" ht="24" customHeight="1" x14ac:dyDescent="0.2">
      <c r="A13113" s="207" t="str">
        <f t="shared" si="3931"/>
        <v/>
      </c>
      <c r="B13113" s="205" t="str">
        <f t="shared" ref="B13113:B13125" si="3934">IFERROR(VLOOKUP(C13113,Tabla_Insumos,5,FALSE),"")</f>
        <v/>
      </c>
      <c r="C13113" s="206"/>
      <c r="D13113" s="207" t="str">
        <f t="shared" si="3932"/>
        <v/>
      </c>
      <c r="E13113" s="208"/>
      <c r="F13113" s="209">
        <f t="shared" si="3933"/>
        <v>0</v>
      </c>
      <c r="G13113" s="268">
        <f t="shared" ref="G13113:G13125" si="3935">ROUND(E13113*F13113,2)</f>
        <v>0</v>
      </c>
    </row>
    <row r="13114" spans="1:7" ht="24" customHeight="1" x14ac:dyDescent="0.2">
      <c r="A13114" s="207" t="str">
        <f t="shared" si="3931"/>
        <v/>
      </c>
      <c r="B13114" s="205" t="str">
        <f t="shared" si="3934"/>
        <v/>
      </c>
      <c r="C13114" s="206"/>
      <c r="D13114" s="207" t="str">
        <f t="shared" si="3932"/>
        <v/>
      </c>
      <c r="E13114" s="208"/>
      <c r="F13114" s="209">
        <f t="shared" si="3933"/>
        <v>0</v>
      </c>
      <c r="G13114" s="268">
        <f t="shared" si="3935"/>
        <v>0</v>
      </c>
    </row>
    <row r="13115" spans="1:7" ht="24" customHeight="1" x14ac:dyDescent="0.2">
      <c r="A13115" s="207" t="str">
        <f t="shared" si="3931"/>
        <v/>
      </c>
      <c r="B13115" s="205" t="str">
        <f t="shared" si="3934"/>
        <v/>
      </c>
      <c r="C13115" s="206"/>
      <c r="D13115" s="207" t="str">
        <f t="shared" si="3932"/>
        <v/>
      </c>
      <c r="E13115" s="208"/>
      <c r="F13115" s="209">
        <f t="shared" si="3933"/>
        <v>0</v>
      </c>
      <c r="G13115" s="268">
        <f t="shared" si="3935"/>
        <v>0</v>
      </c>
    </row>
    <row r="13116" spans="1:7" ht="24" customHeight="1" x14ac:dyDescent="0.2">
      <c r="A13116" s="207" t="str">
        <f t="shared" si="3931"/>
        <v/>
      </c>
      <c r="B13116" s="205" t="str">
        <f t="shared" si="3934"/>
        <v/>
      </c>
      <c r="C13116" s="206"/>
      <c r="D13116" s="207" t="str">
        <f t="shared" si="3932"/>
        <v/>
      </c>
      <c r="E13116" s="208"/>
      <c r="F13116" s="209">
        <f t="shared" si="3933"/>
        <v>0</v>
      </c>
      <c r="G13116" s="268">
        <f t="shared" si="3935"/>
        <v>0</v>
      </c>
    </row>
    <row r="13117" spans="1:7" ht="24" customHeight="1" x14ac:dyDescent="0.2">
      <c r="A13117" s="207" t="str">
        <f t="shared" si="3931"/>
        <v/>
      </c>
      <c r="B13117" s="205" t="str">
        <f t="shared" si="3934"/>
        <v/>
      </c>
      <c r="C13117" s="206"/>
      <c r="D13117" s="207" t="str">
        <f t="shared" si="3932"/>
        <v/>
      </c>
      <c r="E13117" s="208"/>
      <c r="F13117" s="209">
        <f t="shared" si="3933"/>
        <v>0</v>
      </c>
      <c r="G13117" s="268">
        <f t="shared" si="3935"/>
        <v>0</v>
      </c>
    </row>
    <row r="13118" spans="1:7" ht="24" customHeight="1" x14ac:dyDescent="0.2">
      <c r="A13118" s="207" t="str">
        <f t="shared" si="3931"/>
        <v/>
      </c>
      <c r="B13118" s="205" t="str">
        <f t="shared" si="3934"/>
        <v/>
      </c>
      <c r="C13118" s="206"/>
      <c r="D13118" s="207" t="str">
        <f t="shared" si="3932"/>
        <v/>
      </c>
      <c r="E13118" s="208"/>
      <c r="F13118" s="209">
        <f t="shared" si="3933"/>
        <v>0</v>
      </c>
      <c r="G13118" s="268">
        <f t="shared" si="3935"/>
        <v>0</v>
      </c>
    </row>
    <row r="13119" spans="1:7" ht="24" customHeight="1" x14ac:dyDescent="0.2">
      <c r="A13119" s="207" t="str">
        <f t="shared" si="3931"/>
        <v/>
      </c>
      <c r="B13119" s="205" t="str">
        <f t="shared" si="3934"/>
        <v/>
      </c>
      <c r="C13119" s="206"/>
      <c r="D13119" s="207" t="str">
        <f t="shared" si="3932"/>
        <v/>
      </c>
      <c r="E13119" s="208"/>
      <c r="F13119" s="209">
        <f t="shared" si="3933"/>
        <v>0</v>
      </c>
      <c r="G13119" s="268">
        <f t="shared" si="3935"/>
        <v>0</v>
      </c>
    </row>
    <row r="13120" spans="1:7" ht="24" customHeight="1" x14ac:dyDescent="0.2">
      <c r="A13120" s="207" t="str">
        <f t="shared" si="3931"/>
        <v/>
      </c>
      <c r="B13120" s="205" t="str">
        <f t="shared" si="3934"/>
        <v/>
      </c>
      <c r="C13120" s="206"/>
      <c r="D13120" s="207" t="str">
        <f t="shared" si="3932"/>
        <v/>
      </c>
      <c r="E13120" s="208"/>
      <c r="F13120" s="209">
        <f t="shared" si="3933"/>
        <v>0</v>
      </c>
      <c r="G13120" s="268">
        <f t="shared" si="3935"/>
        <v>0</v>
      </c>
    </row>
    <row r="13121" spans="1:7" ht="24" customHeight="1" x14ac:dyDescent="0.2">
      <c r="A13121" s="207" t="str">
        <f t="shared" si="3931"/>
        <v/>
      </c>
      <c r="B13121" s="205" t="str">
        <f t="shared" si="3934"/>
        <v/>
      </c>
      <c r="C13121" s="206"/>
      <c r="D13121" s="207" t="str">
        <f t="shared" si="3932"/>
        <v/>
      </c>
      <c r="E13121" s="208"/>
      <c r="F13121" s="209">
        <f t="shared" si="3933"/>
        <v>0</v>
      </c>
      <c r="G13121" s="268">
        <f t="shared" si="3935"/>
        <v>0</v>
      </c>
    </row>
    <row r="13122" spans="1:7" ht="24" customHeight="1" x14ac:dyDescent="0.2">
      <c r="A13122" s="207" t="str">
        <f t="shared" si="3931"/>
        <v/>
      </c>
      <c r="B13122" s="205" t="str">
        <f t="shared" si="3934"/>
        <v/>
      </c>
      <c r="C13122" s="206"/>
      <c r="D13122" s="207" t="str">
        <f t="shared" si="3932"/>
        <v/>
      </c>
      <c r="E13122" s="208"/>
      <c r="F13122" s="209">
        <f t="shared" si="3933"/>
        <v>0</v>
      </c>
      <c r="G13122" s="268">
        <f t="shared" si="3935"/>
        <v>0</v>
      </c>
    </row>
    <row r="13123" spans="1:7" ht="24" customHeight="1" x14ac:dyDescent="0.2">
      <c r="A13123" s="207" t="str">
        <f t="shared" si="3931"/>
        <v/>
      </c>
      <c r="B13123" s="205" t="str">
        <f t="shared" si="3934"/>
        <v/>
      </c>
      <c r="C13123" s="206"/>
      <c r="D13123" s="207" t="str">
        <f t="shared" si="3932"/>
        <v/>
      </c>
      <c r="E13123" s="208"/>
      <c r="F13123" s="209">
        <f t="shared" si="3933"/>
        <v>0</v>
      </c>
      <c r="G13123" s="268">
        <f t="shared" si="3935"/>
        <v>0</v>
      </c>
    </row>
    <row r="13124" spans="1:7" ht="24" customHeight="1" x14ac:dyDescent="0.2">
      <c r="A13124" s="207" t="str">
        <f t="shared" si="3931"/>
        <v/>
      </c>
      <c r="B13124" s="205" t="str">
        <f t="shared" si="3934"/>
        <v/>
      </c>
      <c r="C13124" s="206"/>
      <c r="D13124" s="207" t="str">
        <f t="shared" si="3932"/>
        <v/>
      </c>
      <c r="E13124" s="208"/>
      <c r="F13124" s="209">
        <f t="shared" si="3933"/>
        <v>0</v>
      </c>
      <c r="G13124" s="268">
        <f t="shared" si="3935"/>
        <v>0</v>
      </c>
    </row>
    <row r="13125" spans="1:7" ht="24" customHeight="1" x14ac:dyDescent="0.2">
      <c r="A13125" s="207" t="str">
        <f t="shared" si="3931"/>
        <v/>
      </c>
      <c r="B13125" s="205" t="str">
        <f t="shared" si="3934"/>
        <v/>
      </c>
      <c r="C13125" s="206"/>
      <c r="D13125" s="207" t="str">
        <f t="shared" si="3932"/>
        <v/>
      </c>
      <c r="E13125" s="208"/>
      <c r="F13125" s="210">
        <f t="shared" si="3933"/>
        <v>0</v>
      </c>
      <c r="G13125" s="268">
        <f t="shared" si="3935"/>
        <v>0</v>
      </c>
    </row>
    <row r="13126" spans="1:7" ht="24" customHeight="1" x14ac:dyDescent="0.2">
      <c r="A13126" s="269"/>
      <c r="D13126" s="88"/>
      <c r="E13126" s="89"/>
      <c r="F13126" s="255" t="s">
        <v>30</v>
      </c>
      <c r="G13126" s="270">
        <f>SUBTOTAL(9,G13112:G13125)</f>
        <v>0</v>
      </c>
    </row>
    <row r="13127" spans="1:7" ht="24" customHeight="1" x14ac:dyDescent="0.2">
      <c r="A13127" s="269"/>
      <c r="C13127" s="98" t="s">
        <v>604</v>
      </c>
      <c r="D13127" s="88"/>
      <c r="E13127" s="89"/>
      <c r="G13127" s="271"/>
    </row>
    <row r="13128" spans="1:7" ht="24" customHeight="1" x14ac:dyDescent="0.2">
      <c r="A13128" s="207" t="str">
        <f t="shared" ref="A13128:A13135" si="3936">IFERROR(VLOOKUP(C13128,Tabla_Insumos,4,FALSE),"")</f>
        <v/>
      </c>
      <c r="B13128" s="205">
        <f t="shared" ref="B13128:B13135" si="3937">IFERROR(VLOOKUP(A13128,Tabla_Indices,5,FALSE),"")</f>
        <v>0</v>
      </c>
      <c r="C13128" s="206"/>
      <c r="D13128" s="207" t="str">
        <f t="shared" ref="D13128:D13135" si="3938">IFERROR(VLOOKUP(C13128,Tabla_Insumos,2,FALSE),"")</f>
        <v/>
      </c>
      <c r="E13128" s="208"/>
      <c r="F13128" s="211">
        <f t="shared" ref="F13128:F13135" si="3939">IFERROR(VLOOKUP(C13128,Tabla_Insumos,3,FALSE),0)</f>
        <v>0</v>
      </c>
      <c r="G13128" s="268">
        <f>ROUND(E13128*F13128,2)</f>
        <v>0</v>
      </c>
    </row>
    <row r="13129" spans="1:7" ht="24" customHeight="1" x14ac:dyDescent="0.2">
      <c r="A13129" s="207" t="str">
        <f t="shared" si="3936"/>
        <v/>
      </c>
      <c r="B13129" s="205">
        <f t="shared" si="3937"/>
        <v>0</v>
      </c>
      <c r="C13129" s="206"/>
      <c r="D13129" s="207" t="str">
        <f t="shared" si="3938"/>
        <v/>
      </c>
      <c r="E13129" s="208"/>
      <c r="F13129" s="211">
        <f t="shared" si="3939"/>
        <v>0</v>
      </c>
      <c r="G13129" s="268">
        <f>ROUND(E13129*F13129,2)</f>
        <v>0</v>
      </c>
    </row>
    <row r="13130" spans="1:7" ht="24" customHeight="1" x14ac:dyDescent="0.2">
      <c r="A13130" s="207" t="str">
        <f t="shared" si="3936"/>
        <v/>
      </c>
      <c r="B13130" s="205">
        <f t="shared" si="3937"/>
        <v>0</v>
      </c>
      <c r="C13130" s="206"/>
      <c r="D13130" s="207" t="str">
        <f t="shared" si="3938"/>
        <v/>
      </c>
      <c r="E13130" s="208"/>
      <c r="F13130" s="211">
        <f t="shared" si="3939"/>
        <v>0</v>
      </c>
      <c r="G13130" s="268">
        <f t="shared" ref="G13130:G13135" si="3940">ROUND(E13130*F13130,2)</f>
        <v>0</v>
      </c>
    </row>
    <row r="13131" spans="1:7" ht="24" customHeight="1" x14ac:dyDescent="0.2">
      <c r="A13131" s="207" t="str">
        <f t="shared" si="3936"/>
        <v/>
      </c>
      <c r="B13131" s="205">
        <f t="shared" si="3937"/>
        <v>0</v>
      </c>
      <c r="C13131" s="206"/>
      <c r="D13131" s="207" t="str">
        <f t="shared" si="3938"/>
        <v/>
      </c>
      <c r="E13131" s="208"/>
      <c r="F13131" s="211">
        <f t="shared" si="3939"/>
        <v>0</v>
      </c>
      <c r="G13131" s="268">
        <f t="shared" si="3940"/>
        <v>0</v>
      </c>
    </row>
    <row r="13132" spans="1:7" ht="24" customHeight="1" x14ac:dyDescent="0.2">
      <c r="A13132" s="207" t="str">
        <f t="shared" si="3936"/>
        <v/>
      </c>
      <c r="B13132" s="205">
        <f t="shared" si="3937"/>
        <v>0</v>
      </c>
      <c r="C13132" s="206"/>
      <c r="D13132" s="207" t="str">
        <f t="shared" si="3938"/>
        <v/>
      </c>
      <c r="E13132" s="208"/>
      <c r="F13132" s="209">
        <f t="shared" si="3939"/>
        <v>0</v>
      </c>
      <c r="G13132" s="268">
        <f t="shared" si="3940"/>
        <v>0</v>
      </c>
    </row>
    <row r="13133" spans="1:7" ht="24" customHeight="1" x14ac:dyDescent="0.2">
      <c r="A13133" s="207" t="str">
        <f t="shared" si="3936"/>
        <v/>
      </c>
      <c r="B13133" s="205">
        <f t="shared" si="3937"/>
        <v>0</v>
      </c>
      <c r="C13133" s="206"/>
      <c r="D13133" s="207" t="str">
        <f t="shared" si="3938"/>
        <v/>
      </c>
      <c r="E13133" s="208"/>
      <c r="F13133" s="209">
        <f t="shared" si="3939"/>
        <v>0</v>
      </c>
      <c r="G13133" s="268">
        <f t="shared" si="3940"/>
        <v>0</v>
      </c>
    </row>
    <row r="13134" spans="1:7" ht="24" customHeight="1" x14ac:dyDescent="0.2">
      <c r="A13134" s="207" t="str">
        <f t="shared" si="3936"/>
        <v/>
      </c>
      <c r="B13134" s="205">
        <f t="shared" si="3937"/>
        <v>0</v>
      </c>
      <c r="C13134" s="206"/>
      <c r="D13134" s="207" t="str">
        <f t="shared" si="3938"/>
        <v/>
      </c>
      <c r="E13134" s="208"/>
      <c r="F13134" s="209">
        <f t="shared" si="3939"/>
        <v>0</v>
      </c>
      <c r="G13134" s="268">
        <f t="shared" si="3940"/>
        <v>0</v>
      </c>
    </row>
    <row r="13135" spans="1:7" ht="24" customHeight="1" x14ac:dyDescent="0.2">
      <c r="A13135" s="207" t="str">
        <f t="shared" si="3936"/>
        <v/>
      </c>
      <c r="B13135" s="205">
        <f t="shared" si="3937"/>
        <v>0</v>
      </c>
      <c r="C13135" s="206"/>
      <c r="D13135" s="207" t="str">
        <f t="shared" si="3938"/>
        <v/>
      </c>
      <c r="E13135" s="208"/>
      <c r="F13135" s="209">
        <f t="shared" si="3939"/>
        <v>0</v>
      </c>
      <c r="G13135" s="268">
        <f t="shared" si="3940"/>
        <v>0</v>
      </c>
    </row>
    <row r="13136" spans="1:7" ht="24" customHeight="1" x14ac:dyDescent="0.2">
      <c r="A13136" s="269"/>
      <c r="D13136" s="88"/>
      <c r="E13136" s="89"/>
      <c r="F13136" s="255" t="s">
        <v>31</v>
      </c>
      <c r="G13136" s="270">
        <f>SUBTOTAL(9,G13128:G13135)</f>
        <v>0</v>
      </c>
    </row>
    <row r="13137" spans="1:7" ht="24" customHeight="1" x14ac:dyDescent="0.2">
      <c r="A13137" s="269"/>
      <c r="C13137" s="98" t="s">
        <v>605</v>
      </c>
      <c r="D13137" s="88"/>
      <c r="E13137" s="89"/>
      <c r="G13137" s="271"/>
    </row>
    <row r="13138" spans="1:7" ht="24" customHeight="1" x14ac:dyDescent="0.2">
      <c r="A13138" s="207" t="str">
        <f t="shared" ref="A13138:A13146" si="3941">IFERROR(VLOOKUP(C13138,Tabla_Insumos,4,FALSE),"")</f>
        <v/>
      </c>
      <c r="B13138" s="205" t="str">
        <f t="shared" ref="B13138:B13146" si="3942">IFERROR(VLOOKUP(C13138,Tabla_Insumos,5,FALSE),"")</f>
        <v/>
      </c>
      <c r="C13138" s="206"/>
      <c r="D13138" s="207" t="str">
        <f t="shared" ref="D13138:D13146" si="3943">IFERROR(VLOOKUP(C13138,Tabla_Insumos,2,FALSE),"")</f>
        <v/>
      </c>
      <c r="E13138" s="208"/>
      <c r="F13138" s="209">
        <f t="shared" ref="F13138:F13146" si="3944">IFERROR(VLOOKUP(C13138,Tabla_Insumos,3,FALSE),0)</f>
        <v>0</v>
      </c>
      <c r="G13138" s="268">
        <f t="shared" ref="G13138:G13146" si="3945">ROUND(E13138*F13138,2)</f>
        <v>0</v>
      </c>
    </row>
    <row r="13139" spans="1:7" ht="24" customHeight="1" x14ac:dyDescent="0.2">
      <c r="A13139" s="207" t="str">
        <f t="shared" si="3941"/>
        <v/>
      </c>
      <c r="B13139" s="205" t="str">
        <f t="shared" si="3942"/>
        <v/>
      </c>
      <c r="C13139" s="206"/>
      <c r="D13139" s="207" t="str">
        <f t="shared" si="3943"/>
        <v/>
      </c>
      <c r="E13139" s="208"/>
      <c r="F13139" s="209">
        <f t="shared" si="3944"/>
        <v>0</v>
      </c>
      <c r="G13139" s="268">
        <f t="shared" si="3945"/>
        <v>0</v>
      </c>
    </row>
    <row r="13140" spans="1:7" ht="24" customHeight="1" x14ac:dyDescent="0.2">
      <c r="A13140" s="207" t="str">
        <f t="shared" si="3941"/>
        <v/>
      </c>
      <c r="B13140" s="205" t="str">
        <f t="shared" si="3942"/>
        <v/>
      </c>
      <c r="C13140" s="206"/>
      <c r="D13140" s="207" t="str">
        <f t="shared" si="3943"/>
        <v/>
      </c>
      <c r="E13140" s="208"/>
      <c r="F13140" s="209">
        <f t="shared" si="3944"/>
        <v>0</v>
      </c>
      <c r="G13140" s="268">
        <f t="shared" si="3945"/>
        <v>0</v>
      </c>
    </row>
    <row r="13141" spans="1:7" ht="24" customHeight="1" x14ac:dyDescent="0.2">
      <c r="A13141" s="207" t="str">
        <f t="shared" si="3941"/>
        <v/>
      </c>
      <c r="B13141" s="205" t="str">
        <f t="shared" si="3942"/>
        <v/>
      </c>
      <c r="C13141" s="206"/>
      <c r="D13141" s="207" t="str">
        <f t="shared" si="3943"/>
        <v/>
      </c>
      <c r="E13141" s="208"/>
      <c r="F13141" s="209">
        <f t="shared" si="3944"/>
        <v>0</v>
      </c>
      <c r="G13141" s="268">
        <f t="shared" si="3945"/>
        <v>0</v>
      </c>
    </row>
    <row r="13142" spans="1:7" ht="24" customHeight="1" x14ac:dyDescent="0.2">
      <c r="A13142" s="207" t="str">
        <f t="shared" si="3941"/>
        <v/>
      </c>
      <c r="B13142" s="205" t="str">
        <f t="shared" si="3942"/>
        <v/>
      </c>
      <c r="C13142" s="206"/>
      <c r="D13142" s="207" t="str">
        <f t="shared" si="3943"/>
        <v/>
      </c>
      <c r="E13142" s="208"/>
      <c r="F13142" s="209">
        <f t="shared" si="3944"/>
        <v>0</v>
      </c>
      <c r="G13142" s="268">
        <f t="shared" si="3945"/>
        <v>0</v>
      </c>
    </row>
    <row r="13143" spans="1:7" ht="24" customHeight="1" x14ac:dyDescent="0.2">
      <c r="A13143" s="207" t="str">
        <f t="shared" si="3941"/>
        <v/>
      </c>
      <c r="B13143" s="205" t="str">
        <f t="shared" si="3942"/>
        <v/>
      </c>
      <c r="C13143" s="206"/>
      <c r="D13143" s="207" t="str">
        <f t="shared" si="3943"/>
        <v/>
      </c>
      <c r="E13143" s="208"/>
      <c r="F13143" s="209">
        <f t="shared" si="3944"/>
        <v>0</v>
      </c>
      <c r="G13143" s="268">
        <f t="shared" si="3945"/>
        <v>0</v>
      </c>
    </row>
    <row r="13144" spans="1:7" ht="24" customHeight="1" x14ac:dyDescent="0.2">
      <c r="A13144" s="207" t="str">
        <f t="shared" si="3941"/>
        <v/>
      </c>
      <c r="B13144" s="205" t="str">
        <f t="shared" si="3942"/>
        <v/>
      </c>
      <c r="C13144" s="206"/>
      <c r="D13144" s="207" t="str">
        <f t="shared" si="3943"/>
        <v/>
      </c>
      <c r="E13144" s="208"/>
      <c r="F13144" s="209">
        <f t="shared" si="3944"/>
        <v>0</v>
      </c>
      <c r="G13144" s="268">
        <f t="shared" si="3945"/>
        <v>0</v>
      </c>
    </row>
    <row r="13145" spans="1:7" ht="24" customHeight="1" x14ac:dyDescent="0.2">
      <c r="A13145" s="207" t="str">
        <f t="shared" si="3941"/>
        <v/>
      </c>
      <c r="B13145" s="205" t="str">
        <f t="shared" si="3942"/>
        <v/>
      </c>
      <c r="C13145" s="206"/>
      <c r="D13145" s="207" t="str">
        <f t="shared" si="3943"/>
        <v/>
      </c>
      <c r="E13145" s="208"/>
      <c r="F13145" s="209">
        <f t="shared" si="3944"/>
        <v>0</v>
      </c>
      <c r="G13145" s="268">
        <f t="shared" si="3945"/>
        <v>0</v>
      </c>
    </row>
    <row r="13146" spans="1:7" ht="24" customHeight="1" x14ac:dyDescent="0.2">
      <c r="A13146" s="207" t="str">
        <f t="shared" si="3941"/>
        <v/>
      </c>
      <c r="B13146" s="205" t="str">
        <f t="shared" si="3942"/>
        <v/>
      </c>
      <c r="C13146" s="206"/>
      <c r="D13146" s="207" t="str">
        <f t="shared" si="3943"/>
        <v/>
      </c>
      <c r="E13146" s="208"/>
      <c r="F13146" s="209">
        <f t="shared" si="3944"/>
        <v>0</v>
      </c>
      <c r="G13146" s="268">
        <f t="shared" si="3945"/>
        <v>0</v>
      </c>
    </row>
    <row r="13147" spans="1:7" ht="24" customHeight="1" x14ac:dyDescent="0.2">
      <c r="A13147" s="272"/>
      <c r="B13147" s="88"/>
      <c r="D13147" s="88"/>
      <c r="E13147" s="89"/>
      <c r="F13147" s="255" t="s">
        <v>32</v>
      </c>
      <c r="G13147" s="270">
        <f>SUBTOTAL(9,G13138:G13146)</f>
        <v>0</v>
      </c>
    </row>
    <row r="13148" spans="1:7" ht="24" customHeight="1" x14ac:dyDescent="0.2">
      <c r="A13148" s="273"/>
      <c r="B13148" s="88"/>
      <c r="D13148" s="88"/>
      <c r="E13148" s="89"/>
      <c r="G13148" s="271"/>
    </row>
    <row r="13149" spans="1:7" ht="24" customHeight="1" x14ac:dyDescent="0.2">
      <c r="A13149" s="274" t="str">
        <f>B13107</f>
        <v>25.9.2.1</v>
      </c>
      <c r="B13149" s="275" t="str">
        <f>C13107</f>
        <v>Llave 1 pto. Jeluz</v>
      </c>
      <c r="C13149" s="95"/>
      <c r="D13149" s="95" t="s">
        <v>33</v>
      </c>
      <c r="E13149" s="96"/>
      <c r="F13149" s="277" t="s">
        <v>34</v>
      </c>
      <c r="G13149" s="276">
        <f>SUBTOTAL(9,G13112:G13148)</f>
        <v>0</v>
      </c>
    </row>
    <row r="13151" spans="1:7" ht="24" customHeight="1" x14ac:dyDescent="0.2">
      <c r="A13151" s="256" t="s">
        <v>36</v>
      </c>
      <c r="B13151" s="257"/>
      <c r="C13151" s="257"/>
      <c r="D13151" s="257"/>
      <c r="E13151" s="257"/>
      <c r="F13151" s="257"/>
      <c r="G13151" s="258"/>
    </row>
    <row r="13152" spans="1:7" ht="24" customHeight="1" x14ac:dyDescent="0.2">
      <c r="A13152" s="259" t="s">
        <v>601</v>
      </c>
      <c r="B13152" s="84" t="str">
        <f>Comitente</f>
        <v>SUBSECRETARIA DE ARQUITECTURA</v>
      </c>
      <c r="C13152" s="80"/>
      <c r="D13152" s="85"/>
      <c r="E13152" s="85"/>
      <c r="F13152" s="86"/>
      <c r="G13152" s="260"/>
    </row>
    <row r="13153" spans="1:7" ht="24" customHeight="1" x14ac:dyDescent="0.2">
      <c r="A13153" s="259" t="s">
        <v>602</v>
      </c>
      <c r="B13153" s="84">
        <f>Contratista</f>
        <v>0</v>
      </c>
      <c r="C13153" s="81"/>
      <c r="D13153" s="81"/>
      <c r="E13153" s="81"/>
      <c r="F13153" s="87"/>
      <c r="G13153" s="261"/>
    </row>
    <row r="13154" spans="1:7" ht="24" customHeight="1" x14ac:dyDescent="0.2">
      <c r="A13154" s="259" t="s">
        <v>23</v>
      </c>
      <c r="B13154" s="84" t="str">
        <f>Obra</f>
        <v>ESCUELA CASA DEL NINÑO</v>
      </c>
      <c r="C13154" s="81"/>
      <c r="D13154" s="81"/>
      <c r="E13154" s="81"/>
      <c r="F13154" s="87" t="s">
        <v>37</v>
      </c>
      <c r="G13154" s="262">
        <f>Fecha_Base</f>
        <v>0</v>
      </c>
    </row>
    <row r="13155" spans="1:7" ht="24" customHeight="1" x14ac:dyDescent="0.2">
      <c r="A13155" s="263" t="s">
        <v>600</v>
      </c>
      <c r="B13155" s="82" t="str">
        <f>Ubicación</f>
        <v>VALLE FERTIL - SAN JUAN</v>
      </c>
      <c r="C13155" s="82"/>
      <c r="D13155" s="88"/>
      <c r="E13155" s="89"/>
      <c r="G13155" s="264"/>
    </row>
    <row r="13156" spans="1:7" ht="24" customHeight="1" x14ac:dyDescent="0.2">
      <c r="A13156" s="263" t="s">
        <v>38</v>
      </c>
      <c r="B13156" s="91">
        <f>IFERROR(VALUE(LEFT(B13157,FIND(".",B13157)-1)),"")</f>
        <v>25</v>
      </c>
      <c r="C13156" s="83" t="str">
        <f>IFERROR(VLOOKUP(B13156,Tabla_CyP,2,FALSE),"")</f>
        <v>REPARACIONES, REFACCIONES Y REFUNCIONALIZACIONES</v>
      </c>
      <c r="E13156" s="89"/>
      <c r="G13156" s="264"/>
    </row>
    <row r="13157" spans="1:7" ht="24" customHeight="1" x14ac:dyDescent="0.2">
      <c r="A13157" s="263" t="s">
        <v>24</v>
      </c>
      <c r="B13157" s="92" t="str">
        <f>IFERROR(VLOOKUP(COUNTIF($A$1:A13157,"ANALISIS DE PRECIOS"),Tabla_NumeroItem,2,FALSE),"")</f>
        <v>25.9.2.2</v>
      </c>
      <c r="C13157" s="83" t="str">
        <f>IFERROR(VLOOKUP(B13157,Tabla_CyP,2,FALSE),"")</f>
        <v>Llave 1 pto. y toma</v>
      </c>
      <c r="D13157" s="88"/>
      <c r="E13157" s="89"/>
      <c r="F13157" s="87" t="s">
        <v>25</v>
      </c>
      <c r="G13157" s="265" t="str">
        <f>IFERROR(VLOOKUP(B13157,Tabla_CyP,4,FALSE),"")</f>
        <v>u</v>
      </c>
    </row>
    <row r="13158" spans="1:7" ht="24" customHeight="1" x14ac:dyDescent="0.2">
      <c r="A13158" s="263"/>
      <c r="B13158" s="82"/>
      <c r="D13158" s="88"/>
      <c r="E13158" s="89"/>
      <c r="G13158" s="264"/>
    </row>
    <row r="13159" spans="1:7" ht="24" customHeight="1" x14ac:dyDescent="0.2">
      <c r="A13159" s="366" t="s">
        <v>506</v>
      </c>
      <c r="B13159" s="367"/>
      <c r="C13159" s="368" t="s">
        <v>0</v>
      </c>
      <c r="D13159" s="368" t="s">
        <v>26</v>
      </c>
      <c r="E13159" s="370" t="s">
        <v>27</v>
      </c>
      <c r="F13159" s="372" t="s">
        <v>28</v>
      </c>
      <c r="G13159" s="372" t="s">
        <v>29</v>
      </c>
    </row>
    <row r="13160" spans="1:7" ht="24" customHeight="1" x14ac:dyDescent="0.2">
      <c r="A13160" s="93" t="s">
        <v>507</v>
      </c>
      <c r="B13160" s="93" t="s">
        <v>508</v>
      </c>
      <c r="C13160" s="369"/>
      <c r="D13160" s="369"/>
      <c r="E13160" s="371"/>
      <c r="F13160" s="373"/>
      <c r="G13160" s="373"/>
    </row>
    <row r="13161" spans="1:7" ht="24" customHeight="1" x14ac:dyDescent="0.2">
      <c r="A13161" s="266"/>
      <c r="B13161" s="94"/>
      <c r="C13161" s="132" t="s">
        <v>603</v>
      </c>
      <c r="D13161" s="95"/>
      <c r="E13161" s="96"/>
      <c r="F13161" s="97"/>
      <c r="G13161" s="267"/>
    </row>
    <row r="13162" spans="1:7" ht="24" customHeight="1" x14ac:dyDescent="0.2">
      <c r="A13162" s="207" t="str">
        <f t="shared" ref="A13162:A13175" si="3946">IFERROR(VLOOKUP(C13162,Tabla_Insumos,4,FALSE),"")</f>
        <v/>
      </c>
      <c r="B13162" s="205" t="str">
        <f>IFERROR(VLOOKUP(C13162,Tabla_Insumos,5,FALSE),"")</f>
        <v/>
      </c>
      <c r="C13162" s="206"/>
      <c r="D13162" s="207" t="str">
        <f t="shared" ref="D13162:D13175" si="3947">IFERROR(VLOOKUP(C13162,Tabla_Insumos,2,FALSE),"")</f>
        <v/>
      </c>
      <c r="E13162" s="208"/>
      <c r="F13162" s="209">
        <f t="shared" ref="F13162:F13175" si="3948">IFERROR(VLOOKUP(C13162,Tabla_Insumos,3,FALSE),0)</f>
        <v>0</v>
      </c>
      <c r="G13162" s="268">
        <f>ROUND(E13162*F13162,2)</f>
        <v>0</v>
      </c>
    </row>
    <row r="13163" spans="1:7" ht="24" customHeight="1" x14ac:dyDescent="0.2">
      <c r="A13163" s="207" t="str">
        <f t="shared" si="3946"/>
        <v/>
      </c>
      <c r="B13163" s="205" t="str">
        <f t="shared" ref="B13163:B13175" si="3949">IFERROR(VLOOKUP(C13163,Tabla_Insumos,5,FALSE),"")</f>
        <v/>
      </c>
      <c r="C13163" s="206"/>
      <c r="D13163" s="207" t="str">
        <f t="shared" si="3947"/>
        <v/>
      </c>
      <c r="E13163" s="208"/>
      <c r="F13163" s="209">
        <f t="shared" si="3948"/>
        <v>0</v>
      </c>
      <c r="G13163" s="268">
        <f t="shared" ref="G13163:G13175" si="3950">ROUND(E13163*F13163,2)</f>
        <v>0</v>
      </c>
    </row>
    <row r="13164" spans="1:7" ht="24" customHeight="1" x14ac:dyDescent="0.2">
      <c r="A13164" s="207" t="str">
        <f t="shared" si="3946"/>
        <v/>
      </c>
      <c r="B13164" s="205" t="str">
        <f t="shared" si="3949"/>
        <v/>
      </c>
      <c r="C13164" s="206"/>
      <c r="D13164" s="207" t="str">
        <f t="shared" si="3947"/>
        <v/>
      </c>
      <c r="E13164" s="208"/>
      <c r="F13164" s="209">
        <f t="shared" si="3948"/>
        <v>0</v>
      </c>
      <c r="G13164" s="268">
        <f t="shared" si="3950"/>
        <v>0</v>
      </c>
    </row>
    <row r="13165" spans="1:7" ht="24" customHeight="1" x14ac:dyDescent="0.2">
      <c r="A13165" s="207" t="str">
        <f t="shared" si="3946"/>
        <v/>
      </c>
      <c r="B13165" s="205" t="str">
        <f t="shared" si="3949"/>
        <v/>
      </c>
      <c r="C13165" s="206"/>
      <c r="D13165" s="207" t="str">
        <f t="shared" si="3947"/>
        <v/>
      </c>
      <c r="E13165" s="208"/>
      <c r="F13165" s="209">
        <f t="shared" si="3948"/>
        <v>0</v>
      </c>
      <c r="G13165" s="268">
        <f t="shared" si="3950"/>
        <v>0</v>
      </c>
    </row>
    <row r="13166" spans="1:7" ht="24" customHeight="1" x14ac:dyDescent="0.2">
      <c r="A13166" s="207" t="str">
        <f t="shared" si="3946"/>
        <v/>
      </c>
      <c r="B13166" s="205" t="str">
        <f t="shared" si="3949"/>
        <v/>
      </c>
      <c r="C13166" s="206"/>
      <c r="D13166" s="207" t="str">
        <f t="shared" si="3947"/>
        <v/>
      </c>
      <c r="E13166" s="208"/>
      <c r="F13166" s="209">
        <f t="shared" si="3948"/>
        <v>0</v>
      </c>
      <c r="G13166" s="268">
        <f t="shared" si="3950"/>
        <v>0</v>
      </c>
    </row>
    <row r="13167" spans="1:7" ht="24" customHeight="1" x14ac:dyDescent="0.2">
      <c r="A13167" s="207" t="str">
        <f t="shared" si="3946"/>
        <v/>
      </c>
      <c r="B13167" s="205" t="str">
        <f t="shared" si="3949"/>
        <v/>
      </c>
      <c r="C13167" s="206"/>
      <c r="D13167" s="207" t="str">
        <f t="shared" si="3947"/>
        <v/>
      </c>
      <c r="E13167" s="208"/>
      <c r="F13167" s="209">
        <f t="shared" si="3948"/>
        <v>0</v>
      </c>
      <c r="G13167" s="268">
        <f t="shared" si="3950"/>
        <v>0</v>
      </c>
    </row>
    <row r="13168" spans="1:7" ht="24" customHeight="1" x14ac:dyDescent="0.2">
      <c r="A13168" s="207" t="str">
        <f t="shared" si="3946"/>
        <v/>
      </c>
      <c r="B13168" s="205" t="str">
        <f t="shared" si="3949"/>
        <v/>
      </c>
      <c r="C13168" s="206"/>
      <c r="D13168" s="207" t="str">
        <f t="shared" si="3947"/>
        <v/>
      </c>
      <c r="E13168" s="208"/>
      <c r="F13168" s="209">
        <f t="shared" si="3948"/>
        <v>0</v>
      </c>
      <c r="G13168" s="268">
        <f t="shared" si="3950"/>
        <v>0</v>
      </c>
    </row>
    <row r="13169" spans="1:7" ht="24" customHeight="1" x14ac:dyDescent="0.2">
      <c r="A13169" s="207" t="str">
        <f t="shared" si="3946"/>
        <v/>
      </c>
      <c r="B13169" s="205" t="str">
        <f t="shared" si="3949"/>
        <v/>
      </c>
      <c r="C13169" s="206"/>
      <c r="D13169" s="207" t="str">
        <f t="shared" si="3947"/>
        <v/>
      </c>
      <c r="E13169" s="208"/>
      <c r="F13169" s="209">
        <f t="shared" si="3948"/>
        <v>0</v>
      </c>
      <c r="G13169" s="268">
        <f t="shared" si="3950"/>
        <v>0</v>
      </c>
    </row>
    <row r="13170" spans="1:7" ht="24" customHeight="1" x14ac:dyDescent="0.2">
      <c r="A13170" s="207" t="str">
        <f t="shared" si="3946"/>
        <v/>
      </c>
      <c r="B13170" s="205" t="str">
        <f t="shared" si="3949"/>
        <v/>
      </c>
      <c r="C13170" s="206"/>
      <c r="D13170" s="207" t="str">
        <f t="shared" si="3947"/>
        <v/>
      </c>
      <c r="E13170" s="208"/>
      <c r="F13170" s="209">
        <f t="shared" si="3948"/>
        <v>0</v>
      </c>
      <c r="G13170" s="268">
        <f t="shared" si="3950"/>
        <v>0</v>
      </c>
    </row>
    <row r="13171" spans="1:7" ht="24" customHeight="1" x14ac:dyDescent="0.2">
      <c r="A13171" s="207" t="str">
        <f t="shared" si="3946"/>
        <v/>
      </c>
      <c r="B13171" s="205" t="str">
        <f t="shared" si="3949"/>
        <v/>
      </c>
      <c r="C13171" s="206"/>
      <c r="D13171" s="207" t="str">
        <f t="shared" si="3947"/>
        <v/>
      </c>
      <c r="E13171" s="208"/>
      <c r="F13171" s="209">
        <f t="shared" si="3948"/>
        <v>0</v>
      </c>
      <c r="G13171" s="268">
        <f t="shared" si="3950"/>
        <v>0</v>
      </c>
    </row>
    <row r="13172" spans="1:7" ht="24" customHeight="1" x14ac:dyDescent="0.2">
      <c r="A13172" s="207" t="str">
        <f t="shared" si="3946"/>
        <v/>
      </c>
      <c r="B13172" s="205" t="str">
        <f t="shared" si="3949"/>
        <v/>
      </c>
      <c r="C13172" s="206"/>
      <c r="D13172" s="207" t="str">
        <f t="shared" si="3947"/>
        <v/>
      </c>
      <c r="E13172" s="208"/>
      <c r="F13172" s="209">
        <f t="shared" si="3948"/>
        <v>0</v>
      </c>
      <c r="G13172" s="268">
        <f t="shared" si="3950"/>
        <v>0</v>
      </c>
    </row>
    <row r="13173" spans="1:7" ht="24" customHeight="1" x14ac:dyDescent="0.2">
      <c r="A13173" s="207" t="str">
        <f t="shared" si="3946"/>
        <v/>
      </c>
      <c r="B13173" s="205" t="str">
        <f t="shared" si="3949"/>
        <v/>
      </c>
      <c r="C13173" s="206"/>
      <c r="D13173" s="207" t="str">
        <f t="shared" si="3947"/>
        <v/>
      </c>
      <c r="E13173" s="208"/>
      <c r="F13173" s="209">
        <f t="shared" si="3948"/>
        <v>0</v>
      </c>
      <c r="G13173" s="268">
        <f t="shared" si="3950"/>
        <v>0</v>
      </c>
    </row>
    <row r="13174" spans="1:7" ht="24" customHeight="1" x14ac:dyDescent="0.2">
      <c r="A13174" s="207" t="str">
        <f t="shared" si="3946"/>
        <v/>
      </c>
      <c r="B13174" s="205" t="str">
        <f t="shared" si="3949"/>
        <v/>
      </c>
      <c r="C13174" s="206"/>
      <c r="D13174" s="207" t="str">
        <f t="shared" si="3947"/>
        <v/>
      </c>
      <c r="E13174" s="208"/>
      <c r="F13174" s="209">
        <f t="shared" si="3948"/>
        <v>0</v>
      </c>
      <c r="G13174" s="268">
        <f t="shared" si="3950"/>
        <v>0</v>
      </c>
    </row>
    <row r="13175" spans="1:7" ht="24" customHeight="1" x14ac:dyDescent="0.2">
      <c r="A13175" s="207" t="str">
        <f t="shared" si="3946"/>
        <v/>
      </c>
      <c r="B13175" s="205" t="str">
        <f t="shared" si="3949"/>
        <v/>
      </c>
      <c r="C13175" s="206"/>
      <c r="D13175" s="207" t="str">
        <f t="shared" si="3947"/>
        <v/>
      </c>
      <c r="E13175" s="208"/>
      <c r="F13175" s="210">
        <f t="shared" si="3948"/>
        <v>0</v>
      </c>
      <c r="G13175" s="268">
        <f t="shared" si="3950"/>
        <v>0</v>
      </c>
    </row>
    <row r="13176" spans="1:7" ht="24" customHeight="1" x14ac:dyDescent="0.2">
      <c r="A13176" s="269"/>
      <c r="D13176" s="88"/>
      <c r="E13176" s="89"/>
      <c r="F13176" s="255" t="s">
        <v>30</v>
      </c>
      <c r="G13176" s="270">
        <f>SUBTOTAL(9,G13162:G13175)</f>
        <v>0</v>
      </c>
    </row>
    <row r="13177" spans="1:7" ht="24" customHeight="1" x14ac:dyDescent="0.2">
      <c r="A13177" s="269"/>
      <c r="C13177" s="98" t="s">
        <v>604</v>
      </c>
      <c r="D13177" s="88"/>
      <c r="E13177" s="89"/>
      <c r="G13177" s="271"/>
    </row>
    <row r="13178" spans="1:7" ht="24" customHeight="1" x14ac:dyDescent="0.2">
      <c r="A13178" s="207" t="str">
        <f t="shared" ref="A13178:A13185" si="3951">IFERROR(VLOOKUP(C13178,Tabla_Insumos,4,FALSE),"")</f>
        <v/>
      </c>
      <c r="B13178" s="205">
        <f t="shared" ref="B13178:B13185" si="3952">IFERROR(VLOOKUP(A13178,Tabla_Indices,5,FALSE),"")</f>
        <v>0</v>
      </c>
      <c r="C13178" s="206"/>
      <c r="D13178" s="207" t="str">
        <f t="shared" ref="D13178:D13185" si="3953">IFERROR(VLOOKUP(C13178,Tabla_Insumos,2,FALSE),"")</f>
        <v/>
      </c>
      <c r="E13178" s="208"/>
      <c r="F13178" s="211">
        <f t="shared" ref="F13178:F13185" si="3954">IFERROR(VLOOKUP(C13178,Tabla_Insumos,3,FALSE),0)</f>
        <v>0</v>
      </c>
      <c r="G13178" s="268">
        <f>ROUND(E13178*F13178,2)</f>
        <v>0</v>
      </c>
    </row>
    <row r="13179" spans="1:7" ht="24" customHeight="1" x14ac:dyDescent="0.2">
      <c r="A13179" s="207" t="str">
        <f t="shared" si="3951"/>
        <v/>
      </c>
      <c r="B13179" s="205">
        <f t="shared" si="3952"/>
        <v>0</v>
      </c>
      <c r="C13179" s="206"/>
      <c r="D13179" s="207" t="str">
        <f t="shared" si="3953"/>
        <v/>
      </c>
      <c r="E13179" s="208"/>
      <c r="F13179" s="211">
        <f t="shared" si="3954"/>
        <v>0</v>
      </c>
      <c r="G13179" s="268">
        <f>ROUND(E13179*F13179,2)</f>
        <v>0</v>
      </c>
    </row>
    <row r="13180" spans="1:7" ht="24" customHeight="1" x14ac:dyDescent="0.2">
      <c r="A13180" s="207" t="str">
        <f t="shared" si="3951"/>
        <v/>
      </c>
      <c r="B13180" s="205">
        <f t="shared" si="3952"/>
        <v>0</v>
      </c>
      <c r="C13180" s="206"/>
      <c r="D13180" s="207" t="str">
        <f t="shared" si="3953"/>
        <v/>
      </c>
      <c r="E13180" s="208"/>
      <c r="F13180" s="211">
        <f t="shared" si="3954"/>
        <v>0</v>
      </c>
      <c r="G13180" s="268">
        <f t="shared" ref="G13180:G13185" si="3955">ROUND(E13180*F13180,2)</f>
        <v>0</v>
      </c>
    </row>
    <row r="13181" spans="1:7" ht="24" customHeight="1" x14ac:dyDescent="0.2">
      <c r="A13181" s="207" t="str">
        <f t="shared" si="3951"/>
        <v/>
      </c>
      <c r="B13181" s="205">
        <f t="shared" si="3952"/>
        <v>0</v>
      </c>
      <c r="C13181" s="206"/>
      <c r="D13181" s="207" t="str">
        <f t="shared" si="3953"/>
        <v/>
      </c>
      <c r="E13181" s="208"/>
      <c r="F13181" s="211">
        <f t="shared" si="3954"/>
        <v>0</v>
      </c>
      <c r="G13181" s="268">
        <f t="shared" si="3955"/>
        <v>0</v>
      </c>
    </row>
    <row r="13182" spans="1:7" ht="24" customHeight="1" x14ac:dyDescent="0.2">
      <c r="A13182" s="207" t="str">
        <f t="shared" si="3951"/>
        <v/>
      </c>
      <c r="B13182" s="205">
        <f t="shared" si="3952"/>
        <v>0</v>
      </c>
      <c r="C13182" s="206"/>
      <c r="D13182" s="207" t="str">
        <f t="shared" si="3953"/>
        <v/>
      </c>
      <c r="E13182" s="208"/>
      <c r="F13182" s="209">
        <f t="shared" si="3954"/>
        <v>0</v>
      </c>
      <c r="G13182" s="268">
        <f t="shared" si="3955"/>
        <v>0</v>
      </c>
    </row>
    <row r="13183" spans="1:7" ht="24" customHeight="1" x14ac:dyDescent="0.2">
      <c r="A13183" s="207" t="str">
        <f t="shared" si="3951"/>
        <v/>
      </c>
      <c r="B13183" s="205">
        <f t="shared" si="3952"/>
        <v>0</v>
      </c>
      <c r="C13183" s="206"/>
      <c r="D13183" s="207" t="str">
        <f t="shared" si="3953"/>
        <v/>
      </c>
      <c r="E13183" s="208"/>
      <c r="F13183" s="209">
        <f t="shared" si="3954"/>
        <v>0</v>
      </c>
      <c r="G13183" s="268">
        <f t="shared" si="3955"/>
        <v>0</v>
      </c>
    </row>
    <row r="13184" spans="1:7" ht="24" customHeight="1" x14ac:dyDescent="0.2">
      <c r="A13184" s="207" t="str">
        <f t="shared" si="3951"/>
        <v/>
      </c>
      <c r="B13184" s="205">
        <f t="shared" si="3952"/>
        <v>0</v>
      </c>
      <c r="C13184" s="206"/>
      <c r="D13184" s="207" t="str">
        <f t="shared" si="3953"/>
        <v/>
      </c>
      <c r="E13184" s="208"/>
      <c r="F13184" s="209">
        <f t="shared" si="3954"/>
        <v>0</v>
      </c>
      <c r="G13184" s="268">
        <f t="shared" si="3955"/>
        <v>0</v>
      </c>
    </row>
    <row r="13185" spans="1:7" ht="24" customHeight="1" x14ac:dyDescent="0.2">
      <c r="A13185" s="207" t="str">
        <f t="shared" si="3951"/>
        <v/>
      </c>
      <c r="B13185" s="205">
        <f t="shared" si="3952"/>
        <v>0</v>
      </c>
      <c r="C13185" s="206"/>
      <c r="D13185" s="207" t="str">
        <f t="shared" si="3953"/>
        <v/>
      </c>
      <c r="E13185" s="208"/>
      <c r="F13185" s="209">
        <f t="shared" si="3954"/>
        <v>0</v>
      </c>
      <c r="G13185" s="268">
        <f t="shared" si="3955"/>
        <v>0</v>
      </c>
    </row>
    <row r="13186" spans="1:7" ht="24" customHeight="1" x14ac:dyDescent="0.2">
      <c r="A13186" s="269"/>
      <c r="D13186" s="88"/>
      <c r="E13186" s="89"/>
      <c r="F13186" s="255" t="s">
        <v>31</v>
      </c>
      <c r="G13186" s="270">
        <f>SUBTOTAL(9,G13178:G13185)</f>
        <v>0</v>
      </c>
    </row>
    <row r="13187" spans="1:7" ht="24" customHeight="1" x14ac:dyDescent="0.2">
      <c r="A13187" s="269"/>
      <c r="C13187" s="98" t="s">
        <v>605</v>
      </c>
      <c r="D13187" s="88"/>
      <c r="E13187" s="89"/>
      <c r="G13187" s="271"/>
    </row>
    <row r="13188" spans="1:7" ht="24" customHeight="1" x14ac:dyDescent="0.2">
      <c r="A13188" s="207" t="str">
        <f t="shared" ref="A13188:A13196" si="3956">IFERROR(VLOOKUP(C13188,Tabla_Insumos,4,FALSE),"")</f>
        <v/>
      </c>
      <c r="B13188" s="205" t="str">
        <f t="shared" ref="B13188:B13196" si="3957">IFERROR(VLOOKUP(C13188,Tabla_Insumos,5,FALSE),"")</f>
        <v/>
      </c>
      <c r="C13188" s="206"/>
      <c r="D13188" s="207" t="str">
        <f t="shared" ref="D13188:D13196" si="3958">IFERROR(VLOOKUP(C13188,Tabla_Insumos,2,FALSE),"")</f>
        <v/>
      </c>
      <c r="E13188" s="208"/>
      <c r="F13188" s="209">
        <f t="shared" ref="F13188:F13196" si="3959">IFERROR(VLOOKUP(C13188,Tabla_Insumos,3,FALSE),0)</f>
        <v>0</v>
      </c>
      <c r="G13188" s="268">
        <f t="shared" ref="G13188:G13196" si="3960">ROUND(E13188*F13188,2)</f>
        <v>0</v>
      </c>
    </row>
    <row r="13189" spans="1:7" ht="24" customHeight="1" x14ac:dyDescent="0.2">
      <c r="A13189" s="207" t="str">
        <f t="shared" si="3956"/>
        <v/>
      </c>
      <c r="B13189" s="205" t="str">
        <f t="shared" si="3957"/>
        <v/>
      </c>
      <c r="C13189" s="206"/>
      <c r="D13189" s="207" t="str">
        <f t="shared" si="3958"/>
        <v/>
      </c>
      <c r="E13189" s="208"/>
      <c r="F13189" s="209">
        <f t="shared" si="3959"/>
        <v>0</v>
      </c>
      <c r="G13189" s="268">
        <f t="shared" si="3960"/>
        <v>0</v>
      </c>
    </row>
    <row r="13190" spans="1:7" ht="24" customHeight="1" x14ac:dyDescent="0.2">
      <c r="A13190" s="207" t="str">
        <f t="shared" si="3956"/>
        <v/>
      </c>
      <c r="B13190" s="205" t="str">
        <f t="shared" si="3957"/>
        <v/>
      </c>
      <c r="C13190" s="206"/>
      <c r="D13190" s="207" t="str">
        <f t="shared" si="3958"/>
        <v/>
      </c>
      <c r="E13190" s="208"/>
      <c r="F13190" s="209">
        <f t="shared" si="3959"/>
        <v>0</v>
      </c>
      <c r="G13190" s="268">
        <f t="shared" si="3960"/>
        <v>0</v>
      </c>
    </row>
    <row r="13191" spans="1:7" ht="24" customHeight="1" x14ac:dyDescent="0.2">
      <c r="A13191" s="207" t="str">
        <f t="shared" si="3956"/>
        <v/>
      </c>
      <c r="B13191" s="205" t="str">
        <f t="shared" si="3957"/>
        <v/>
      </c>
      <c r="C13191" s="206"/>
      <c r="D13191" s="207" t="str">
        <f t="shared" si="3958"/>
        <v/>
      </c>
      <c r="E13191" s="208"/>
      <c r="F13191" s="209">
        <f t="shared" si="3959"/>
        <v>0</v>
      </c>
      <c r="G13191" s="268">
        <f t="shared" si="3960"/>
        <v>0</v>
      </c>
    </row>
    <row r="13192" spans="1:7" ht="24" customHeight="1" x14ac:dyDescent="0.2">
      <c r="A13192" s="207" t="str">
        <f t="shared" si="3956"/>
        <v/>
      </c>
      <c r="B13192" s="205" t="str">
        <f t="shared" si="3957"/>
        <v/>
      </c>
      <c r="C13192" s="206"/>
      <c r="D13192" s="207" t="str">
        <f t="shared" si="3958"/>
        <v/>
      </c>
      <c r="E13192" s="208"/>
      <c r="F13192" s="209">
        <f t="shared" si="3959"/>
        <v>0</v>
      </c>
      <c r="G13192" s="268">
        <f t="shared" si="3960"/>
        <v>0</v>
      </c>
    </row>
    <row r="13193" spans="1:7" ht="24" customHeight="1" x14ac:dyDescent="0.2">
      <c r="A13193" s="207" t="str">
        <f t="shared" si="3956"/>
        <v/>
      </c>
      <c r="B13193" s="205" t="str">
        <f t="shared" si="3957"/>
        <v/>
      </c>
      <c r="C13193" s="206"/>
      <c r="D13193" s="207" t="str">
        <f t="shared" si="3958"/>
        <v/>
      </c>
      <c r="E13193" s="208"/>
      <c r="F13193" s="209">
        <f t="shared" si="3959"/>
        <v>0</v>
      </c>
      <c r="G13193" s="268">
        <f t="shared" si="3960"/>
        <v>0</v>
      </c>
    </row>
    <row r="13194" spans="1:7" ht="24" customHeight="1" x14ac:dyDescent="0.2">
      <c r="A13194" s="207" t="str">
        <f t="shared" si="3956"/>
        <v/>
      </c>
      <c r="B13194" s="205" t="str">
        <f t="shared" si="3957"/>
        <v/>
      </c>
      <c r="C13194" s="206"/>
      <c r="D13194" s="207" t="str">
        <f t="shared" si="3958"/>
        <v/>
      </c>
      <c r="E13194" s="208"/>
      <c r="F13194" s="209">
        <f t="shared" si="3959"/>
        <v>0</v>
      </c>
      <c r="G13194" s="268">
        <f t="shared" si="3960"/>
        <v>0</v>
      </c>
    </row>
    <row r="13195" spans="1:7" ht="24" customHeight="1" x14ac:dyDescent="0.2">
      <c r="A13195" s="207" t="str">
        <f t="shared" si="3956"/>
        <v/>
      </c>
      <c r="B13195" s="205" t="str">
        <f t="shared" si="3957"/>
        <v/>
      </c>
      <c r="C13195" s="206"/>
      <c r="D13195" s="207" t="str">
        <f t="shared" si="3958"/>
        <v/>
      </c>
      <c r="E13195" s="208"/>
      <c r="F13195" s="209">
        <f t="shared" si="3959"/>
        <v>0</v>
      </c>
      <c r="G13195" s="268">
        <f t="shared" si="3960"/>
        <v>0</v>
      </c>
    </row>
    <row r="13196" spans="1:7" ht="24" customHeight="1" x14ac:dyDescent="0.2">
      <c r="A13196" s="207" t="str">
        <f t="shared" si="3956"/>
        <v/>
      </c>
      <c r="B13196" s="205" t="str">
        <f t="shared" si="3957"/>
        <v/>
      </c>
      <c r="C13196" s="206"/>
      <c r="D13196" s="207" t="str">
        <f t="shared" si="3958"/>
        <v/>
      </c>
      <c r="E13196" s="208"/>
      <c r="F13196" s="209">
        <f t="shared" si="3959"/>
        <v>0</v>
      </c>
      <c r="G13196" s="268">
        <f t="shared" si="3960"/>
        <v>0</v>
      </c>
    </row>
    <row r="13197" spans="1:7" ht="24" customHeight="1" x14ac:dyDescent="0.2">
      <c r="A13197" s="272"/>
      <c r="B13197" s="88"/>
      <c r="D13197" s="88"/>
      <c r="E13197" s="89"/>
      <c r="F13197" s="255" t="s">
        <v>32</v>
      </c>
      <c r="G13197" s="270">
        <f>SUBTOTAL(9,G13188:G13196)</f>
        <v>0</v>
      </c>
    </row>
    <row r="13198" spans="1:7" ht="24" customHeight="1" x14ac:dyDescent="0.2">
      <c r="A13198" s="273"/>
      <c r="B13198" s="88"/>
      <c r="D13198" s="88"/>
      <c r="E13198" s="89"/>
      <c r="G13198" s="271"/>
    </row>
    <row r="13199" spans="1:7" ht="24" customHeight="1" x14ac:dyDescent="0.2">
      <c r="A13199" s="274" t="str">
        <f>B13157</f>
        <v>25.9.2.2</v>
      </c>
      <c r="B13199" s="275" t="str">
        <f>C13157</f>
        <v>Llave 1 pto. y toma</v>
      </c>
      <c r="C13199" s="95"/>
      <c r="D13199" s="95" t="s">
        <v>33</v>
      </c>
      <c r="E13199" s="96"/>
      <c r="F13199" s="277" t="s">
        <v>34</v>
      </c>
      <c r="G13199" s="276">
        <f>SUBTOTAL(9,G13162:G13198)</f>
        <v>0</v>
      </c>
    </row>
    <row r="13201" spans="1:7" ht="24" customHeight="1" x14ac:dyDescent="0.2">
      <c r="A13201" s="256" t="s">
        <v>36</v>
      </c>
      <c r="B13201" s="257"/>
      <c r="C13201" s="257"/>
      <c r="D13201" s="257"/>
      <c r="E13201" s="257"/>
      <c r="F13201" s="257"/>
      <c r="G13201" s="258"/>
    </row>
    <row r="13202" spans="1:7" ht="24" customHeight="1" x14ac:dyDescent="0.2">
      <c r="A13202" s="259" t="s">
        <v>601</v>
      </c>
      <c r="B13202" s="84" t="str">
        <f>Comitente</f>
        <v>SUBSECRETARIA DE ARQUITECTURA</v>
      </c>
      <c r="C13202" s="80"/>
      <c r="D13202" s="85"/>
      <c r="E13202" s="85"/>
      <c r="F13202" s="86"/>
      <c r="G13202" s="260"/>
    </row>
    <row r="13203" spans="1:7" ht="24" customHeight="1" x14ac:dyDescent="0.2">
      <c r="A13203" s="259" t="s">
        <v>602</v>
      </c>
      <c r="B13203" s="84">
        <f>Contratista</f>
        <v>0</v>
      </c>
      <c r="C13203" s="81"/>
      <c r="D13203" s="81"/>
      <c r="E13203" s="81"/>
      <c r="F13203" s="87"/>
      <c r="G13203" s="261"/>
    </row>
    <row r="13204" spans="1:7" ht="24" customHeight="1" x14ac:dyDescent="0.2">
      <c r="A13204" s="259" t="s">
        <v>23</v>
      </c>
      <c r="B13204" s="84" t="str">
        <f>Obra</f>
        <v>ESCUELA CASA DEL NINÑO</v>
      </c>
      <c r="C13204" s="81"/>
      <c r="D13204" s="81"/>
      <c r="E13204" s="81"/>
      <c r="F13204" s="87" t="s">
        <v>37</v>
      </c>
      <c r="G13204" s="262">
        <f>Fecha_Base</f>
        <v>0</v>
      </c>
    </row>
    <row r="13205" spans="1:7" ht="24" customHeight="1" x14ac:dyDescent="0.2">
      <c r="A13205" s="263" t="s">
        <v>600</v>
      </c>
      <c r="B13205" s="82" t="str">
        <f>Ubicación</f>
        <v>VALLE FERTIL - SAN JUAN</v>
      </c>
      <c r="C13205" s="82"/>
      <c r="D13205" s="88"/>
      <c r="E13205" s="89"/>
      <c r="G13205" s="264"/>
    </row>
    <row r="13206" spans="1:7" ht="24" customHeight="1" x14ac:dyDescent="0.2">
      <c r="A13206" s="263" t="s">
        <v>38</v>
      </c>
      <c r="B13206" s="91">
        <f>IFERROR(VALUE(LEFT(B13207,FIND(".",B13207)-1)),"")</f>
        <v>25</v>
      </c>
      <c r="C13206" s="83" t="str">
        <f>IFERROR(VLOOKUP(B13206,Tabla_CyP,2,FALSE),"")</f>
        <v>REPARACIONES, REFACCIONES Y REFUNCIONALIZACIONES</v>
      </c>
      <c r="E13206" s="89"/>
      <c r="G13206" s="264"/>
    </row>
    <row r="13207" spans="1:7" ht="24" customHeight="1" x14ac:dyDescent="0.2">
      <c r="A13207" s="263" t="s">
        <v>24</v>
      </c>
      <c r="B13207" s="92" t="str">
        <f>IFERROR(VLOOKUP(COUNTIF($A$1:A13207,"ANALISIS DE PRECIOS"),Tabla_NumeroItem,2,FALSE),"")</f>
        <v>25.9.2.3</v>
      </c>
      <c r="C13207" s="83" t="str">
        <f>IFERROR(VLOOKUP(B13207,Tabla_CyP,2,FALSE),"")</f>
        <v>Toma simple</v>
      </c>
      <c r="D13207" s="88"/>
      <c r="E13207" s="89"/>
      <c r="F13207" s="87" t="s">
        <v>25</v>
      </c>
      <c r="G13207" s="265" t="str">
        <f>IFERROR(VLOOKUP(B13207,Tabla_CyP,4,FALSE),"")</f>
        <v>u</v>
      </c>
    </row>
    <row r="13208" spans="1:7" ht="24" customHeight="1" x14ac:dyDescent="0.2">
      <c r="A13208" s="263"/>
      <c r="B13208" s="82"/>
      <c r="D13208" s="88"/>
      <c r="E13208" s="89"/>
      <c r="G13208" s="264"/>
    </row>
    <row r="13209" spans="1:7" ht="24" customHeight="1" x14ac:dyDescent="0.2">
      <c r="A13209" s="366" t="s">
        <v>506</v>
      </c>
      <c r="B13209" s="367"/>
      <c r="C13209" s="368" t="s">
        <v>0</v>
      </c>
      <c r="D13209" s="368" t="s">
        <v>26</v>
      </c>
      <c r="E13209" s="370" t="s">
        <v>27</v>
      </c>
      <c r="F13209" s="372" t="s">
        <v>28</v>
      </c>
      <c r="G13209" s="372" t="s">
        <v>29</v>
      </c>
    </row>
    <row r="13210" spans="1:7" ht="24" customHeight="1" x14ac:dyDescent="0.2">
      <c r="A13210" s="93" t="s">
        <v>507</v>
      </c>
      <c r="B13210" s="93" t="s">
        <v>508</v>
      </c>
      <c r="C13210" s="369"/>
      <c r="D13210" s="369"/>
      <c r="E13210" s="371"/>
      <c r="F13210" s="373"/>
      <c r="G13210" s="373"/>
    </row>
    <row r="13211" spans="1:7" ht="24" customHeight="1" x14ac:dyDescent="0.2">
      <c r="A13211" s="266"/>
      <c r="B13211" s="94"/>
      <c r="C13211" s="132" t="s">
        <v>603</v>
      </c>
      <c r="D13211" s="95"/>
      <c r="E13211" s="96"/>
      <c r="F13211" s="97"/>
      <c r="G13211" s="267"/>
    </row>
    <row r="13212" spans="1:7" ht="24" customHeight="1" x14ac:dyDescent="0.2">
      <c r="A13212" s="207" t="str">
        <f t="shared" ref="A13212:A13225" si="3961">IFERROR(VLOOKUP(C13212,Tabla_Insumos,4,FALSE),"")</f>
        <v/>
      </c>
      <c r="B13212" s="205" t="str">
        <f>IFERROR(VLOOKUP(C13212,Tabla_Insumos,5,FALSE),"")</f>
        <v/>
      </c>
      <c r="C13212" s="206"/>
      <c r="D13212" s="207" t="str">
        <f t="shared" ref="D13212:D13225" si="3962">IFERROR(VLOOKUP(C13212,Tabla_Insumos,2,FALSE),"")</f>
        <v/>
      </c>
      <c r="E13212" s="208"/>
      <c r="F13212" s="209">
        <f t="shared" ref="F13212:F13225" si="3963">IFERROR(VLOOKUP(C13212,Tabla_Insumos,3,FALSE),0)</f>
        <v>0</v>
      </c>
      <c r="G13212" s="268">
        <f>ROUND(E13212*F13212,2)</f>
        <v>0</v>
      </c>
    </row>
    <row r="13213" spans="1:7" ht="24" customHeight="1" x14ac:dyDescent="0.2">
      <c r="A13213" s="207" t="str">
        <f t="shared" si="3961"/>
        <v/>
      </c>
      <c r="B13213" s="205" t="str">
        <f t="shared" ref="B13213:B13225" si="3964">IFERROR(VLOOKUP(C13213,Tabla_Insumos,5,FALSE),"")</f>
        <v/>
      </c>
      <c r="C13213" s="206"/>
      <c r="D13213" s="207" t="str">
        <f t="shared" si="3962"/>
        <v/>
      </c>
      <c r="E13213" s="208"/>
      <c r="F13213" s="209">
        <f t="shared" si="3963"/>
        <v>0</v>
      </c>
      <c r="G13213" s="268">
        <f t="shared" ref="G13213:G13225" si="3965">ROUND(E13213*F13213,2)</f>
        <v>0</v>
      </c>
    </row>
    <row r="13214" spans="1:7" ht="24" customHeight="1" x14ac:dyDescent="0.2">
      <c r="A13214" s="207" t="str">
        <f t="shared" si="3961"/>
        <v/>
      </c>
      <c r="B13214" s="205" t="str">
        <f t="shared" si="3964"/>
        <v/>
      </c>
      <c r="C13214" s="206"/>
      <c r="D13214" s="207" t="str">
        <f t="shared" si="3962"/>
        <v/>
      </c>
      <c r="E13214" s="208"/>
      <c r="F13214" s="209">
        <f t="shared" si="3963"/>
        <v>0</v>
      </c>
      <c r="G13214" s="268">
        <f t="shared" si="3965"/>
        <v>0</v>
      </c>
    </row>
    <row r="13215" spans="1:7" ht="24" customHeight="1" x14ac:dyDescent="0.2">
      <c r="A13215" s="207" t="str">
        <f t="shared" si="3961"/>
        <v/>
      </c>
      <c r="B13215" s="205" t="str">
        <f t="shared" si="3964"/>
        <v/>
      </c>
      <c r="C13215" s="206"/>
      <c r="D13215" s="207" t="str">
        <f t="shared" si="3962"/>
        <v/>
      </c>
      <c r="E13215" s="208"/>
      <c r="F13215" s="209">
        <f t="shared" si="3963"/>
        <v>0</v>
      </c>
      <c r="G13215" s="268">
        <f t="shared" si="3965"/>
        <v>0</v>
      </c>
    </row>
    <row r="13216" spans="1:7" ht="24" customHeight="1" x14ac:dyDescent="0.2">
      <c r="A13216" s="207" t="str">
        <f t="shared" si="3961"/>
        <v/>
      </c>
      <c r="B13216" s="205" t="str">
        <f t="shared" si="3964"/>
        <v/>
      </c>
      <c r="C13216" s="206"/>
      <c r="D13216" s="207" t="str">
        <f t="shared" si="3962"/>
        <v/>
      </c>
      <c r="E13216" s="208"/>
      <c r="F13216" s="209">
        <f t="shared" si="3963"/>
        <v>0</v>
      </c>
      <c r="G13216" s="268">
        <f t="shared" si="3965"/>
        <v>0</v>
      </c>
    </row>
    <row r="13217" spans="1:7" ht="24" customHeight="1" x14ac:dyDescent="0.2">
      <c r="A13217" s="207" t="str">
        <f t="shared" si="3961"/>
        <v/>
      </c>
      <c r="B13217" s="205" t="str">
        <f t="shared" si="3964"/>
        <v/>
      </c>
      <c r="C13217" s="206"/>
      <c r="D13217" s="207" t="str">
        <f t="shared" si="3962"/>
        <v/>
      </c>
      <c r="E13217" s="208"/>
      <c r="F13217" s="209">
        <f t="shared" si="3963"/>
        <v>0</v>
      </c>
      <c r="G13217" s="268">
        <f t="shared" si="3965"/>
        <v>0</v>
      </c>
    </row>
    <row r="13218" spans="1:7" ht="24" customHeight="1" x14ac:dyDescent="0.2">
      <c r="A13218" s="207" t="str">
        <f t="shared" si="3961"/>
        <v/>
      </c>
      <c r="B13218" s="205" t="str">
        <f t="shared" si="3964"/>
        <v/>
      </c>
      <c r="C13218" s="206"/>
      <c r="D13218" s="207" t="str">
        <f t="shared" si="3962"/>
        <v/>
      </c>
      <c r="E13218" s="208"/>
      <c r="F13218" s="209">
        <f t="shared" si="3963"/>
        <v>0</v>
      </c>
      <c r="G13218" s="268">
        <f t="shared" si="3965"/>
        <v>0</v>
      </c>
    </row>
    <row r="13219" spans="1:7" ht="24" customHeight="1" x14ac:dyDescent="0.2">
      <c r="A13219" s="207" t="str">
        <f t="shared" si="3961"/>
        <v/>
      </c>
      <c r="B13219" s="205" t="str">
        <f t="shared" si="3964"/>
        <v/>
      </c>
      <c r="C13219" s="206"/>
      <c r="D13219" s="207" t="str">
        <f t="shared" si="3962"/>
        <v/>
      </c>
      <c r="E13219" s="208"/>
      <c r="F13219" s="209">
        <f t="shared" si="3963"/>
        <v>0</v>
      </c>
      <c r="G13219" s="268">
        <f t="shared" si="3965"/>
        <v>0</v>
      </c>
    </row>
    <row r="13220" spans="1:7" ht="24" customHeight="1" x14ac:dyDescent="0.2">
      <c r="A13220" s="207" t="str">
        <f t="shared" si="3961"/>
        <v/>
      </c>
      <c r="B13220" s="205" t="str">
        <f t="shared" si="3964"/>
        <v/>
      </c>
      <c r="C13220" s="206"/>
      <c r="D13220" s="207" t="str">
        <f t="shared" si="3962"/>
        <v/>
      </c>
      <c r="E13220" s="208"/>
      <c r="F13220" s="209">
        <f t="shared" si="3963"/>
        <v>0</v>
      </c>
      <c r="G13220" s="268">
        <f t="shared" si="3965"/>
        <v>0</v>
      </c>
    </row>
    <row r="13221" spans="1:7" ht="24" customHeight="1" x14ac:dyDescent="0.2">
      <c r="A13221" s="207" t="str">
        <f t="shared" si="3961"/>
        <v/>
      </c>
      <c r="B13221" s="205" t="str">
        <f t="shared" si="3964"/>
        <v/>
      </c>
      <c r="C13221" s="206"/>
      <c r="D13221" s="207" t="str">
        <f t="shared" si="3962"/>
        <v/>
      </c>
      <c r="E13221" s="208"/>
      <c r="F13221" s="209">
        <f t="shared" si="3963"/>
        <v>0</v>
      </c>
      <c r="G13221" s="268">
        <f t="shared" si="3965"/>
        <v>0</v>
      </c>
    </row>
    <row r="13222" spans="1:7" ht="24" customHeight="1" x14ac:dyDescent="0.2">
      <c r="A13222" s="207" t="str">
        <f t="shared" si="3961"/>
        <v/>
      </c>
      <c r="B13222" s="205" t="str">
        <f t="shared" si="3964"/>
        <v/>
      </c>
      <c r="C13222" s="206"/>
      <c r="D13222" s="207" t="str">
        <f t="shared" si="3962"/>
        <v/>
      </c>
      <c r="E13222" s="208"/>
      <c r="F13222" s="209">
        <f t="shared" si="3963"/>
        <v>0</v>
      </c>
      <c r="G13222" s="268">
        <f t="shared" si="3965"/>
        <v>0</v>
      </c>
    </row>
    <row r="13223" spans="1:7" ht="24" customHeight="1" x14ac:dyDescent="0.2">
      <c r="A13223" s="207" t="str">
        <f t="shared" si="3961"/>
        <v/>
      </c>
      <c r="B13223" s="205" t="str">
        <f t="shared" si="3964"/>
        <v/>
      </c>
      <c r="C13223" s="206"/>
      <c r="D13223" s="207" t="str">
        <f t="shared" si="3962"/>
        <v/>
      </c>
      <c r="E13223" s="208"/>
      <c r="F13223" s="209">
        <f t="shared" si="3963"/>
        <v>0</v>
      </c>
      <c r="G13223" s="268">
        <f t="shared" si="3965"/>
        <v>0</v>
      </c>
    </row>
    <row r="13224" spans="1:7" ht="24" customHeight="1" x14ac:dyDescent="0.2">
      <c r="A13224" s="207" t="str">
        <f t="shared" si="3961"/>
        <v/>
      </c>
      <c r="B13224" s="205" t="str">
        <f t="shared" si="3964"/>
        <v/>
      </c>
      <c r="C13224" s="206"/>
      <c r="D13224" s="207" t="str">
        <f t="shared" si="3962"/>
        <v/>
      </c>
      <c r="E13224" s="208"/>
      <c r="F13224" s="209">
        <f t="shared" si="3963"/>
        <v>0</v>
      </c>
      <c r="G13224" s="268">
        <f t="shared" si="3965"/>
        <v>0</v>
      </c>
    </row>
    <row r="13225" spans="1:7" ht="24" customHeight="1" x14ac:dyDescent="0.2">
      <c r="A13225" s="207" t="str">
        <f t="shared" si="3961"/>
        <v/>
      </c>
      <c r="B13225" s="205" t="str">
        <f t="shared" si="3964"/>
        <v/>
      </c>
      <c r="C13225" s="206"/>
      <c r="D13225" s="207" t="str">
        <f t="shared" si="3962"/>
        <v/>
      </c>
      <c r="E13225" s="208"/>
      <c r="F13225" s="210">
        <f t="shared" si="3963"/>
        <v>0</v>
      </c>
      <c r="G13225" s="268">
        <f t="shared" si="3965"/>
        <v>0</v>
      </c>
    </row>
    <row r="13226" spans="1:7" ht="24" customHeight="1" x14ac:dyDescent="0.2">
      <c r="A13226" s="269"/>
      <c r="D13226" s="88"/>
      <c r="E13226" s="89"/>
      <c r="F13226" s="255" t="s">
        <v>30</v>
      </c>
      <c r="G13226" s="270">
        <f>SUBTOTAL(9,G13212:G13225)</f>
        <v>0</v>
      </c>
    </row>
    <row r="13227" spans="1:7" ht="24" customHeight="1" x14ac:dyDescent="0.2">
      <c r="A13227" s="269"/>
      <c r="C13227" s="98" t="s">
        <v>604</v>
      </c>
      <c r="D13227" s="88"/>
      <c r="E13227" s="89"/>
      <c r="G13227" s="271"/>
    </row>
    <row r="13228" spans="1:7" ht="24" customHeight="1" x14ac:dyDescent="0.2">
      <c r="A13228" s="207" t="str">
        <f t="shared" ref="A13228:A13235" si="3966">IFERROR(VLOOKUP(C13228,Tabla_Insumos,4,FALSE),"")</f>
        <v/>
      </c>
      <c r="B13228" s="205">
        <f t="shared" ref="B13228:B13235" si="3967">IFERROR(VLOOKUP(A13228,Tabla_Indices,5,FALSE),"")</f>
        <v>0</v>
      </c>
      <c r="C13228" s="206"/>
      <c r="D13228" s="207" t="str">
        <f t="shared" ref="D13228:D13235" si="3968">IFERROR(VLOOKUP(C13228,Tabla_Insumos,2,FALSE),"")</f>
        <v/>
      </c>
      <c r="E13228" s="208"/>
      <c r="F13228" s="211">
        <f t="shared" ref="F13228:F13235" si="3969">IFERROR(VLOOKUP(C13228,Tabla_Insumos,3,FALSE),0)</f>
        <v>0</v>
      </c>
      <c r="G13228" s="268">
        <f>ROUND(E13228*F13228,2)</f>
        <v>0</v>
      </c>
    </row>
    <row r="13229" spans="1:7" ht="24" customHeight="1" x14ac:dyDescent="0.2">
      <c r="A13229" s="207" t="str">
        <f t="shared" si="3966"/>
        <v/>
      </c>
      <c r="B13229" s="205">
        <f t="shared" si="3967"/>
        <v>0</v>
      </c>
      <c r="C13229" s="206"/>
      <c r="D13229" s="207" t="str">
        <f t="shared" si="3968"/>
        <v/>
      </c>
      <c r="E13229" s="208"/>
      <c r="F13229" s="211">
        <f t="shared" si="3969"/>
        <v>0</v>
      </c>
      <c r="G13229" s="268">
        <f>ROUND(E13229*F13229,2)</f>
        <v>0</v>
      </c>
    </row>
    <row r="13230" spans="1:7" ht="24" customHeight="1" x14ac:dyDescent="0.2">
      <c r="A13230" s="207" t="str">
        <f t="shared" si="3966"/>
        <v/>
      </c>
      <c r="B13230" s="205">
        <f t="shared" si="3967"/>
        <v>0</v>
      </c>
      <c r="C13230" s="206"/>
      <c r="D13230" s="207" t="str">
        <f t="shared" si="3968"/>
        <v/>
      </c>
      <c r="E13230" s="208"/>
      <c r="F13230" s="211">
        <f t="shared" si="3969"/>
        <v>0</v>
      </c>
      <c r="G13230" s="268">
        <f t="shared" ref="G13230:G13235" si="3970">ROUND(E13230*F13230,2)</f>
        <v>0</v>
      </c>
    </row>
    <row r="13231" spans="1:7" ht="24" customHeight="1" x14ac:dyDescent="0.2">
      <c r="A13231" s="207" t="str">
        <f t="shared" si="3966"/>
        <v/>
      </c>
      <c r="B13231" s="205">
        <f t="shared" si="3967"/>
        <v>0</v>
      </c>
      <c r="C13231" s="206"/>
      <c r="D13231" s="207" t="str">
        <f t="shared" si="3968"/>
        <v/>
      </c>
      <c r="E13231" s="208"/>
      <c r="F13231" s="211">
        <f t="shared" si="3969"/>
        <v>0</v>
      </c>
      <c r="G13231" s="268">
        <f t="shared" si="3970"/>
        <v>0</v>
      </c>
    </row>
    <row r="13232" spans="1:7" ht="24" customHeight="1" x14ac:dyDescent="0.2">
      <c r="A13232" s="207" t="str">
        <f t="shared" si="3966"/>
        <v/>
      </c>
      <c r="B13232" s="205">
        <f t="shared" si="3967"/>
        <v>0</v>
      </c>
      <c r="C13232" s="206"/>
      <c r="D13232" s="207" t="str">
        <f t="shared" si="3968"/>
        <v/>
      </c>
      <c r="E13232" s="208"/>
      <c r="F13232" s="209">
        <f t="shared" si="3969"/>
        <v>0</v>
      </c>
      <c r="G13232" s="268">
        <f t="shared" si="3970"/>
        <v>0</v>
      </c>
    </row>
    <row r="13233" spans="1:7" ht="24" customHeight="1" x14ac:dyDescent="0.2">
      <c r="A13233" s="207" t="str">
        <f t="shared" si="3966"/>
        <v/>
      </c>
      <c r="B13233" s="205">
        <f t="shared" si="3967"/>
        <v>0</v>
      </c>
      <c r="C13233" s="206"/>
      <c r="D13233" s="207" t="str">
        <f t="shared" si="3968"/>
        <v/>
      </c>
      <c r="E13233" s="208"/>
      <c r="F13233" s="209">
        <f t="shared" si="3969"/>
        <v>0</v>
      </c>
      <c r="G13233" s="268">
        <f t="shared" si="3970"/>
        <v>0</v>
      </c>
    </row>
    <row r="13234" spans="1:7" ht="24" customHeight="1" x14ac:dyDescent="0.2">
      <c r="A13234" s="207" t="str">
        <f t="shared" si="3966"/>
        <v/>
      </c>
      <c r="B13234" s="205">
        <f t="shared" si="3967"/>
        <v>0</v>
      </c>
      <c r="C13234" s="206"/>
      <c r="D13234" s="207" t="str">
        <f t="shared" si="3968"/>
        <v/>
      </c>
      <c r="E13234" s="208"/>
      <c r="F13234" s="209">
        <f t="shared" si="3969"/>
        <v>0</v>
      </c>
      <c r="G13234" s="268">
        <f t="shared" si="3970"/>
        <v>0</v>
      </c>
    </row>
    <row r="13235" spans="1:7" ht="24" customHeight="1" x14ac:dyDescent="0.2">
      <c r="A13235" s="207" t="str">
        <f t="shared" si="3966"/>
        <v/>
      </c>
      <c r="B13235" s="205">
        <f t="shared" si="3967"/>
        <v>0</v>
      </c>
      <c r="C13235" s="206"/>
      <c r="D13235" s="207" t="str">
        <f t="shared" si="3968"/>
        <v/>
      </c>
      <c r="E13235" s="208"/>
      <c r="F13235" s="209">
        <f t="shared" si="3969"/>
        <v>0</v>
      </c>
      <c r="G13235" s="268">
        <f t="shared" si="3970"/>
        <v>0</v>
      </c>
    </row>
    <row r="13236" spans="1:7" ht="24" customHeight="1" x14ac:dyDescent="0.2">
      <c r="A13236" s="269"/>
      <c r="D13236" s="88"/>
      <c r="E13236" s="89"/>
      <c r="F13236" s="255" t="s">
        <v>31</v>
      </c>
      <c r="G13236" s="270">
        <f>SUBTOTAL(9,G13228:G13235)</f>
        <v>0</v>
      </c>
    </row>
    <row r="13237" spans="1:7" ht="24" customHeight="1" x14ac:dyDescent="0.2">
      <c r="A13237" s="269"/>
      <c r="C13237" s="98" t="s">
        <v>605</v>
      </c>
      <c r="D13237" s="88"/>
      <c r="E13237" s="89"/>
      <c r="G13237" s="271"/>
    </row>
    <row r="13238" spans="1:7" ht="24" customHeight="1" x14ac:dyDescent="0.2">
      <c r="A13238" s="207" t="str">
        <f t="shared" ref="A13238:A13246" si="3971">IFERROR(VLOOKUP(C13238,Tabla_Insumos,4,FALSE),"")</f>
        <v/>
      </c>
      <c r="B13238" s="205" t="str">
        <f t="shared" ref="B13238:B13246" si="3972">IFERROR(VLOOKUP(C13238,Tabla_Insumos,5,FALSE),"")</f>
        <v/>
      </c>
      <c r="C13238" s="206"/>
      <c r="D13238" s="207" t="str">
        <f t="shared" ref="D13238:D13246" si="3973">IFERROR(VLOOKUP(C13238,Tabla_Insumos,2,FALSE),"")</f>
        <v/>
      </c>
      <c r="E13238" s="208"/>
      <c r="F13238" s="209">
        <f t="shared" ref="F13238:F13246" si="3974">IFERROR(VLOOKUP(C13238,Tabla_Insumos,3,FALSE),0)</f>
        <v>0</v>
      </c>
      <c r="G13238" s="268">
        <f t="shared" ref="G13238:G13246" si="3975">ROUND(E13238*F13238,2)</f>
        <v>0</v>
      </c>
    </row>
    <row r="13239" spans="1:7" ht="24" customHeight="1" x14ac:dyDescent="0.2">
      <c r="A13239" s="207" t="str">
        <f t="shared" si="3971"/>
        <v/>
      </c>
      <c r="B13239" s="205" t="str">
        <f t="shared" si="3972"/>
        <v/>
      </c>
      <c r="C13239" s="206"/>
      <c r="D13239" s="207" t="str">
        <f t="shared" si="3973"/>
        <v/>
      </c>
      <c r="E13239" s="208"/>
      <c r="F13239" s="209">
        <f t="shared" si="3974"/>
        <v>0</v>
      </c>
      <c r="G13239" s="268">
        <f t="shared" si="3975"/>
        <v>0</v>
      </c>
    </row>
    <row r="13240" spans="1:7" ht="24" customHeight="1" x14ac:dyDescent="0.2">
      <c r="A13240" s="207" t="str">
        <f t="shared" si="3971"/>
        <v/>
      </c>
      <c r="B13240" s="205" t="str">
        <f t="shared" si="3972"/>
        <v/>
      </c>
      <c r="C13240" s="206"/>
      <c r="D13240" s="207" t="str">
        <f t="shared" si="3973"/>
        <v/>
      </c>
      <c r="E13240" s="208"/>
      <c r="F13240" s="209">
        <f t="shared" si="3974"/>
        <v>0</v>
      </c>
      <c r="G13240" s="268">
        <f t="shared" si="3975"/>
        <v>0</v>
      </c>
    </row>
    <row r="13241" spans="1:7" ht="24" customHeight="1" x14ac:dyDescent="0.2">
      <c r="A13241" s="207" t="str">
        <f t="shared" si="3971"/>
        <v/>
      </c>
      <c r="B13241" s="205" t="str">
        <f t="shared" si="3972"/>
        <v/>
      </c>
      <c r="C13241" s="206"/>
      <c r="D13241" s="207" t="str">
        <f t="shared" si="3973"/>
        <v/>
      </c>
      <c r="E13241" s="208"/>
      <c r="F13241" s="209">
        <f t="shared" si="3974"/>
        <v>0</v>
      </c>
      <c r="G13241" s="268">
        <f t="shared" si="3975"/>
        <v>0</v>
      </c>
    </row>
    <row r="13242" spans="1:7" ht="24" customHeight="1" x14ac:dyDescent="0.2">
      <c r="A13242" s="207" t="str">
        <f t="shared" si="3971"/>
        <v/>
      </c>
      <c r="B13242" s="205" t="str">
        <f t="shared" si="3972"/>
        <v/>
      </c>
      <c r="C13242" s="206"/>
      <c r="D13242" s="207" t="str">
        <f t="shared" si="3973"/>
        <v/>
      </c>
      <c r="E13242" s="208"/>
      <c r="F13242" s="209">
        <f t="shared" si="3974"/>
        <v>0</v>
      </c>
      <c r="G13242" s="268">
        <f t="shared" si="3975"/>
        <v>0</v>
      </c>
    </row>
    <row r="13243" spans="1:7" ht="24" customHeight="1" x14ac:dyDescent="0.2">
      <c r="A13243" s="207" t="str">
        <f t="shared" si="3971"/>
        <v/>
      </c>
      <c r="B13243" s="205" t="str">
        <f t="shared" si="3972"/>
        <v/>
      </c>
      <c r="C13243" s="206"/>
      <c r="D13243" s="207" t="str">
        <f t="shared" si="3973"/>
        <v/>
      </c>
      <c r="E13243" s="208"/>
      <c r="F13243" s="209">
        <f t="shared" si="3974"/>
        <v>0</v>
      </c>
      <c r="G13243" s="268">
        <f t="shared" si="3975"/>
        <v>0</v>
      </c>
    </row>
    <row r="13244" spans="1:7" ht="24" customHeight="1" x14ac:dyDescent="0.2">
      <c r="A13244" s="207" t="str">
        <f t="shared" si="3971"/>
        <v/>
      </c>
      <c r="B13244" s="205" t="str">
        <f t="shared" si="3972"/>
        <v/>
      </c>
      <c r="C13244" s="206"/>
      <c r="D13244" s="207" t="str">
        <f t="shared" si="3973"/>
        <v/>
      </c>
      <c r="E13244" s="208"/>
      <c r="F13244" s="209">
        <f t="shared" si="3974"/>
        <v>0</v>
      </c>
      <c r="G13244" s="268">
        <f t="shared" si="3975"/>
        <v>0</v>
      </c>
    </row>
    <row r="13245" spans="1:7" ht="24" customHeight="1" x14ac:dyDescent="0.2">
      <c r="A13245" s="207" t="str">
        <f t="shared" si="3971"/>
        <v/>
      </c>
      <c r="B13245" s="205" t="str">
        <f t="shared" si="3972"/>
        <v/>
      </c>
      <c r="C13245" s="206"/>
      <c r="D13245" s="207" t="str">
        <f t="shared" si="3973"/>
        <v/>
      </c>
      <c r="E13245" s="208"/>
      <c r="F13245" s="209">
        <f t="shared" si="3974"/>
        <v>0</v>
      </c>
      <c r="G13245" s="268">
        <f t="shared" si="3975"/>
        <v>0</v>
      </c>
    </row>
    <row r="13246" spans="1:7" ht="24" customHeight="1" x14ac:dyDescent="0.2">
      <c r="A13246" s="207" t="str">
        <f t="shared" si="3971"/>
        <v/>
      </c>
      <c r="B13246" s="205" t="str">
        <f t="shared" si="3972"/>
        <v/>
      </c>
      <c r="C13246" s="206"/>
      <c r="D13246" s="207" t="str">
        <f t="shared" si="3973"/>
        <v/>
      </c>
      <c r="E13246" s="208"/>
      <c r="F13246" s="209">
        <f t="shared" si="3974"/>
        <v>0</v>
      </c>
      <c r="G13246" s="268">
        <f t="shared" si="3975"/>
        <v>0</v>
      </c>
    </row>
    <row r="13247" spans="1:7" ht="24" customHeight="1" x14ac:dyDescent="0.2">
      <c r="A13247" s="272"/>
      <c r="B13247" s="88"/>
      <c r="D13247" s="88"/>
      <c r="E13247" s="89"/>
      <c r="F13247" s="255" t="s">
        <v>32</v>
      </c>
      <c r="G13247" s="270">
        <f>SUBTOTAL(9,G13238:G13246)</f>
        <v>0</v>
      </c>
    </row>
    <row r="13248" spans="1:7" ht="24" customHeight="1" x14ac:dyDescent="0.2">
      <c r="A13248" s="273"/>
      <c r="B13248" s="88"/>
      <c r="D13248" s="88"/>
      <c r="E13248" s="89"/>
      <c r="G13248" s="271"/>
    </row>
    <row r="13249" spans="1:7" ht="24" customHeight="1" x14ac:dyDescent="0.2">
      <c r="A13249" s="274" t="str">
        <f>B13207</f>
        <v>25.9.2.3</v>
      </c>
      <c r="B13249" s="275" t="str">
        <f>C13207</f>
        <v>Toma simple</v>
      </c>
      <c r="C13249" s="95"/>
      <c r="D13249" s="95" t="s">
        <v>33</v>
      </c>
      <c r="E13249" s="96"/>
      <c r="F13249" s="277" t="s">
        <v>34</v>
      </c>
      <c r="G13249" s="276">
        <f>SUBTOTAL(9,G13212:G13248)</f>
        <v>0</v>
      </c>
    </row>
    <row r="13251" spans="1:7" ht="24" customHeight="1" x14ac:dyDescent="0.2">
      <c r="A13251" s="256" t="s">
        <v>36</v>
      </c>
      <c r="B13251" s="257"/>
      <c r="C13251" s="257"/>
      <c r="D13251" s="257"/>
      <c r="E13251" s="257"/>
      <c r="F13251" s="257"/>
      <c r="G13251" s="258"/>
    </row>
    <row r="13252" spans="1:7" ht="24" customHeight="1" x14ac:dyDescent="0.2">
      <c r="A13252" s="259" t="s">
        <v>601</v>
      </c>
      <c r="B13252" s="84" t="str">
        <f>Comitente</f>
        <v>SUBSECRETARIA DE ARQUITECTURA</v>
      </c>
      <c r="C13252" s="80"/>
      <c r="D13252" s="85"/>
      <c r="E13252" s="85"/>
      <c r="F13252" s="86"/>
      <c r="G13252" s="260"/>
    </row>
    <row r="13253" spans="1:7" ht="24" customHeight="1" x14ac:dyDescent="0.2">
      <c r="A13253" s="259" t="s">
        <v>602</v>
      </c>
      <c r="B13253" s="84">
        <f>Contratista</f>
        <v>0</v>
      </c>
      <c r="C13253" s="81"/>
      <c r="D13253" s="81"/>
      <c r="E13253" s="81"/>
      <c r="F13253" s="87"/>
      <c r="G13253" s="261"/>
    </row>
    <row r="13254" spans="1:7" ht="24" customHeight="1" x14ac:dyDescent="0.2">
      <c r="A13254" s="259" t="s">
        <v>23</v>
      </c>
      <c r="B13254" s="84" t="str">
        <f>Obra</f>
        <v>ESCUELA CASA DEL NINÑO</v>
      </c>
      <c r="C13254" s="81"/>
      <c r="D13254" s="81"/>
      <c r="E13254" s="81"/>
      <c r="F13254" s="87" t="s">
        <v>37</v>
      </c>
      <c r="G13254" s="262">
        <f>Fecha_Base</f>
        <v>0</v>
      </c>
    </row>
    <row r="13255" spans="1:7" ht="24" customHeight="1" x14ac:dyDescent="0.2">
      <c r="A13255" s="263" t="s">
        <v>600</v>
      </c>
      <c r="B13255" s="82" t="str">
        <f>Ubicación</f>
        <v>VALLE FERTIL - SAN JUAN</v>
      </c>
      <c r="C13255" s="82"/>
      <c r="D13255" s="88"/>
      <c r="E13255" s="89"/>
      <c r="G13255" s="264"/>
    </row>
    <row r="13256" spans="1:7" ht="24" customHeight="1" x14ac:dyDescent="0.2">
      <c r="A13256" s="263" t="s">
        <v>38</v>
      </c>
      <c r="B13256" s="91">
        <f>IFERROR(VALUE(LEFT(B13257,FIND(".",B13257)-1)),"")</f>
        <v>25</v>
      </c>
      <c r="C13256" s="83" t="str">
        <f>IFERROR(VLOOKUP(B13256,Tabla_CyP,2,FALSE),"")</f>
        <v>REPARACIONES, REFACCIONES Y REFUNCIONALIZACIONES</v>
      </c>
      <c r="E13256" s="89"/>
      <c r="G13256" s="264"/>
    </row>
    <row r="13257" spans="1:7" ht="24" customHeight="1" x14ac:dyDescent="0.2">
      <c r="A13257" s="263" t="s">
        <v>24</v>
      </c>
      <c r="B13257" s="92" t="str">
        <f>IFERROR(VLOOKUP(COUNTIF($A$1:A13257,"ANALISIS DE PRECIOS"),Tabla_NumeroItem,2,FALSE),"")</f>
        <v>25.9.2.4</v>
      </c>
      <c r="C13257" s="83" t="str">
        <f>IFERROR(VLOOKUP(B13257,Tabla_CyP,2,FALSE),"")</f>
        <v>Toma Doble</v>
      </c>
      <c r="D13257" s="88"/>
      <c r="E13257" s="89"/>
      <c r="F13257" s="87" t="s">
        <v>25</v>
      </c>
      <c r="G13257" s="265" t="str">
        <f>IFERROR(VLOOKUP(B13257,Tabla_CyP,4,FALSE),"")</f>
        <v>u</v>
      </c>
    </row>
    <row r="13258" spans="1:7" ht="24" customHeight="1" x14ac:dyDescent="0.2">
      <c r="A13258" s="263"/>
      <c r="B13258" s="82"/>
      <c r="D13258" s="88"/>
      <c r="E13258" s="89"/>
      <c r="G13258" s="264"/>
    </row>
    <row r="13259" spans="1:7" ht="24" customHeight="1" x14ac:dyDescent="0.2">
      <c r="A13259" s="366" t="s">
        <v>506</v>
      </c>
      <c r="B13259" s="367"/>
      <c r="C13259" s="368" t="s">
        <v>0</v>
      </c>
      <c r="D13259" s="368" t="s">
        <v>26</v>
      </c>
      <c r="E13259" s="370" t="s">
        <v>27</v>
      </c>
      <c r="F13259" s="372" t="s">
        <v>28</v>
      </c>
      <c r="G13259" s="372" t="s">
        <v>29</v>
      </c>
    </row>
    <row r="13260" spans="1:7" ht="24" customHeight="1" x14ac:dyDescent="0.2">
      <c r="A13260" s="93" t="s">
        <v>507</v>
      </c>
      <c r="B13260" s="93" t="s">
        <v>508</v>
      </c>
      <c r="C13260" s="369"/>
      <c r="D13260" s="369"/>
      <c r="E13260" s="371"/>
      <c r="F13260" s="373"/>
      <c r="G13260" s="373"/>
    </row>
    <row r="13261" spans="1:7" ht="24" customHeight="1" x14ac:dyDescent="0.2">
      <c r="A13261" s="266"/>
      <c r="B13261" s="94"/>
      <c r="C13261" s="132" t="s">
        <v>603</v>
      </c>
      <c r="D13261" s="95"/>
      <c r="E13261" s="96"/>
      <c r="F13261" s="97"/>
      <c r="G13261" s="267"/>
    </row>
    <row r="13262" spans="1:7" ht="24" customHeight="1" x14ac:dyDescent="0.2">
      <c r="A13262" s="207" t="str">
        <f t="shared" ref="A13262:A13275" si="3976">IFERROR(VLOOKUP(C13262,Tabla_Insumos,4,FALSE),"")</f>
        <v/>
      </c>
      <c r="B13262" s="205" t="str">
        <f>IFERROR(VLOOKUP(C13262,Tabla_Insumos,5,FALSE),"")</f>
        <v/>
      </c>
      <c r="C13262" s="206"/>
      <c r="D13262" s="207" t="str">
        <f t="shared" ref="D13262:D13275" si="3977">IFERROR(VLOOKUP(C13262,Tabla_Insumos,2,FALSE),"")</f>
        <v/>
      </c>
      <c r="E13262" s="208"/>
      <c r="F13262" s="209">
        <f t="shared" ref="F13262:F13275" si="3978">IFERROR(VLOOKUP(C13262,Tabla_Insumos,3,FALSE),0)</f>
        <v>0</v>
      </c>
      <c r="G13262" s="268">
        <f>ROUND(E13262*F13262,2)</f>
        <v>0</v>
      </c>
    </row>
    <row r="13263" spans="1:7" ht="24" customHeight="1" x14ac:dyDescent="0.2">
      <c r="A13263" s="207" t="str">
        <f t="shared" si="3976"/>
        <v/>
      </c>
      <c r="B13263" s="205" t="str">
        <f t="shared" ref="B13263:B13275" si="3979">IFERROR(VLOOKUP(C13263,Tabla_Insumos,5,FALSE),"")</f>
        <v/>
      </c>
      <c r="C13263" s="206"/>
      <c r="D13263" s="207" t="str">
        <f t="shared" si="3977"/>
        <v/>
      </c>
      <c r="E13263" s="208"/>
      <c r="F13263" s="209">
        <f t="shared" si="3978"/>
        <v>0</v>
      </c>
      <c r="G13263" s="268">
        <f t="shared" ref="G13263:G13275" si="3980">ROUND(E13263*F13263,2)</f>
        <v>0</v>
      </c>
    </row>
    <row r="13264" spans="1:7" ht="24" customHeight="1" x14ac:dyDescent="0.2">
      <c r="A13264" s="207" t="str">
        <f t="shared" si="3976"/>
        <v/>
      </c>
      <c r="B13264" s="205" t="str">
        <f t="shared" si="3979"/>
        <v/>
      </c>
      <c r="C13264" s="206"/>
      <c r="D13264" s="207" t="str">
        <f t="shared" si="3977"/>
        <v/>
      </c>
      <c r="E13264" s="208"/>
      <c r="F13264" s="209">
        <f t="shared" si="3978"/>
        <v>0</v>
      </c>
      <c r="G13264" s="268">
        <f t="shared" si="3980"/>
        <v>0</v>
      </c>
    </row>
    <row r="13265" spans="1:7" ht="24" customHeight="1" x14ac:dyDescent="0.2">
      <c r="A13265" s="207" t="str">
        <f t="shared" si="3976"/>
        <v/>
      </c>
      <c r="B13265" s="205" t="str">
        <f t="shared" si="3979"/>
        <v/>
      </c>
      <c r="C13265" s="206"/>
      <c r="D13265" s="207" t="str">
        <f t="shared" si="3977"/>
        <v/>
      </c>
      <c r="E13265" s="208"/>
      <c r="F13265" s="209">
        <f t="shared" si="3978"/>
        <v>0</v>
      </c>
      <c r="G13265" s="268">
        <f t="shared" si="3980"/>
        <v>0</v>
      </c>
    </row>
    <row r="13266" spans="1:7" ht="24" customHeight="1" x14ac:dyDescent="0.2">
      <c r="A13266" s="207" t="str">
        <f t="shared" si="3976"/>
        <v/>
      </c>
      <c r="B13266" s="205" t="str">
        <f t="shared" si="3979"/>
        <v/>
      </c>
      <c r="C13266" s="206"/>
      <c r="D13266" s="207" t="str">
        <f t="shared" si="3977"/>
        <v/>
      </c>
      <c r="E13266" s="208"/>
      <c r="F13266" s="209">
        <f t="shared" si="3978"/>
        <v>0</v>
      </c>
      <c r="G13266" s="268">
        <f t="shared" si="3980"/>
        <v>0</v>
      </c>
    </row>
    <row r="13267" spans="1:7" ht="24" customHeight="1" x14ac:dyDescent="0.2">
      <c r="A13267" s="207" t="str">
        <f t="shared" si="3976"/>
        <v/>
      </c>
      <c r="B13267" s="205" t="str">
        <f t="shared" si="3979"/>
        <v/>
      </c>
      <c r="C13267" s="206"/>
      <c r="D13267" s="207" t="str">
        <f t="shared" si="3977"/>
        <v/>
      </c>
      <c r="E13267" s="208"/>
      <c r="F13267" s="209">
        <f t="shared" si="3978"/>
        <v>0</v>
      </c>
      <c r="G13267" s="268">
        <f t="shared" si="3980"/>
        <v>0</v>
      </c>
    </row>
    <row r="13268" spans="1:7" ht="24" customHeight="1" x14ac:dyDescent="0.2">
      <c r="A13268" s="207" t="str">
        <f t="shared" si="3976"/>
        <v/>
      </c>
      <c r="B13268" s="205" t="str">
        <f t="shared" si="3979"/>
        <v/>
      </c>
      <c r="C13268" s="206"/>
      <c r="D13268" s="207" t="str">
        <f t="shared" si="3977"/>
        <v/>
      </c>
      <c r="E13268" s="208"/>
      <c r="F13268" s="209">
        <f t="shared" si="3978"/>
        <v>0</v>
      </c>
      <c r="G13268" s="268">
        <f t="shared" si="3980"/>
        <v>0</v>
      </c>
    </row>
    <row r="13269" spans="1:7" ht="24" customHeight="1" x14ac:dyDescent="0.2">
      <c r="A13269" s="207" t="str">
        <f t="shared" si="3976"/>
        <v/>
      </c>
      <c r="B13269" s="205" t="str">
        <f t="shared" si="3979"/>
        <v/>
      </c>
      <c r="C13269" s="206"/>
      <c r="D13269" s="207" t="str">
        <f t="shared" si="3977"/>
        <v/>
      </c>
      <c r="E13269" s="208"/>
      <c r="F13269" s="209">
        <f t="shared" si="3978"/>
        <v>0</v>
      </c>
      <c r="G13269" s="268">
        <f t="shared" si="3980"/>
        <v>0</v>
      </c>
    </row>
    <row r="13270" spans="1:7" ht="24" customHeight="1" x14ac:dyDescent="0.2">
      <c r="A13270" s="207" t="str">
        <f t="shared" si="3976"/>
        <v/>
      </c>
      <c r="B13270" s="205" t="str">
        <f t="shared" si="3979"/>
        <v/>
      </c>
      <c r="C13270" s="206"/>
      <c r="D13270" s="207" t="str">
        <f t="shared" si="3977"/>
        <v/>
      </c>
      <c r="E13270" s="208"/>
      <c r="F13270" s="209">
        <f t="shared" si="3978"/>
        <v>0</v>
      </c>
      <c r="G13270" s="268">
        <f t="shared" si="3980"/>
        <v>0</v>
      </c>
    </row>
    <row r="13271" spans="1:7" ht="24" customHeight="1" x14ac:dyDescent="0.2">
      <c r="A13271" s="207" t="str">
        <f t="shared" si="3976"/>
        <v/>
      </c>
      <c r="B13271" s="205" t="str">
        <f t="shared" si="3979"/>
        <v/>
      </c>
      <c r="C13271" s="206"/>
      <c r="D13271" s="207" t="str">
        <f t="shared" si="3977"/>
        <v/>
      </c>
      <c r="E13271" s="208"/>
      <c r="F13271" s="209">
        <f t="shared" si="3978"/>
        <v>0</v>
      </c>
      <c r="G13271" s="268">
        <f t="shared" si="3980"/>
        <v>0</v>
      </c>
    </row>
    <row r="13272" spans="1:7" ht="24" customHeight="1" x14ac:dyDescent="0.2">
      <c r="A13272" s="207" t="str">
        <f t="shared" si="3976"/>
        <v/>
      </c>
      <c r="B13272" s="205" t="str">
        <f t="shared" si="3979"/>
        <v/>
      </c>
      <c r="C13272" s="206"/>
      <c r="D13272" s="207" t="str">
        <f t="shared" si="3977"/>
        <v/>
      </c>
      <c r="E13272" s="208"/>
      <c r="F13272" s="209">
        <f t="shared" si="3978"/>
        <v>0</v>
      </c>
      <c r="G13272" s="268">
        <f t="shared" si="3980"/>
        <v>0</v>
      </c>
    </row>
    <row r="13273" spans="1:7" ht="24" customHeight="1" x14ac:dyDescent="0.2">
      <c r="A13273" s="207" t="str">
        <f t="shared" si="3976"/>
        <v/>
      </c>
      <c r="B13273" s="205" t="str">
        <f t="shared" si="3979"/>
        <v/>
      </c>
      <c r="C13273" s="206"/>
      <c r="D13273" s="207" t="str">
        <f t="shared" si="3977"/>
        <v/>
      </c>
      <c r="E13273" s="208"/>
      <c r="F13273" s="209">
        <f t="shared" si="3978"/>
        <v>0</v>
      </c>
      <c r="G13273" s="268">
        <f t="shared" si="3980"/>
        <v>0</v>
      </c>
    </row>
    <row r="13274" spans="1:7" ht="24" customHeight="1" x14ac:dyDescent="0.2">
      <c r="A13274" s="207" t="str">
        <f t="shared" si="3976"/>
        <v/>
      </c>
      <c r="B13274" s="205" t="str">
        <f t="shared" si="3979"/>
        <v/>
      </c>
      <c r="C13274" s="206"/>
      <c r="D13274" s="207" t="str">
        <f t="shared" si="3977"/>
        <v/>
      </c>
      <c r="E13274" s="208"/>
      <c r="F13274" s="209">
        <f t="shared" si="3978"/>
        <v>0</v>
      </c>
      <c r="G13274" s="268">
        <f t="shared" si="3980"/>
        <v>0</v>
      </c>
    </row>
    <row r="13275" spans="1:7" ht="24" customHeight="1" x14ac:dyDescent="0.2">
      <c r="A13275" s="207" t="str">
        <f t="shared" si="3976"/>
        <v/>
      </c>
      <c r="B13275" s="205" t="str">
        <f t="shared" si="3979"/>
        <v/>
      </c>
      <c r="C13275" s="206"/>
      <c r="D13275" s="207" t="str">
        <f t="shared" si="3977"/>
        <v/>
      </c>
      <c r="E13275" s="208"/>
      <c r="F13275" s="210">
        <f t="shared" si="3978"/>
        <v>0</v>
      </c>
      <c r="G13275" s="268">
        <f t="shared" si="3980"/>
        <v>0</v>
      </c>
    </row>
    <row r="13276" spans="1:7" ht="24" customHeight="1" x14ac:dyDescent="0.2">
      <c r="A13276" s="269"/>
      <c r="D13276" s="88"/>
      <c r="E13276" s="89"/>
      <c r="F13276" s="255" t="s">
        <v>30</v>
      </c>
      <c r="G13276" s="270">
        <f>SUBTOTAL(9,G13262:G13275)</f>
        <v>0</v>
      </c>
    </row>
    <row r="13277" spans="1:7" ht="24" customHeight="1" x14ac:dyDescent="0.2">
      <c r="A13277" s="269"/>
      <c r="C13277" s="98" t="s">
        <v>604</v>
      </c>
      <c r="D13277" s="88"/>
      <c r="E13277" s="89"/>
      <c r="G13277" s="271"/>
    </row>
    <row r="13278" spans="1:7" ht="24" customHeight="1" x14ac:dyDescent="0.2">
      <c r="A13278" s="207" t="str">
        <f t="shared" ref="A13278:A13285" si="3981">IFERROR(VLOOKUP(C13278,Tabla_Insumos,4,FALSE),"")</f>
        <v/>
      </c>
      <c r="B13278" s="205">
        <f t="shared" ref="B13278:B13285" si="3982">IFERROR(VLOOKUP(A13278,Tabla_Indices,5,FALSE),"")</f>
        <v>0</v>
      </c>
      <c r="C13278" s="206"/>
      <c r="D13278" s="207" t="str">
        <f t="shared" ref="D13278:D13285" si="3983">IFERROR(VLOOKUP(C13278,Tabla_Insumos,2,FALSE),"")</f>
        <v/>
      </c>
      <c r="E13278" s="208"/>
      <c r="F13278" s="211">
        <f t="shared" ref="F13278:F13285" si="3984">IFERROR(VLOOKUP(C13278,Tabla_Insumos,3,FALSE),0)</f>
        <v>0</v>
      </c>
      <c r="G13278" s="268">
        <f>ROUND(E13278*F13278,2)</f>
        <v>0</v>
      </c>
    </row>
    <row r="13279" spans="1:7" ht="24" customHeight="1" x14ac:dyDescent="0.2">
      <c r="A13279" s="207" t="str">
        <f t="shared" si="3981"/>
        <v/>
      </c>
      <c r="B13279" s="205">
        <f t="shared" si="3982"/>
        <v>0</v>
      </c>
      <c r="C13279" s="206"/>
      <c r="D13279" s="207" t="str">
        <f t="shared" si="3983"/>
        <v/>
      </c>
      <c r="E13279" s="208"/>
      <c r="F13279" s="211">
        <f t="shared" si="3984"/>
        <v>0</v>
      </c>
      <c r="G13279" s="268">
        <f>ROUND(E13279*F13279,2)</f>
        <v>0</v>
      </c>
    </row>
    <row r="13280" spans="1:7" ht="24" customHeight="1" x14ac:dyDescent="0.2">
      <c r="A13280" s="207" t="str">
        <f t="shared" si="3981"/>
        <v/>
      </c>
      <c r="B13280" s="205">
        <f t="shared" si="3982"/>
        <v>0</v>
      </c>
      <c r="C13280" s="206"/>
      <c r="D13280" s="207" t="str">
        <f t="shared" si="3983"/>
        <v/>
      </c>
      <c r="E13280" s="208"/>
      <c r="F13280" s="211">
        <f t="shared" si="3984"/>
        <v>0</v>
      </c>
      <c r="G13280" s="268">
        <f t="shared" ref="G13280:G13285" si="3985">ROUND(E13280*F13280,2)</f>
        <v>0</v>
      </c>
    </row>
    <row r="13281" spans="1:7" ht="24" customHeight="1" x14ac:dyDescent="0.2">
      <c r="A13281" s="207" t="str">
        <f t="shared" si="3981"/>
        <v/>
      </c>
      <c r="B13281" s="205">
        <f t="shared" si="3982"/>
        <v>0</v>
      </c>
      <c r="C13281" s="206"/>
      <c r="D13281" s="207" t="str">
        <f t="shared" si="3983"/>
        <v/>
      </c>
      <c r="E13281" s="208"/>
      <c r="F13281" s="211">
        <f t="shared" si="3984"/>
        <v>0</v>
      </c>
      <c r="G13281" s="268">
        <f t="shared" si="3985"/>
        <v>0</v>
      </c>
    </row>
    <row r="13282" spans="1:7" ht="24" customHeight="1" x14ac:dyDescent="0.2">
      <c r="A13282" s="207" t="str">
        <f t="shared" si="3981"/>
        <v/>
      </c>
      <c r="B13282" s="205">
        <f t="shared" si="3982"/>
        <v>0</v>
      </c>
      <c r="C13282" s="206"/>
      <c r="D13282" s="207" t="str">
        <f t="shared" si="3983"/>
        <v/>
      </c>
      <c r="E13282" s="208"/>
      <c r="F13282" s="209">
        <f t="shared" si="3984"/>
        <v>0</v>
      </c>
      <c r="G13282" s="268">
        <f t="shared" si="3985"/>
        <v>0</v>
      </c>
    </row>
    <row r="13283" spans="1:7" ht="24" customHeight="1" x14ac:dyDescent="0.2">
      <c r="A13283" s="207" t="str">
        <f t="shared" si="3981"/>
        <v/>
      </c>
      <c r="B13283" s="205">
        <f t="shared" si="3982"/>
        <v>0</v>
      </c>
      <c r="C13283" s="206"/>
      <c r="D13283" s="207" t="str">
        <f t="shared" si="3983"/>
        <v/>
      </c>
      <c r="E13283" s="208"/>
      <c r="F13283" s="209">
        <f t="shared" si="3984"/>
        <v>0</v>
      </c>
      <c r="G13283" s="268">
        <f t="shared" si="3985"/>
        <v>0</v>
      </c>
    </row>
    <row r="13284" spans="1:7" ht="24" customHeight="1" x14ac:dyDescent="0.2">
      <c r="A13284" s="207" t="str">
        <f t="shared" si="3981"/>
        <v/>
      </c>
      <c r="B13284" s="205">
        <f t="shared" si="3982"/>
        <v>0</v>
      </c>
      <c r="C13284" s="206"/>
      <c r="D13284" s="207" t="str">
        <f t="shared" si="3983"/>
        <v/>
      </c>
      <c r="E13284" s="208"/>
      <c r="F13284" s="209">
        <f t="shared" si="3984"/>
        <v>0</v>
      </c>
      <c r="G13284" s="268">
        <f t="shared" si="3985"/>
        <v>0</v>
      </c>
    </row>
    <row r="13285" spans="1:7" ht="24" customHeight="1" x14ac:dyDescent="0.2">
      <c r="A13285" s="207" t="str">
        <f t="shared" si="3981"/>
        <v/>
      </c>
      <c r="B13285" s="205">
        <f t="shared" si="3982"/>
        <v>0</v>
      </c>
      <c r="C13285" s="206"/>
      <c r="D13285" s="207" t="str">
        <f t="shared" si="3983"/>
        <v/>
      </c>
      <c r="E13285" s="208"/>
      <c r="F13285" s="209">
        <f t="shared" si="3984"/>
        <v>0</v>
      </c>
      <c r="G13285" s="268">
        <f t="shared" si="3985"/>
        <v>0</v>
      </c>
    </row>
    <row r="13286" spans="1:7" ht="24" customHeight="1" x14ac:dyDescent="0.2">
      <c r="A13286" s="269"/>
      <c r="D13286" s="88"/>
      <c r="E13286" s="89"/>
      <c r="F13286" s="255" t="s">
        <v>31</v>
      </c>
      <c r="G13286" s="270">
        <f>SUBTOTAL(9,G13278:G13285)</f>
        <v>0</v>
      </c>
    </row>
    <row r="13287" spans="1:7" ht="24" customHeight="1" x14ac:dyDescent="0.2">
      <c r="A13287" s="269"/>
      <c r="C13287" s="98" t="s">
        <v>605</v>
      </c>
      <c r="D13287" s="88"/>
      <c r="E13287" s="89"/>
      <c r="G13287" s="271"/>
    </row>
    <row r="13288" spans="1:7" ht="24" customHeight="1" x14ac:dyDescent="0.2">
      <c r="A13288" s="207" t="str">
        <f t="shared" ref="A13288:A13296" si="3986">IFERROR(VLOOKUP(C13288,Tabla_Insumos,4,FALSE),"")</f>
        <v/>
      </c>
      <c r="B13288" s="205" t="str">
        <f t="shared" ref="B13288:B13296" si="3987">IFERROR(VLOOKUP(C13288,Tabla_Insumos,5,FALSE),"")</f>
        <v/>
      </c>
      <c r="C13288" s="206"/>
      <c r="D13288" s="207" t="str">
        <f t="shared" ref="D13288:D13296" si="3988">IFERROR(VLOOKUP(C13288,Tabla_Insumos,2,FALSE),"")</f>
        <v/>
      </c>
      <c r="E13288" s="208"/>
      <c r="F13288" s="209">
        <f t="shared" ref="F13288:F13296" si="3989">IFERROR(VLOOKUP(C13288,Tabla_Insumos,3,FALSE),0)</f>
        <v>0</v>
      </c>
      <c r="G13288" s="268">
        <f t="shared" ref="G13288:G13296" si="3990">ROUND(E13288*F13288,2)</f>
        <v>0</v>
      </c>
    </row>
    <row r="13289" spans="1:7" ht="24" customHeight="1" x14ac:dyDescent="0.2">
      <c r="A13289" s="207" t="str">
        <f t="shared" si="3986"/>
        <v/>
      </c>
      <c r="B13289" s="205" t="str">
        <f t="shared" si="3987"/>
        <v/>
      </c>
      <c r="C13289" s="206"/>
      <c r="D13289" s="207" t="str">
        <f t="shared" si="3988"/>
        <v/>
      </c>
      <c r="E13289" s="208"/>
      <c r="F13289" s="209">
        <f t="shared" si="3989"/>
        <v>0</v>
      </c>
      <c r="G13289" s="268">
        <f t="shared" si="3990"/>
        <v>0</v>
      </c>
    </row>
    <row r="13290" spans="1:7" ht="24" customHeight="1" x14ac:dyDescent="0.2">
      <c r="A13290" s="207" t="str">
        <f t="shared" si="3986"/>
        <v/>
      </c>
      <c r="B13290" s="205" t="str">
        <f t="shared" si="3987"/>
        <v/>
      </c>
      <c r="C13290" s="206"/>
      <c r="D13290" s="207" t="str">
        <f t="shared" si="3988"/>
        <v/>
      </c>
      <c r="E13290" s="208"/>
      <c r="F13290" s="209">
        <f t="shared" si="3989"/>
        <v>0</v>
      </c>
      <c r="G13290" s="268">
        <f t="shared" si="3990"/>
        <v>0</v>
      </c>
    </row>
    <row r="13291" spans="1:7" ht="24" customHeight="1" x14ac:dyDescent="0.2">
      <c r="A13291" s="207" t="str">
        <f t="shared" si="3986"/>
        <v/>
      </c>
      <c r="B13291" s="205" t="str">
        <f t="shared" si="3987"/>
        <v/>
      </c>
      <c r="C13291" s="206"/>
      <c r="D13291" s="207" t="str">
        <f t="shared" si="3988"/>
        <v/>
      </c>
      <c r="E13291" s="208"/>
      <c r="F13291" s="209">
        <f t="shared" si="3989"/>
        <v>0</v>
      </c>
      <c r="G13291" s="268">
        <f t="shared" si="3990"/>
        <v>0</v>
      </c>
    </row>
    <row r="13292" spans="1:7" ht="24" customHeight="1" x14ac:dyDescent="0.2">
      <c r="A13292" s="207" t="str">
        <f t="shared" si="3986"/>
        <v/>
      </c>
      <c r="B13292" s="205" t="str">
        <f t="shared" si="3987"/>
        <v/>
      </c>
      <c r="C13292" s="206"/>
      <c r="D13292" s="207" t="str">
        <f t="shared" si="3988"/>
        <v/>
      </c>
      <c r="E13292" s="208"/>
      <c r="F13292" s="209">
        <f t="shared" si="3989"/>
        <v>0</v>
      </c>
      <c r="G13292" s="268">
        <f t="shared" si="3990"/>
        <v>0</v>
      </c>
    </row>
    <row r="13293" spans="1:7" ht="24" customHeight="1" x14ac:dyDescent="0.2">
      <c r="A13293" s="207" t="str">
        <f t="shared" si="3986"/>
        <v/>
      </c>
      <c r="B13293" s="205" t="str">
        <f t="shared" si="3987"/>
        <v/>
      </c>
      <c r="C13293" s="206"/>
      <c r="D13293" s="207" t="str">
        <f t="shared" si="3988"/>
        <v/>
      </c>
      <c r="E13293" s="208"/>
      <c r="F13293" s="209">
        <f t="shared" si="3989"/>
        <v>0</v>
      </c>
      <c r="G13293" s="268">
        <f t="shared" si="3990"/>
        <v>0</v>
      </c>
    </row>
    <row r="13294" spans="1:7" ht="24" customHeight="1" x14ac:dyDescent="0.2">
      <c r="A13294" s="207" t="str">
        <f t="shared" si="3986"/>
        <v/>
      </c>
      <c r="B13294" s="205" t="str">
        <f t="shared" si="3987"/>
        <v/>
      </c>
      <c r="C13294" s="206"/>
      <c r="D13294" s="207" t="str">
        <f t="shared" si="3988"/>
        <v/>
      </c>
      <c r="E13294" s="208"/>
      <c r="F13294" s="209">
        <f t="shared" si="3989"/>
        <v>0</v>
      </c>
      <c r="G13294" s="268">
        <f t="shared" si="3990"/>
        <v>0</v>
      </c>
    </row>
    <row r="13295" spans="1:7" ht="24" customHeight="1" x14ac:dyDescent="0.2">
      <c r="A13295" s="207" t="str">
        <f t="shared" si="3986"/>
        <v/>
      </c>
      <c r="B13295" s="205" t="str">
        <f t="shared" si="3987"/>
        <v/>
      </c>
      <c r="C13295" s="206"/>
      <c r="D13295" s="207" t="str">
        <f t="shared" si="3988"/>
        <v/>
      </c>
      <c r="E13295" s="208"/>
      <c r="F13295" s="209">
        <f t="shared" si="3989"/>
        <v>0</v>
      </c>
      <c r="G13295" s="268">
        <f t="shared" si="3990"/>
        <v>0</v>
      </c>
    </row>
    <row r="13296" spans="1:7" ht="24" customHeight="1" x14ac:dyDescent="0.2">
      <c r="A13296" s="207" t="str">
        <f t="shared" si="3986"/>
        <v/>
      </c>
      <c r="B13296" s="205" t="str">
        <f t="shared" si="3987"/>
        <v/>
      </c>
      <c r="C13296" s="206"/>
      <c r="D13296" s="207" t="str">
        <f t="shared" si="3988"/>
        <v/>
      </c>
      <c r="E13296" s="208"/>
      <c r="F13296" s="209">
        <f t="shared" si="3989"/>
        <v>0</v>
      </c>
      <c r="G13296" s="268">
        <f t="shared" si="3990"/>
        <v>0</v>
      </c>
    </row>
    <row r="13297" spans="1:7" ht="24" customHeight="1" x14ac:dyDescent="0.2">
      <c r="A13297" s="272"/>
      <c r="B13297" s="88"/>
      <c r="D13297" s="88"/>
      <c r="E13297" s="89"/>
      <c r="F13297" s="255" t="s">
        <v>32</v>
      </c>
      <c r="G13297" s="270">
        <f>SUBTOTAL(9,G13288:G13296)</f>
        <v>0</v>
      </c>
    </row>
    <row r="13298" spans="1:7" ht="24" customHeight="1" x14ac:dyDescent="0.2">
      <c r="A13298" s="273"/>
      <c r="B13298" s="88"/>
      <c r="D13298" s="88"/>
      <c r="E13298" s="89"/>
      <c r="G13298" s="271"/>
    </row>
    <row r="13299" spans="1:7" ht="24" customHeight="1" x14ac:dyDescent="0.2">
      <c r="A13299" s="274" t="str">
        <f>B13257</f>
        <v>25.9.2.4</v>
      </c>
      <c r="B13299" s="275" t="str">
        <f>C13257</f>
        <v>Toma Doble</v>
      </c>
      <c r="C13299" s="95"/>
      <c r="D13299" s="95" t="s">
        <v>33</v>
      </c>
      <c r="E13299" s="96"/>
      <c r="F13299" s="277" t="s">
        <v>34</v>
      </c>
      <c r="G13299" s="276">
        <f>SUBTOTAL(9,G13262:G13298)</f>
        <v>0</v>
      </c>
    </row>
    <row r="13301" spans="1:7" ht="24" customHeight="1" x14ac:dyDescent="0.2">
      <c r="A13301" s="256" t="s">
        <v>36</v>
      </c>
      <c r="B13301" s="257"/>
      <c r="C13301" s="257"/>
      <c r="D13301" s="257"/>
      <c r="E13301" s="257"/>
      <c r="F13301" s="257"/>
      <c r="G13301" s="258"/>
    </row>
    <row r="13302" spans="1:7" ht="24" customHeight="1" x14ac:dyDescent="0.2">
      <c r="A13302" s="259" t="s">
        <v>601</v>
      </c>
      <c r="B13302" s="84" t="str">
        <f>Comitente</f>
        <v>SUBSECRETARIA DE ARQUITECTURA</v>
      </c>
      <c r="C13302" s="80"/>
      <c r="D13302" s="85"/>
      <c r="E13302" s="85"/>
      <c r="F13302" s="86"/>
      <c r="G13302" s="260"/>
    </row>
    <row r="13303" spans="1:7" ht="24" customHeight="1" x14ac:dyDescent="0.2">
      <c r="A13303" s="259" t="s">
        <v>602</v>
      </c>
      <c r="B13303" s="84">
        <f>Contratista</f>
        <v>0</v>
      </c>
      <c r="C13303" s="81"/>
      <c r="D13303" s="81"/>
      <c r="E13303" s="81"/>
      <c r="F13303" s="87"/>
      <c r="G13303" s="261"/>
    </row>
    <row r="13304" spans="1:7" ht="24" customHeight="1" x14ac:dyDescent="0.2">
      <c r="A13304" s="259" t="s">
        <v>23</v>
      </c>
      <c r="B13304" s="84" t="str">
        <f>Obra</f>
        <v>ESCUELA CASA DEL NINÑO</v>
      </c>
      <c r="C13304" s="81"/>
      <c r="D13304" s="81"/>
      <c r="E13304" s="81"/>
      <c r="F13304" s="87" t="s">
        <v>37</v>
      </c>
      <c r="G13304" s="262">
        <f>Fecha_Base</f>
        <v>0</v>
      </c>
    </row>
    <row r="13305" spans="1:7" ht="24" customHeight="1" x14ac:dyDescent="0.2">
      <c r="A13305" s="263" t="s">
        <v>600</v>
      </c>
      <c r="B13305" s="82" t="str">
        <f>Ubicación</f>
        <v>VALLE FERTIL - SAN JUAN</v>
      </c>
      <c r="C13305" s="82"/>
      <c r="D13305" s="88"/>
      <c r="E13305" s="89"/>
      <c r="G13305" s="264"/>
    </row>
    <row r="13306" spans="1:7" ht="24" customHeight="1" x14ac:dyDescent="0.2">
      <c r="A13306" s="263" t="s">
        <v>38</v>
      </c>
      <c r="B13306" s="91">
        <f>IFERROR(VALUE(LEFT(B13307,FIND(".",B13307)-1)),"")</f>
        <v>25</v>
      </c>
      <c r="C13306" s="83" t="str">
        <f>IFERROR(VLOOKUP(B13306,Tabla_CyP,2,FALSE),"")</f>
        <v>REPARACIONES, REFACCIONES Y REFUNCIONALIZACIONES</v>
      </c>
      <c r="E13306" s="89"/>
      <c r="G13306" s="264"/>
    </row>
    <row r="13307" spans="1:7" ht="24" customHeight="1" x14ac:dyDescent="0.2">
      <c r="A13307" s="263" t="s">
        <v>24</v>
      </c>
      <c r="B13307" s="92" t="str">
        <f>IFERROR(VLOOKUP(COUNTIF($A$1:A13307,"ANALISIS DE PRECIOS"),Tabla_NumeroItem,2,FALSE),"")</f>
        <v>25.9.2.5</v>
      </c>
      <c r="C13307" s="83" t="str">
        <f>IFERROR(VLOOKUP(B13307,Tabla_CyP,2,FALSE),"")</f>
        <v>Caja chapa 18 rectangular</v>
      </c>
      <c r="D13307" s="88"/>
      <c r="E13307" s="89"/>
      <c r="F13307" s="87" t="s">
        <v>25</v>
      </c>
      <c r="G13307" s="265" t="str">
        <f>IFERROR(VLOOKUP(B13307,Tabla_CyP,4,FALSE),"")</f>
        <v>u</v>
      </c>
    </row>
    <row r="13308" spans="1:7" ht="24" customHeight="1" x14ac:dyDescent="0.2">
      <c r="A13308" s="263"/>
      <c r="B13308" s="82"/>
      <c r="D13308" s="88"/>
      <c r="E13308" s="89"/>
      <c r="G13308" s="264"/>
    </row>
    <row r="13309" spans="1:7" ht="24" customHeight="1" x14ac:dyDescent="0.2">
      <c r="A13309" s="366" t="s">
        <v>506</v>
      </c>
      <c r="B13309" s="367"/>
      <c r="C13309" s="368" t="s">
        <v>0</v>
      </c>
      <c r="D13309" s="368" t="s">
        <v>26</v>
      </c>
      <c r="E13309" s="370" t="s">
        <v>27</v>
      </c>
      <c r="F13309" s="372" t="s">
        <v>28</v>
      </c>
      <c r="G13309" s="372" t="s">
        <v>29</v>
      </c>
    </row>
    <row r="13310" spans="1:7" ht="24" customHeight="1" x14ac:dyDescent="0.2">
      <c r="A13310" s="93" t="s">
        <v>507</v>
      </c>
      <c r="B13310" s="93" t="s">
        <v>508</v>
      </c>
      <c r="C13310" s="369"/>
      <c r="D13310" s="369"/>
      <c r="E13310" s="371"/>
      <c r="F13310" s="373"/>
      <c r="G13310" s="373"/>
    </row>
    <row r="13311" spans="1:7" ht="24" customHeight="1" x14ac:dyDescent="0.2">
      <c r="A13311" s="266"/>
      <c r="B13311" s="94"/>
      <c r="C13311" s="132" t="s">
        <v>603</v>
      </c>
      <c r="D13311" s="95"/>
      <c r="E13311" s="96"/>
      <c r="F13311" s="97"/>
      <c r="G13311" s="267"/>
    </row>
    <row r="13312" spans="1:7" ht="24" customHeight="1" x14ac:dyDescent="0.2">
      <c r="A13312" s="207" t="str">
        <f t="shared" ref="A13312:A13325" si="3991">IFERROR(VLOOKUP(C13312,Tabla_Insumos,4,FALSE),"")</f>
        <v/>
      </c>
      <c r="B13312" s="205" t="str">
        <f>IFERROR(VLOOKUP(C13312,Tabla_Insumos,5,FALSE),"")</f>
        <v/>
      </c>
      <c r="C13312" s="206"/>
      <c r="D13312" s="207" t="str">
        <f t="shared" ref="D13312:D13325" si="3992">IFERROR(VLOOKUP(C13312,Tabla_Insumos,2,FALSE),"")</f>
        <v/>
      </c>
      <c r="E13312" s="208"/>
      <c r="F13312" s="209">
        <f t="shared" ref="F13312:F13325" si="3993">IFERROR(VLOOKUP(C13312,Tabla_Insumos,3,FALSE),0)</f>
        <v>0</v>
      </c>
      <c r="G13312" s="268">
        <f>ROUND(E13312*F13312,2)</f>
        <v>0</v>
      </c>
    </row>
    <row r="13313" spans="1:7" ht="24" customHeight="1" x14ac:dyDescent="0.2">
      <c r="A13313" s="207" t="str">
        <f t="shared" si="3991"/>
        <v/>
      </c>
      <c r="B13313" s="205" t="str">
        <f t="shared" ref="B13313:B13325" si="3994">IFERROR(VLOOKUP(C13313,Tabla_Insumos,5,FALSE),"")</f>
        <v/>
      </c>
      <c r="C13313" s="206"/>
      <c r="D13313" s="207" t="str">
        <f t="shared" si="3992"/>
        <v/>
      </c>
      <c r="E13313" s="208"/>
      <c r="F13313" s="209">
        <f t="shared" si="3993"/>
        <v>0</v>
      </c>
      <c r="G13313" s="268">
        <f t="shared" ref="G13313:G13325" si="3995">ROUND(E13313*F13313,2)</f>
        <v>0</v>
      </c>
    </row>
    <row r="13314" spans="1:7" ht="24" customHeight="1" x14ac:dyDescent="0.2">
      <c r="A13314" s="207" t="str">
        <f t="shared" si="3991"/>
        <v/>
      </c>
      <c r="B13314" s="205" t="str">
        <f t="shared" si="3994"/>
        <v/>
      </c>
      <c r="C13314" s="206"/>
      <c r="D13314" s="207" t="str">
        <f t="shared" si="3992"/>
        <v/>
      </c>
      <c r="E13314" s="208"/>
      <c r="F13314" s="209">
        <f t="shared" si="3993"/>
        <v>0</v>
      </c>
      <c r="G13314" s="268">
        <f t="shared" si="3995"/>
        <v>0</v>
      </c>
    </row>
    <row r="13315" spans="1:7" ht="24" customHeight="1" x14ac:dyDescent="0.2">
      <c r="A13315" s="207" t="str">
        <f t="shared" si="3991"/>
        <v/>
      </c>
      <c r="B13315" s="205" t="str">
        <f t="shared" si="3994"/>
        <v/>
      </c>
      <c r="C13315" s="206"/>
      <c r="D13315" s="207" t="str">
        <f t="shared" si="3992"/>
        <v/>
      </c>
      <c r="E13315" s="208"/>
      <c r="F13315" s="209">
        <f t="shared" si="3993"/>
        <v>0</v>
      </c>
      <c r="G13315" s="268">
        <f t="shared" si="3995"/>
        <v>0</v>
      </c>
    </row>
    <row r="13316" spans="1:7" ht="24" customHeight="1" x14ac:dyDescent="0.2">
      <c r="A13316" s="207" t="str">
        <f t="shared" si="3991"/>
        <v/>
      </c>
      <c r="B13316" s="205" t="str">
        <f t="shared" si="3994"/>
        <v/>
      </c>
      <c r="C13316" s="206"/>
      <c r="D13316" s="207" t="str">
        <f t="shared" si="3992"/>
        <v/>
      </c>
      <c r="E13316" s="208"/>
      <c r="F13316" s="209">
        <f t="shared" si="3993"/>
        <v>0</v>
      </c>
      <c r="G13316" s="268">
        <f t="shared" si="3995"/>
        <v>0</v>
      </c>
    </row>
    <row r="13317" spans="1:7" ht="24" customHeight="1" x14ac:dyDescent="0.2">
      <c r="A13317" s="207" t="str">
        <f t="shared" si="3991"/>
        <v/>
      </c>
      <c r="B13317" s="205" t="str">
        <f t="shared" si="3994"/>
        <v/>
      </c>
      <c r="C13317" s="206"/>
      <c r="D13317" s="207" t="str">
        <f t="shared" si="3992"/>
        <v/>
      </c>
      <c r="E13317" s="208"/>
      <c r="F13317" s="209">
        <f t="shared" si="3993"/>
        <v>0</v>
      </c>
      <c r="G13317" s="268">
        <f t="shared" si="3995"/>
        <v>0</v>
      </c>
    </row>
    <row r="13318" spans="1:7" ht="24" customHeight="1" x14ac:dyDescent="0.2">
      <c r="A13318" s="207" t="str">
        <f t="shared" si="3991"/>
        <v/>
      </c>
      <c r="B13318" s="205" t="str">
        <f t="shared" si="3994"/>
        <v/>
      </c>
      <c r="C13318" s="206"/>
      <c r="D13318" s="207" t="str">
        <f t="shared" si="3992"/>
        <v/>
      </c>
      <c r="E13318" s="208"/>
      <c r="F13318" s="209">
        <f t="shared" si="3993"/>
        <v>0</v>
      </c>
      <c r="G13318" s="268">
        <f t="shared" si="3995"/>
        <v>0</v>
      </c>
    </row>
    <row r="13319" spans="1:7" ht="24" customHeight="1" x14ac:dyDescent="0.2">
      <c r="A13319" s="207" t="str">
        <f t="shared" si="3991"/>
        <v/>
      </c>
      <c r="B13319" s="205" t="str">
        <f t="shared" si="3994"/>
        <v/>
      </c>
      <c r="C13319" s="206"/>
      <c r="D13319" s="207" t="str">
        <f t="shared" si="3992"/>
        <v/>
      </c>
      <c r="E13319" s="208"/>
      <c r="F13319" s="209">
        <f t="shared" si="3993"/>
        <v>0</v>
      </c>
      <c r="G13319" s="268">
        <f t="shared" si="3995"/>
        <v>0</v>
      </c>
    </row>
    <row r="13320" spans="1:7" ht="24" customHeight="1" x14ac:dyDescent="0.2">
      <c r="A13320" s="207" t="str">
        <f t="shared" si="3991"/>
        <v/>
      </c>
      <c r="B13320" s="205" t="str">
        <f t="shared" si="3994"/>
        <v/>
      </c>
      <c r="C13320" s="206"/>
      <c r="D13320" s="207" t="str">
        <f t="shared" si="3992"/>
        <v/>
      </c>
      <c r="E13320" s="208"/>
      <c r="F13320" s="209">
        <f t="shared" si="3993"/>
        <v>0</v>
      </c>
      <c r="G13320" s="268">
        <f t="shared" si="3995"/>
        <v>0</v>
      </c>
    </row>
    <row r="13321" spans="1:7" ht="24" customHeight="1" x14ac:dyDescent="0.2">
      <c r="A13321" s="207" t="str">
        <f t="shared" si="3991"/>
        <v/>
      </c>
      <c r="B13321" s="205" t="str">
        <f t="shared" si="3994"/>
        <v/>
      </c>
      <c r="C13321" s="206"/>
      <c r="D13321" s="207" t="str">
        <f t="shared" si="3992"/>
        <v/>
      </c>
      <c r="E13321" s="208"/>
      <c r="F13321" s="209">
        <f t="shared" si="3993"/>
        <v>0</v>
      </c>
      <c r="G13321" s="268">
        <f t="shared" si="3995"/>
        <v>0</v>
      </c>
    </row>
    <row r="13322" spans="1:7" ht="24" customHeight="1" x14ac:dyDescent="0.2">
      <c r="A13322" s="207" t="str">
        <f t="shared" si="3991"/>
        <v/>
      </c>
      <c r="B13322" s="205" t="str">
        <f t="shared" si="3994"/>
        <v/>
      </c>
      <c r="C13322" s="206"/>
      <c r="D13322" s="207" t="str">
        <f t="shared" si="3992"/>
        <v/>
      </c>
      <c r="E13322" s="208"/>
      <c r="F13322" s="209">
        <f t="shared" si="3993"/>
        <v>0</v>
      </c>
      <c r="G13322" s="268">
        <f t="shared" si="3995"/>
        <v>0</v>
      </c>
    </row>
    <row r="13323" spans="1:7" ht="24" customHeight="1" x14ac:dyDescent="0.2">
      <c r="A13323" s="207" t="str">
        <f t="shared" si="3991"/>
        <v/>
      </c>
      <c r="B13323" s="205" t="str">
        <f t="shared" si="3994"/>
        <v/>
      </c>
      <c r="C13323" s="206"/>
      <c r="D13323" s="207" t="str">
        <f t="shared" si="3992"/>
        <v/>
      </c>
      <c r="E13323" s="208"/>
      <c r="F13323" s="209">
        <f t="shared" si="3993"/>
        <v>0</v>
      </c>
      <c r="G13323" s="268">
        <f t="shared" si="3995"/>
        <v>0</v>
      </c>
    </row>
    <row r="13324" spans="1:7" ht="24" customHeight="1" x14ac:dyDescent="0.2">
      <c r="A13324" s="207" t="str">
        <f t="shared" si="3991"/>
        <v/>
      </c>
      <c r="B13324" s="205" t="str">
        <f t="shared" si="3994"/>
        <v/>
      </c>
      <c r="C13324" s="206"/>
      <c r="D13324" s="207" t="str">
        <f t="shared" si="3992"/>
        <v/>
      </c>
      <c r="E13324" s="208"/>
      <c r="F13324" s="209">
        <f t="shared" si="3993"/>
        <v>0</v>
      </c>
      <c r="G13324" s="268">
        <f t="shared" si="3995"/>
        <v>0</v>
      </c>
    </row>
    <row r="13325" spans="1:7" ht="24" customHeight="1" x14ac:dyDescent="0.2">
      <c r="A13325" s="207" t="str">
        <f t="shared" si="3991"/>
        <v/>
      </c>
      <c r="B13325" s="205" t="str">
        <f t="shared" si="3994"/>
        <v/>
      </c>
      <c r="C13325" s="206"/>
      <c r="D13325" s="207" t="str">
        <f t="shared" si="3992"/>
        <v/>
      </c>
      <c r="E13325" s="208"/>
      <c r="F13325" s="210">
        <f t="shared" si="3993"/>
        <v>0</v>
      </c>
      <c r="G13325" s="268">
        <f t="shared" si="3995"/>
        <v>0</v>
      </c>
    </row>
    <row r="13326" spans="1:7" ht="24" customHeight="1" x14ac:dyDescent="0.2">
      <c r="A13326" s="269"/>
      <c r="D13326" s="88"/>
      <c r="E13326" s="89"/>
      <c r="F13326" s="255" t="s">
        <v>30</v>
      </c>
      <c r="G13326" s="270">
        <f>SUBTOTAL(9,G13312:G13325)</f>
        <v>0</v>
      </c>
    </row>
    <row r="13327" spans="1:7" ht="24" customHeight="1" x14ac:dyDescent="0.2">
      <c r="A13327" s="269"/>
      <c r="C13327" s="98" t="s">
        <v>604</v>
      </c>
      <c r="D13327" s="88"/>
      <c r="E13327" s="89"/>
      <c r="G13327" s="271"/>
    </row>
    <row r="13328" spans="1:7" ht="24" customHeight="1" x14ac:dyDescent="0.2">
      <c r="A13328" s="207" t="str">
        <f t="shared" ref="A13328:A13335" si="3996">IFERROR(VLOOKUP(C13328,Tabla_Insumos,4,FALSE),"")</f>
        <v/>
      </c>
      <c r="B13328" s="205">
        <f t="shared" ref="B13328:B13335" si="3997">IFERROR(VLOOKUP(A13328,Tabla_Indices,5,FALSE),"")</f>
        <v>0</v>
      </c>
      <c r="C13328" s="206"/>
      <c r="D13328" s="207" t="str">
        <f t="shared" ref="D13328:D13335" si="3998">IFERROR(VLOOKUP(C13328,Tabla_Insumos,2,FALSE),"")</f>
        <v/>
      </c>
      <c r="E13328" s="208"/>
      <c r="F13328" s="211">
        <f t="shared" ref="F13328:F13335" si="3999">IFERROR(VLOOKUP(C13328,Tabla_Insumos,3,FALSE),0)</f>
        <v>0</v>
      </c>
      <c r="G13328" s="268">
        <f>ROUND(E13328*F13328,2)</f>
        <v>0</v>
      </c>
    </row>
    <row r="13329" spans="1:7" ht="24" customHeight="1" x14ac:dyDescent="0.2">
      <c r="A13329" s="207" t="str">
        <f t="shared" si="3996"/>
        <v/>
      </c>
      <c r="B13329" s="205">
        <f t="shared" si="3997"/>
        <v>0</v>
      </c>
      <c r="C13329" s="206"/>
      <c r="D13329" s="207" t="str">
        <f t="shared" si="3998"/>
        <v/>
      </c>
      <c r="E13329" s="208"/>
      <c r="F13329" s="211">
        <f t="shared" si="3999"/>
        <v>0</v>
      </c>
      <c r="G13329" s="268">
        <f>ROUND(E13329*F13329,2)</f>
        <v>0</v>
      </c>
    </row>
    <row r="13330" spans="1:7" ht="24" customHeight="1" x14ac:dyDescent="0.2">
      <c r="A13330" s="207" t="str">
        <f t="shared" si="3996"/>
        <v/>
      </c>
      <c r="B13330" s="205">
        <f t="shared" si="3997"/>
        <v>0</v>
      </c>
      <c r="C13330" s="206"/>
      <c r="D13330" s="207" t="str">
        <f t="shared" si="3998"/>
        <v/>
      </c>
      <c r="E13330" s="208"/>
      <c r="F13330" s="211">
        <f t="shared" si="3999"/>
        <v>0</v>
      </c>
      <c r="G13330" s="268">
        <f t="shared" ref="G13330:G13335" si="4000">ROUND(E13330*F13330,2)</f>
        <v>0</v>
      </c>
    </row>
    <row r="13331" spans="1:7" ht="24" customHeight="1" x14ac:dyDescent="0.2">
      <c r="A13331" s="207" t="str">
        <f t="shared" si="3996"/>
        <v/>
      </c>
      <c r="B13331" s="205">
        <f t="shared" si="3997"/>
        <v>0</v>
      </c>
      <c r="C13331" s="206"/>
      <c r="D13331" s="207" t="str">
        <f t="shared" si="3998"/>
        <v/>
      </c>
      <c r="E13331" s="208"/>
      <c r="F13331" s="211">
        <f t="shared" si="3999"/>
        <v>0</v>
      </c>
      <c r="G13331" s="268">
        <f t="shared" si="4000"/>
        <v>0</v>
      </c>
    </row>
    <row r="13332" spans="1:7" ht="24" customHeight="1" x14ac:dyDescent="0.2">
      <c r="A13332" s="207" t="str">
        <f t="shared" si="3996"/>
        <v/>
      </c>
      <c r="B13332" s="205">
        <f t="shared" si="3997"/>
        <v>0</v>
      </c>
      <c r="C13332" s="206"/>
      <c r="D13332" s="207" t="str">
        <f t="shared" si="3998"/>
        <v/>
      </c>
      <c r="E13332" s="208"/>
      <c r="F13332" s="209">
        <f t="shared" si="3999"/>
        <v>0</v>
      </c>
      <c r="G13332" s="268">
        <f t="shared" si="4000"/>
        <v>0</v>
      </c>
    </row>
    <row r="13333" spans="1:7" ht="24" customHeight="1" x14ac:dyDescent="0.2">
      <c r="A13333" s="207" t="str">
        <f t="shared" si="3996"/>
        <v/>
      </c>
      <c r="B13333" s="205">
        <f t="shared" si="3997"/>
        <v>0</v>
      </c>
      <c r="C13333" s="206"/>
      <c r="D13333" s="207" t="str">
        <f t="shared" si="3998"/>
        <v/>
      </c>
      <c r="E13333" s="208"/>
      <c r="F13333" s="209">
        <f t="shared" si="3999"/>
        <v>0</v>
      </c>
      <c r="G13333" s="268">
        <f t="shared" si="4000"/>
        <v>0</v>
      </c>
    </row>
    <row r="13334" spans="1:7" ht="24" customHeight="1" x14ac:dyDescent="0.2">
      <c r="A13334" s="207" t="str">
        <f t="shared" si="3996"/>
        <v/>
      </c>
      <c r="B13334" s="205">
        <f t="shared" si="3997"/>
        <v>0</v>
      </c>
      <c r="C13334" s="206"/>
      <c r="D13334" s="207" t="str">
        <f t="shared" si="3998"/>
        <v/>
      </c>
      <c r="E13334" s="208"/>
      <c r="F13334" s="209">
        <f t="shared" si="3999"/>
        <v>0</v>
      </c>
      <c r="G13334" s="268">
        <f t="shared" si="4000"/>
        <v>0</v>
      </c>
    </row>
    <row r="13335" spans="1:7" ht="24" customHeight="1" x14ac:dyDescent="0.2">
      <c r="A13335" s="207" t="str">
        <f t="shared" si="3996"/>
        <v/>
      </c>
      <c r="B13335" s="205">
        <f t="shared" si="3997"/>
        <v>0</v>
      </c>
      <c r="C13335" s="206"/>
      <c r="D13335" s="207" t="str">
        <f t="shared" si="3998"/>
        <v/>
      </c>
      <c r="E13335" s="208"/>
      <c r="F13335" s="209">
        <f t="shared" si="3999"/>
        <v>0</v>
      </c>
      <c r="G13335" s="268">
        <f t="shared" si="4000"/>
        <v>0</v>
      </c>
    </row>
    <row r="13336" spans="1:7" ht="24" customHeight="1" x14ac:dyDescent="0.2">
      <c r="A13336" s="269"/>
      <c r="D13336" s="88"/>
      <c r="E13336" s="89"/>
      <c r="F13336" s="255" t="s">
        <v>31</v>
      </c>
      <c r="G13336" s="270">
        <f>SUBTOTAL(9,G13328:G13335)</f>
        <v>0</v>
      </c>
    </row>
    <row r="13337" spans="1:7" ht="24" customHeight="1" x14ac:dyDescent="0.2">
      <c r="A13337" s="269"/>
      <c r="C13337" s="98" t="s">
        <v>605</v>
      </c>
      <c r="D13337" s="88"/>
      <c r="E13337" s="89"/>
      <c r="G13337" s="271"/>
    </row>
    <row r="13338" spans="1:7" ht="24" customHeight="1" x14ac:dyDescent="0.2">
      <c r="A13338" s="207" t="str">
        <f t="shared" ref="A13338:A13346" si="4001">IFERROR(VLOOKUP(C13338,Tabla_Insumos,4,FALSE),"")</f>
        <v/>
      </c>
      <c r="B13338" s="205" t="str">
        <f t="shared" ref="B13338:B13346" si="4002">IFERROR(VLOOKUP(C13338,Tabla_Insumos,5,FALSE),"")</f>
        <v/>
      </c>
      <c r="C13338" s="206"/>
      <c r="D13338" s="207" t="str">
        <f t="shared" ref="D13338:D13346" si="4003">IFERROR(VLOOKUP(C13338,Tabla_Insumos,2,FALSE),"")</f>
        <v/>
      </c>
      <c r="E13338" s="208"/>
      <c r="F13338" s="209">
        <f t="shared" ref="F13338:F13346" si="4004">IFERROR(VLOOKUP(C13338,Tabla_Insumos,3,FALSE),0)</f>
        <v>0</v>
      </c>
      <c r="G13338" s="268">
        <f t="shared" ref="G13338:G13346" si="4005">ROUND(E13338*F13338,2)</f>
        <v>0</v>
      </c>
    </row>
    <row r="13339" spans="1:7" ht="24" customHeight="1" x14ac:dyDescent="0.2">
      <c r="A13339" s="207" t="str">
        <f t="shared" si="4001"/>
        <v/>
      </c>
      <c r="B13339" s="205" t="str">
        <f t="shared" si="4002"/>
        <v/>
      </c>
      <c r="C13339" s="206"/>
      <c r="D13339" s="207" t="str">
        <f t="shared" si="4003"/>
        <v/>
      </c>
      <c r="E13339" s="208"/>
      <c r="F13339" s="209">
        <f t="shared" si="4004"/>
        <v>0</v>
      </c>
      <c r="G13339" s="268">
        <f t="shared" si="4005"/>
        <v>0</v>
      </c>
    </row>
    <row r="13340" spans="1:7" ht="24" customHeight="1" x14ac:dyDescent="0.2">
      <c r="A13340" s="207" t="str">
        <f t="shared" si="4001"/>
        <v/>
      </c>
      <c r="B13340" s="205" t="str">
        <f t="shared" si="4002"/>
        <v/>
      </c>
      <c r="C13340" s="206"/>
      <c r="D13340" s="207" t="str">
        <f t="shared" si="4003"/>
        <v/>
      </c>
      <c r="E13340" s="208"/>
      <c r="F13340" s="209">
        <f t="shared" si="4004"/>
        <v>0</v>
      </c>
      <c r="G13340" s="268">
        <f t="shared" si="4005"/>
        <v>0</v>
      </c>
    </row>
    <row r="13341" spans="1:7" ht="24" customHeight="1" x14ac:dyDescent="0.2">
      <c r="A13341" s="207" t="str">
        <f t="shared" si="4001"/>
        <v/>
      </c>
      <c r="B13341" s="205" t="str">
        <f t="shared" si="4002"/>
        <v/>
      </c>
      <c r="C13341" s="206"/>
      <c r="D13341" s="207" t="str">
        <f t="shared" si="4003"/>
        <v/>
      </c>
      <c r="E13341" s="208"/>
      <c r="F13341" s="209">
        <f t="shared" si="4004"/>
        <v>0</v>
      </c>
      <c r="G13341" s="268">
        <f t="shared" si="4005"/>
        <v>0</v>
      </c>
    </row>
    <row r="13342" spans="1:7" ht="24" customHeight="1" x14ac:dyDescent="0.2">
      <c r="A13342" s="207" t="str">
        <f t="shared" si="4001"/>
        <v/>
      </c>
      <c r="B13342" s="205" t="str">
        <f t="shared" si="4002"/>
        <v/>
      </c>
      <c r="C13342" s="206"/>
      <c r="D13342" s="207" t="str">
        <f t="shared" si="4003"/>
        <v/>
      </c>
      <c r="E13342" s="208"/>
      <c r="F13342" s="209">
        <f t="shared" si="4004"/>
        <v>0</v>
      </c>
      <c r="G13342" s="268">
        <f t="shared" si="4005"/>
        <v>0</v>
      </c>
    </row>
    <row r="13343" spans="1:7" ht="24" customHeight="1" x14ac:dyDescent="0.2">
      <c r="A13343" s="207" t="str">
        <f t="shared" si="4001"/>
        <v/>
      </c>
      <c r="B13343" s="205" t="str">
        <f t="shared" si="4002"/>
        <v/>
      </c>
      <c r="C13343" s="206"/>
      <c r="D13343" s="207" t="str">
        <f t="shared" si="4003"/>
        <v/>
      </c>
      <c r="E13343" s="208"/>
      <c r="F13343" s="209">
        <f t="shared" si="4004"/>
        <v>0</v>
      </c>
      <c r="G13343" s="268">
        <f t="shared" si="4005"/>
        <v>0</v>
      </c>
    </row>
    <row r="13344" spans="1:7" ht="24" customHeight="1" x14ac:dyDescent="0.2">
      <c r="A13344" s="207" t="str">
        <f t="shared" si="4001"/>
        <v/>
      </c>
      <c r="B13344" s="205" t="str">
        <f t="shared" si="4002"/>
        <v/>
      </c>
      <c r="C13344" s="206"/>
      <c r="D13344" s="207" t="str">
        <f t="shared" si="4003"/>
        <v/>
      </c>
      <c r="E13344" s="208"/>
      <c r="F13344" s="209">
        <f t="shared" si="4004"/>
        <v>0</v>
      </c>
      <c r="G13344" s="268">
        <f t="shared" si="4005"/>
        <v>0</v>
      </c>
    </row>
    <row r="13345" spans="1:7" ht="24" customHeight="1" x14ac:dyDescent="0.2">
      <c r="A13345" s="207" t="str">
        <f t="shared" si="4001"/>
        <v/>
      </c>
      <c r="B13345" s="205" t="str">
        <f t="shared" si="4002"/>
        <v/>
      </c>
      <c r="C13345" s="206"/>
      <c r="D13345" s="207" t="str">
        <f t="shared" si="4003"/>
        <v/>
      </c>
      <c r="E13345" s="208"/>
      <c r="F13345" s="209">
        <f t="shared" si="4004"/>
        <v>0</v>
      </c>
      <c r="G13345" s="268">
        <f t="shared" si="4005"/>
        <v>0</v>
      </c>
    </row>
    <row r="13346" spans="1:7" ht="24" customHeight="1" x14ac:dyDescent="0.2">
      <c r="A13346" s="207" t="str">
        <f t="shared" si="4001"/>
        <v/>
      </c>
      <c r="B13346" s="205" t="str">
        <f t="shared" si="4002"/>
        <v/>
      </c>
      <c r="C13346" s="206"/>
      <c r="D13346" s="207" t="str">
        <f t="shared" si="4003"/>
        <v/>
      </c>
      <c r="E13346" s="208"/>
      <c r="F13346" s="209">
        <f t="shared" si="4004"/>
        <v>0</v>
      </c>
      <c r="G13346" s="268">
        <f t="shared" si="4005"/>
        <v>0</v>
      </c>
    </row>
    <row r="13347" spans="1:7" ht="24" customHeight="1" x14ac:dyDescent="0.2">
      <c r="A13347" s="272"/>
      <c r="B13347" s="88"/>
      <c r="D13347" s="88"/>
      <c r="E13347" s="89"/>
      <c r="F13347" s="255" t="s">
        <v>32</v>
      </c>
      <c r="G13347" s="270">
        <f>SUBTOTAL(9,G13338:G13346)</f>
        <v>0</v>
      </c>
    </row>
    <row r="13348" spans="1:7" ht="24" customHeight="1" x14ac:dyDescent="0.2">
      <c r="A13348" s="273"/>
      <c r="B13348" s="88"/>
      <c r="D13348" s="88"/>
      <c r="E13348" s="89"/>
      <c r="G13348" s="271"/>
    </row>
    <row r="13349" spans="1:7" ht="24" customHeight="1" x14ac:dyDescent="0.2">
      <c r="A13349" s="274" t="str">
        <f>B13307</f>
        <v>25.9.2.5</v>
      </c>
      <c r="B13349" s="275" t="str">
        <f>C13307</f>
        <v>Caja chapa 18 rectangular</v>
      </c>
      <c r="C13349" s="95"/>
      <c r="D13349" s="95" t="s">
        <v>33</v>
      </c>
      <c r="E13349" s="96"/>
      <c r="F13349" s="277" t="s">
        <v>34</v>
      </c>
      <c r="G13349" s="276">
        <f>SUBTOTAL(9,G13312:G13348)</f>
        <v>0</v>
      </c>
    </row>
    <row r="13351" spans="1:7" ht="24" customHeight="1" x14ac:dyDescent="0.2">
      <c r="A13351" s="256" t="s">
        <v>36</v>
      </c>
      <c r="B13351" s="257"/>
      <c r="C13351" s="257"/>
      <c r="D13351" s="257"/>
      <c r="E13351" s="257"/>
      <c r="F13351" s="257"/>
      <c r="G13351" s="258"/>
    </row>
    <row r="13352" spans="1:7" ht="24" customHeight="1" x14ac:dyDescent="0.2">
      <c r="A13352" s="259" t="s">
        <v>601</v>
      </c>
      <c r="B13352" s="84" t="str">
        <f>Comitente</f>
        <v>SUBSECRETARIA DE ARQUITECTURA</v>
      </c>
      <c r="C13352" s="80"/>
      <c r="D13352" s="85"/>
      <c r="E13352" s="85"/>
      <c r="F13352" s="86"/>
      <c r="G13352" s="260"/>
    </row>
    <row r="13353" spans="1:7" ht="24" customHeight="1" x14ac:dyDescent="0.2">
      <c r="A13353" s="259" t="s">
        <v>602</v>
      </c>
      <c r="B13353" s="84">
        <f>Contratista</f>
        <v>0</v>
      </c>
      <c r="C13353" s="81"/>
      <c r="D13353" s="81"/>
      <c r="E13353" s="81"/>
      <c r="F13353" s="87"/>
      <c r="G13353" s="261"/>
    </row>
    <row r="13354" spans="1:7" ht="24" customHeight="1" x14ac:dyDescent="0.2">
      <c r="A13354" s="259" t="s">
        <v>23</v>
      </c>
      <c r="B13354" s="84" t="str">
        <f>Obra</f>
        <v>ESCUELA CASA DEL NINÑO</v>
      </c>
      <c r="C13354" s="81"/>
      <c r="D13354" s="81"/>
      <c r="E13354" s="81"/>
      <c r="F13354" s="87" t="s">
        <v>37</v>
      </c>
      <c r="G13354" s="262">
        <f>Fecha_Base</f>
        <v>0</v>
      </c>
    </row>
    <row r="13355" spans="1:7" ht="24" customHeight="1" x14ac:dyDescent="0.2">
      <c r="A13355" s="263" t="s">
        <v>600</v>
      </c>
      <c r="B13355" s="82" t="str">
        <f>Ubicación</f>
        <v>VALLE FERTIL - SAN JUAN</v>
      </c>
      <c r="C13355" s="82"/>
      <c r="D13355" s="88"/>
      <c r="E13355" s="89"/>
      <c r="G13355" s="264"/>
    </row>
    <row r="13356" spans="1:7" ht="24" customHeight="1" x14ac:dyDescent="0.2">
      <c r="A13356" s="263" t="s">
        <v>38</v>
      </c>
      <c r="B13356" s="91">
        <f>IFERROR(VALUE(LEFT(B13357,FIND(".",B13357)-1)),"")</f>
        <v>25</v>
      </c>
      <c r="C13356" s="83" t="str">
        <f>IFERROR(VLOOKUP(B13356,Tabla_CyP,2,FALSE),"")</f>
        <v>REPARACIONES, REFACCIONES Y REFUNCIONALIZACIONES</v>
      </c>
      <c r="E13356" s="89"/>
      <c r="G13356" s="264"/>
    </row>
    <row r="13357" spans="1:7" ht="24" customHeight="1" x14ac:dyDescent="0.2">
      <c r="A13357" s="263" t="s">
        <v>24</v>
      </c>
      <c r="B13357" s="92" t="str">
        <f>IFERROR(VLOOKUP(COUNTIF($A$1:A13357,"ANALISIS DE PRECIOS"),Tabla_NumeroItem,2,FALSE),"")</f>
        <v>25.9.2.6</v>
      </c>
      <c r="C13357" s="83" t="str">
        <f>IFERROR(VLOOKUP(B13357,Tabla_CyP,2,FALSE),"")</f>
        <v xml:space="preserve">Caja chapa 18 octogonal grande </v>
      </c>
      <c r="D13357" s="88"/>
      <c r="E13357" s="89"/>
      <c r="F13357" s="87" t="s">
        <v>25</v>
      </c>
      <c r="G13357" s="265" t="str">
        <f>IFERROR(VLOOKUP(B13357,Tabla_CyP,4,FALSE),"")</f>
        <v>u</v>
      </c>
    </row>
    <row r="13358" spans="1:7" ht="24" customHeight="1" x14ac:dyDescent="0.2">
      <c r="A13358" s="263"/>
      <c r="B13358" s="82"/>
      <c r="D13358" s="88"/>
      <c r="E13358" s="89"/>
      <c r="G13358" s="264"/>
    </row>
    <row r="13359" spans="1:7" ht="24" customHeight="1" x14ac:dyDescent="0.2">
      <c r="A13359" s="366" t="s">
        <v>506</v>
      </c>
      <c r="B13359" s="367"/>
      <c r="C13359" s="368" t="s">
        <v>0</v>
      </c>
      <c r="D13359" s="368" t="s">
        <v>26</v>
      </c>
      <c r="E13359" s="370" t="s">
        <v>27</v>
      </c>
      <c r="F13359" s="372" t="s">
        <v>28</v>
      </c>
      <c r="G13359" s="372" t="s">
        <v>29</v>
      </c>
    </row>
    <row r="13360" spans="1:7" ht="24" customHeight="1" x14ac:dyDescent="0.2">
      <c r="A13360" s="93" t="s">
        <v>507</v>
      </c>
      <c r="B13360" s="93" t="s">
        <v>508</v>
      </c>
      <c r="C13360" s="369"/>
      <c r="D13360" s="369"/>
      <c r="E13360" s="371"/>
      <c r="F13360" s="373"/>
      <c r="G13360" s="373"/>
    </row>
    <row r="13361" spans="1:7" ht="24" customHeight="1" x14ac:dyDescent="0.2">
      <c r="A13361" s="266"/>
      <c r="B13361" s="94"/>
      <c r="C13361" s="132" t="s">
        <v>603</v>
      </c>
      <c r="D13361" s="95"/>
      <c r="E13361" s="96"/>
      <c r="F13361" s="97"/>
      <c r="G13361" s="267"/>
    </row>
    <row r="13362" spans="1:7" ht="24" customHeight="1" x14ac:dyDescent="0.2">
      <c r="A13362" s="207" t="str">
        <f t="shared" ref="A13362:A13375" si="4006">IFERROR(VLOOKUP(C13362,Tabla_Insumos,4,FALSE),"")</f>
        <v/>
      </c>
      <c r="B13362" s="205" t="str">
        <f>IFERROR(VLOOKUP(C13362,Tabla_Insumos,5,FALSE),"")</f>
        <v/>
      </c>
      <c r="C13362" s="206"/>
      <c r="D13362" s="207" t="str">
        <f t="shared" ref="D13362:D13375" si="4007">IFERROR(VLOOKUP(C13362,Tabla_Insumos,2,FALSE),"")</f>
        <v/>
      </c>
      <c r="E13362" s="208"/>
      <c r="F13362" s="209">
        <f t="shared" ref="F13362:F13375" si="4008">IFERROR(VLOOKUP(C13362,Tabla_Insumos,3,FALSE),0)</f>
        <v>0</v>
      </c>
      <c r="G13362" s="268">
        <f>ROUND(E13362*F13362,2)</f>
        <v>0</v>
      </c>
    </row>
    <row r="13363" spans="1:7" ht="24" customHeight="1" x14ac:dyDescent="0.2">
      <c r="A13363" s="207" t="str">
        <f t="shared" si="4006"/>
        <v/>
      </c>
      <c r="B13363" s="205" t="str">
        <f t="shared" ref="B13363:B13375" si="4009">IFERROR(VLOOKUP(C13363,Tabla_Insumos,5,FALSE),"")</f>
        <v/>
      </c>
      <c r="C13363" s="206"/>
      <c r="D13363" s="207" t="str">
        <f t="shared" si="4007"/>
        <v/>
      </c>
      <c r="E13363" s="208"/>
      <c r="F13363" s="209">
        <f t="shared" si="4008"/>
        <v>0</v>
      </c>
      <c r="G13363" s="268">
        <f t="shared" ref="G13363:G13375" si="4010">ROUND(E13363*F13363,2)</f>
        <v>0</v>
      </c>
    </row>
    <row r="13364" spans="1:7" ht="24" customHeight="1" x14ac:dyDescent="0.2">
      <c r="A13364" s="207" t="str">
        <f t="shared" si="4006"/>
        <v/>
      </c>
      <c r="B13364" s="205" t="str">
        <f t="shared" si="4009"/>
        <v/>
      </c>
      <c r="C13364" s="206"/>
      <c r="D13364" s="207" t="str">
        <f t="shared" si="4007"/>
        <v/>
      </c>
      <c r="E13364" s="208"/>
      <c r="F13364" s="209">
        <f t="shared" si="4008"/>
        <v>0</v>
      </c>
      <c r="G13364" s="268">
        <f t="shared" si="4010"/>
        <v>0</v>
      </c>
    </row>
    <row r="13365" spans="1:7" ht="24" customHeight="1" x14ac:dyDescent="0.2">
      <c r="A13365" s="207" t="str">
        <f t="shared" si="4006"/>
        <v/>
      </c>
      <c r="B13365" s="205" t="str">
        <f t="shared" si="4009"/>
        <v/>
      </c>
      <c r="C13365" s="206"/>
      <c r="D13365" s="207" t="str">
        <f t="shared" si="4007"/>
        <v/>
      </c>
      <c r="E13365" s="208"/>
      <c r="F13365" s="209">
        <f t="shared" si="4008"/>
        <v>0</v>
      </c>
      <c r="G13365" s="268">
        <f t="shared" si="4010"/>
        <v>0</v>
      </c>
    </row>
    <row r="13366" spans="1:7" ht="24" customHeight="1" x14ac:dyDescent="0.2">
      <c r="A13366" s="207" t="str">
        <f t="shared" si="4006"/>
        <v/>
      </c>
      <c r="B13366" s="205" t="str">
        <f t="shared" si="4009"/>
        <v/>
      </c>
      <c r="C13366" s="206"/>
      <c r="D13366" s="207" t="str">
        <f t="shared" si="4007"/>
        <v/>
      </c>
      <c r="E13366" s="208"/>
      <c r="F13366" s="209">
        <f t="shared" si="4008"/>
        <v>0</v>
      </c>
      <c r="G13366" s="268">
        <f t="shared" si="4010"/>
        <v>0</v>
      </c>
    </row>
    <row r="13367" spans="1:7" ht="24" customHeight="1" x14ac:dyDescent="0.2">
      <c r="A13367" s="207" t="str">
        <f t="shared" si="4006"/>
        <v/>
      </c>
      <c r="B13367" s="205" t="str">
        <f t="shared" si="4009"/>
        <v/>
      </c>
      <c r="C13367" s="206"/>
      <c r="D13367" s="207" t="str">
        <f t="shared" si="4007"/>
        <v/>
      </c>
      <c r="E13367" s="208"/>
      <c r="F13367" s="209">
        <f t="shared" si="4008"/>
        <v>0</v>
      </c>
      <c r="G13367" s="268">
        <f t="shared" si="4010"/>
        <v>0</v>
      </c>
    </row>
    <row r="13368" spans="1:7" ht="24" customHeight="1" x14ac:dyDescent="0.2">
      <c r="A13368" s="207" t="str">
        <f t="shared" si="4006"/>
        <v/>
      </c>
      <c r="B13368" s="205" t="str">
        <f t="shared" si="4009"/>
        <v/>
      </c>
      <c r="C13368" s="206"/>
      <c r="D13368" s="207" t="str">
        <f t="shared" si="4007"/>
        <v/>
      </c>
      <c r="E13368" s="208"/>
      <c r="F13368" s="209">
        <f t="shared" si="4008"/>
        <v>0</v>
      </c>
      <c r="G13368" s="268">
        <f t="shared" si="4010"/>
        <v>0</v>
      </c>
    </row>
    <row r="13369" spans="1:7" ht="24" customHeight="1" x14ac:dyDescent="0.2">
      <c r="A13369" s="207" t="str">
        <f t="shared" si="4006"/>
        <v/>
      </c>
      <c r="B13369" s="205" t="str">
        <f t="shared" si="4009"/>
        <v/>
      </c>
      <c r="C13369" s="206"/>
      <c r="D13369" s="207" t="str">
        <f t="shared" si="4007"/>
        <v/>
      </c>
      <c r="E13369" s="208"/>
      <c r="F13369" s="209">
        <f t="shared" si="4008"/>
        <v>0</v>
      </c>
      <c r="G13369" s="268">
        <f t="shared" si="4010"/>
        <v>0</v>
      </c>
    </row>
    <row r="13370" spans="1:7" ht="24" customHeight="1" x14ac:dyDescent="0.2">
      <c r="A13370" s="207" t="str">
        <f t="shared" si="4006"/>
        <v/>
      </c>
      <c r="B13370" s="205" t="str">
        <f t="shared" si="4009"/>
        <v/>
      </c>
      <c r="C13370" s="206"/>
      <c r="D13370" s="207" t="str">
        <f t="shared" si="4007"/>
        <v/>
      </c>
      <c r="E13370" s="208"/>
      <c r="F13370" s="209">
        <f t="shared" si="4008"/>
        <v>0</v>
      </c>
      <c r="G13370" s="268">
        <f t="shared" si="4010"/>
        <v>0</v>
      </c>
    </row>
    <row r="13371" spans="1:7" ht="24" customHeight="1" x14ac:dyDescent="0.2">
      <c r="A13371" s="207" t="str">
        <f t="shared" si="4006"/>
        <v/>
      </c>
      <c r="B13371" s="205" t="str">
        <f t="shared" si="4009"/>
        <v/>
      </c>
      <c r="C13371" s="206"/>
      <c r="D13371" s="207" t="str">
        <f t="shared" si="4007"/>
        <v/>
      </c>
      <c r="E13371" s="208"/>
      <c r="F13371" s="209">
        <f t="shared" si="4008"/>
        <v>0</v>
      </c>
      <c r="G13371" s="268">
        <f t="shared" si="4010"/>
        <v>0</v>
      </c>
    </row>
    <row r="13372" spans="1:7" ht="24" customHeight="1" x14ac:dyDescent="0.2">
      <c r="A13372" s="207" t="str">
        <f t="shared" si="4006"/>
        <v/>
      </c>
      <c r="B13372" s="205" t="str">
        <f t="shared" si="4009"/>
        <v/>
      </c>
      <c r="C13372" s="206"/>
      <c r="D13372" s="207" t="str">
        <f t="shared" si="4007"/>
        <v/>
      </c>
      <c r="E13372" s="208"/>
      <c r="F13372" s="209">
        <f t="shared" si="4008"/>
        <v>0</v>
      </c>
      <c r="G13372" s="268">
        <f t="shared" si="4010"/>
        <v>0</v>
      </c>
    </row>
    <row r="13373" spans="1:7" ht="24" customHeight="1" x14ac:dyDescent="0.2">
      <c r="A13373" s="207" t="str">
        <f t="shared" si="4006"/>
        <v/>
      </c>
      <c r="B13373" s="205" t="str">
        <f t="shared" si="4009"/>
        <v/>
      </c>
      <c r="C13373" s="206"/>
      <c r="D13373" s="207" t="str">
        <f t="shared" si="4007"/>
        <v/>
      </c>
      <c r="E13373" s="208"/>
      <c r="F13373" s="209">
        <f t="shared" si="4008"/>
        <v>0</v>
      </c>
      <c r="G13373" s="268">
        <f t="shared" si="4010"/>
        <v>0</v>
      </c>
    </row>
    <row r="13374" spans="1:7" ht="24" customHeight="1" x14ac:dyDescent="0.2">
      <c r="A13374" s="207" t="str">
        <f t="shared" si="4006"/>
        <v/>
      </c>
      <c r="B13374" s="205" t="str">
        <f t="shared" si="4009"/>
        <v/>
      </c>
      <c r="C13374" s="206"/>
      <c r="D13374" s="207" t="str">
        <f t="shared" si="4007"/>
        <v/>
      </c>
      <c r="E13374" s="208"/>
      <c r="F13374" s="209">
        <f t="shared" si="4008"/>
        <v>0</v>
      </c>
      <c r="G13374" s="268">
        <f t="shared" si="4010"/>
        <v>0</v>
      </c>
    </row>
    <row r="13375" spans="1:7" ht="24" customHeight="1" x14ac:dyDescent="0.2">
      <c r="A13375" s="207" t="str">
        <f t="shared" si="4006"/>
        <v/>
      </c>
      <c r="B13375" s="205" t="str">
        <f t="shared" si="4009"/>
        <v/>
      </c>
      <c r="C13375" s="206"/>
      <c r="D13375" s="207" t="str">
        <f t="shared" si="4007"/>
        <v/>
      </c>
      <c r="E13375" s="208"/>
      <c r="F13375" s="210">
        <f t="shared" si="4008"/>
        <v>0</v>
      </c>
      <c r="G13375" s="268">
        <f t="shared" si="4010"/>
        <v>0</v>
      </c>
    </row>
    <row r="13376" spans="1:7" ht="24" customHeight="1" x14ac:dyDescent="0.2">
      <c r="A13376" s="269"/>
      <c r="D13376" s="88"/>
      <c r="E13376" s="89"/>
      <c r="F13376" s="255" t="s">
        <v>30</v>
      </c>
      <c r="G13376" s="270">
        <f>SUBTOTAL(9,G13362:G13375)</f>
        <v>0</v>
      </c>
    </row>
    <row r="13377" spans="1:7" ht="24" customHeight="1" x14ac:dyDescent="0.2">
      <c r="A13377" s="269"/>
      <c r="C13377" s="98" t="s">
        <v>604</v>
      </c>
      <c r="D13377" s="88"/>
      <c r="E13377" s="89"/>
      <c r="G13377" s="271"/>
    </row>
    <row r="13378" spans="1:7" ht="24" customHeight="1" x14ac:dyDescent="0.2">
      <c r="A13378" s="207" t="str">
        <f t="shared" ref="A13378:A13385" si="4011">IFERROR(VLOOKUP(C13378,Tabla_Insumos,4,FALSE),"")</f>
        <v/>
      </c>
      <c r="B13378" s="205">
        <f t="shared" ref="B13378:B13385" si="4012">IFERROR(VLOOKUP(A13378,Tabla_Indices,5,FALSE),"")</f>
        <v>0</v>
      </c>
      <c r="C13378" s="206"/>
      <c r="D13378" s="207" t="str">
        <f t="shared" ref="D13378:D13385" si="4013">IFERROR(VLOOKUP(C13378,Tabla_Insumos,2,FALSE),"")</f>
        <v/>
      </c>
      <c r="E13378" s="208"/>
      <c r="F13378" s="211">
        <f t="shared" ref="F13378:F13385" si="4014">IFERROR(VLOOKUP(C13378,Tabla_Insumos,3,FALSE),0)</f>
        <v>0</v>
      </c>
      <c r="G13378" s="268">
        <f>ROUND(E13378*F13378,2)</f>
        <v>0</v>
      </c>
    </row>
    <row r="13379" spans="1:7" ht="24" customHeight="1" x14ac:dyDescent="0.2">
      <c r="A13379" s="207" t="str">
        <f t="shared" si="4011"/>
        <v/>
      </c>
      <c r="B13379" s="205">
        <f t="shared" si="4012"/>
        <v>0</v>
      </c>
      <c r="C13379" s="206"/>
      <c r="D13379" s="207" t="str">
        <f t="shared" si="4013"/>
        <v/>
      </c>
      <c r="E13379" s="208"/>
      <c r="F13379" s="211">
        <f t="shared" si="4014"/>
        <v>0</v>
      </c>
      <c r="G13379" s="268">
        <f>ROUND(E13379*F13379,2)</f>
        <v>0</v>
      </c>
    </row>
    <row r="13380" spans="1:7" ht="24" customHeight="1" x14ac:dyDescent="0.2">
      <c r="A13380" s="207" t="str">
        <f t="shared" si="4011"/>
        <v/>
      </c>
      <c r="B13380" s="205">
        <f t="shared" si="4012"/>
        <v>0</v>
      </c>
      <c r="C13380" s="206"/>
      <c r="D13380" s="207" t="str">
        <f t="shared" si="4013"/>
        <v/>
      </c>
      <c r="E13380" s="208"/>
      <c r="F13380" s="211">
        <f t="shared" si="4014"/>
        <v>0</v>
      </c>
      <c r="G13380" s="268">
        <f t="shared" ref="G13380:G13385" si="4015">ROUND(E13380*F13380,2)</f>
        <v>0</v>
      </c>
    </row>
    <row r="13381" spans="1:7" ht="24" customHeight="1" x14ac:dyDescent="0.2">
      <c r="A13381" s="207" t="str">
        <f t="shared" si="4011"/>
        <v/>
      </c>
      <c r="B13381" s="205">
        <f t="shared" si="4012"/>
        <v>0</v>
      </c>
      <c r="C13381" s="206"/>
      <c r="D13381" s="207" t="str">
        <f t="shared" si="4013"/>
        <v/>
      </c>
      <c r="E13381" s="208"/>
      <c r="F13381" s="211">
        <f t="shared" si="4014"/>
        <v>0</v>
      </c>
      <c r="G13381" s="268">
        <f t="shared" si="4015"/>
        <v>0</v>
      </c>
    </row>
    <row r="13382" spans="1:7" ht="24" customHeight="1" x14ac:dyDescent="0.2">
      <c r="A13382" s="207" t="str">
        <f t="shared" si="4011"/>
        <v/>
      </c>
      <c r="B13382" s="205">
        <f t="shared" si="4012"/>
        <v>0</v>
      </c>
      <c r="C13382" s="206"/>
      <c r="D13382" s="207" t="str">
        <f t="shared" si="4013"/>
        <v/>
      </c>
      <c r="E13382" s="208"/>
      <c r="F13382" s="209">
        <f t="shared" si="4014"/>
        <v>0</v>
      </c>
      <c r="G13382" s="268">
        <f t="shared" si="4015"/>
        <v>0</v>
      </c>
    </row>
    <row r="13383" spans="1:7" ht="24" customHeight="1" x14ac:dyDescent="0.2">
      <c r="A13383" s="207" t="str">
        <f t="shared" si="4011"/>
        <v/>
      </c>
      <c r="B13383" s="205">
        <f t="shared" si="4012"/>
        <v>0</v>
      </c>
      <c r="C13383" s="206"/>
      <c r="D13383" s="207" t="str">
        <f t="shared" si="4013"/>
        <v/>
      </c>
      <c r="E13383" s="208"/>
      <c r="F13383" s="209">
        <f t="shared" si="4014"/>
        <v>0</v>
      </c>
      <c r="G13383" s="268">
        <f t="shared" si="4015"/>
        <v>0</v>
      </c>
    </row>
    <row r="13384" spans="1:7" ht="24" customHeight="1" x14ac:dyDescent="0.2">
      <c r="A13384" s="207" t="str">
        <f t="shared" si="4011"/>
        <v/>
      </c>
      <c r="B13384" s="205">
        <f t="shared" si="4012"/>
        <v>0</v>
      </c>
      <c r="C13384" s="206"/>
      <c r="D13384" s="207" t="str">
        <f t="shared" si="4013"/>
        <v/>
      </c>
      <c r="E13384" s="208"/>
      <c r="F13384" s="209">
        <f t="shared" si="4014"/>
        <v>0</v>
      </c>
      <c r="G13384" s="268">
        <f t="shared" si="4015"/>
        <v>0</v>
      </c>
    </row>
    <row r="13385" spans="1:7" ht="24" customHeight="1" x14ac:dyDescent="0.2">
      <c r="A13385" s="207" t="str">
        <f t="shared" si="4011"/>
        <v/>
      </c>
      <c r="B13385" s="205">
        <f t="shared" si="4012"/>
        <v>0</v>
      </c>
      <c r="C13385" s="206"/>
      <c r="D13385" s="207" t="str">
        <f t="shared" si="4013"/>
        <v/>
      </c>
      <c r="E13385" s="208"/>
      <c r="F13385" s="209">
        <f t="shared" si="4014"/>
        <v>0</v>
      </c>
      <c r="G13385" s="268">
        <f t="shared" si="4015"/>
        <v>0</v>
      </c>
    </row>
    <row r="13386" spans="1:7" ht="24" customHeight="1" x14ac:dyDescent="0.2">
      <c r="A13386" s="269"/>
      <c r="D13386" s="88"/>
      <c r="E13386" s="89"/>
      <c r="F13386" s="255" t="s">
        <v>31</v>
      </c>
      <c r="G13386" s="270">
        <f>SUBTOTAL(9,G13378:G13385)</f>
        <v>0</v>
      </c>
    </row>
    <row r="13387" spans="1:7" ht="24" customHeight="1" x14ac:dyDescent="0.2">
      <c r="A13387" s="269"/>
      <c r="C13387" s="98" t="s">
        <v>605</v>
      </c>
      <c r="D13387" s="88"/>
      <c r="E13387" s="89"/>
      <c r="G13387" s="271"/>
    </row>
    <row r="13388" spans="1:7" ht="24" customHeight="1" x14ac:dyDescent="0.2">
      <c r="A13388" s="207" t="str">
        <f t="shared" ref="A13388:A13396" si="4016">IFERROR(VLOOKUP(C13388,Tabla_Insumos,4,FALSE),"")</f>
        <v/>
      </c>
      <c r="B13388" s="205" t="str">
        <f t="shared" ref="B13388:B13396" si="4017">IFERROR(VLOOKUP(C13388,Tabla_Insumos,5,FALSE),"")</f>
        <v/>
      </c>
      <c r="C13388" s="206"/>
      <c r="D13388" s="207" t="str">
        <f t="shared" ref="D13388:D13396" si="4018">IFERROR(VLOOKUP(C13388,Tabla_Insumos,2,FALSE),"")</f>
        <v/>
      </c>
      <c r="E13388" s="208"/>
      <c r="F13388" s="209">
        <f t="shared" ref="F13388:F13396" si="4019">IFERROR(VLOOKUP(C13388,Tabla_Insumos,3,FALSE),0)</f>
        <v>0</v>
      </c>
      <c r="G13388" s="268">
        <f t="shared" ref="G13388:G13396" si="4020">ROUND(E13388*F13388,2)</f>
        <v>0</v>
      </c>
    </row>
    <row r="13389" spans="1:7" ht="24" customHeight="1" x14ac:dyDescent="0.2">
      <c r="A13389" s="207" t="str">
        <f t="shared" si="4016"/>
        <v/>
      </c>
      <c r="B13389" s="205" t="str">
        <f t="shared" si="4017"/>
        <v/>
      </c>
      <c r="C13389" s="206"/>
      <c r="D13389" s="207" t="str">
        <f t="shared" si="4018"/>
        <v/>
      </c>
      <c r="E13389" s="208"/>
      <c r="F13389" s="209">
        <f t="shared" si="4019"/>
        <v>0</v>
      </c>
      <c r="G13389" s="268">
        <f t="shared" si="4020"/>
        <v>0</v>
      </c>
    </row>
    <row r="13390" spans="1:7" ht="24" customHeight="1" x14ac:dyDescent="0.2">
      <c r="A13390" s="207" t="str">
        <f t="shared" si="4016"/>
        <v/>
      </c>
      <c r="B13390" s="205" t="str">
        <f t="shared" si="4017"/>
        <v/>
      </c>
      <c r="C13390" s="206"/>
      <c r="D13390" s="207" t="str">
        <f t="shared" si="4018"/>
        <v/>
      </c>
      <c r="E13390" s="208"/>
      <c r="F13390" s="209">
        <f t="shared" si="4019"/>
        <v>0</v>
      </c>
      <c r="G13390" s="268">
        <f t="shared" si="4020"/>
        <v>0</v>
      </c>
    </row>
    <row r="13391" spans="1:7" ht="24" customHeight="1" x14ac:dyDescent="0.2">
      <c r="A13391" s="207" t="str">
        <f t="shared" si="4016"/>
        <v/>
      </c>
      <c r="B13391" s="205" t="str">
        <f t="shared" si="4017"/>
        <v/>
      </c>
      <c r="C13391" s="206"/>
      <c r="D13391" s="207" t="str">
        <f t="shared" si="4018"/>
        <v/>
      </c>
      <c r="E13391" s="208"/>
      <c r="F13391" s="209">
        <f t="shared" si="4019"/>
        <v>0</v>
      </c>
      <c r="G13391" s="268">
        <f t="shared" si="4020"/>
        <v>0</v>
      </c>
    </row>
    <row r="13392" spans="1:7" ht="24" customHeight="1" x14ac:dyDescent="0.2">
      <c r="A13392" s="207" t="str">
        <f t="shared" si="4016"/>
        <v/>
      </c>
      <c r="B13392" s="205" t="str">
        <f t="shared" si="4017"/>
        <v/>
      </c>
      <c r="C13392" s="206"/>
      <c r="D13392" s="207" t="str">
        <f t="shared" si="4018"/>
        <v/>
      </c>
      <c r="E13392" s="208"/>
      <c r="F13392" s="209">
        <f t="shared" si="4019"/>
        <v>0</v>
      </c>
      <c r="G13392" s="268">
        <f t="shared" si="4020"/>
        <v>0</v>
      </c>
    </row>
    <row r="13393" spans="1:7" ht="24" customHeight="1" x14ac:dyDescent="0.2">
      <c r="A13393" s="207" t="str">
        <f t="shared" si="4016"/>
        <v/>
      </c>
      <c r="B13393" s="205" t="str">
        <f t="shared" si="4017"/>
        <v/>
      </c>
      <c r="C13393" s="206"/>
      <c r="D13393" s="207" t="str">
        <f t="shared" si="4018"/>
        <v/>
      </c>
      <c r="E13393" s="208"/>
      <c r="F13393" s="209">
        <f t="shared" si="4019"/>
        <v>0</v>
      </c>
      <c r="G13393" s="268">
        <f t="shared" si="4020"/>
        <v>0</v>
      </c>
    </row>
    <row r="13394" spans="1:7" ht="24" customHeight="1" x14ac:dyDescent="0.2">
      <c r="A13394" s="207" t="str">
        <f t="shared" si="4016"/>
        <v/>
      </c>
      <c r="B13394" s="205" t="str">
        <f t="shared" si="4017"/>
        <v/>
      </c>
      <c r="C13394" s="206"/>
      <c r="D13394" s="207" t="str">
        <f t="shared" si="4018"/>
        <v/>
      </c>
      <c r="E13394" s="208"/>
      <c r="F13394" s="209">
        <f t="shared" si="4019"/>
        <v>0</v>
      </c>
      <c r="G13394" s="268">
        <f t="shared" si="4020"/>
        <v>0</v>
      </c>
    </row>
    <row r="13395" spans="1:7" ht="24" customHeight="1" x14ac:dyDescent="0.2">
      <c r="A13395" s="207" t="str">
        <f t="shared" si="4016"/>
        <v/>
      </c>
      <c r="B13395" s="205" t="str">
        <f t="shared" si="4017"/>
        <v/>
      </c>
      <c r="C13395" s="206"/>
      <c r="D13395" s="207" t="str">
        <f t="shared" si="4018"/>
        <v/>
      </c>
      <c r="E13395" s="208"/>
      <c r="F13395" s="209">
        <f t="shared" si="4019"/>
        <v>0</v>
      </c>
      <c r="G13395" s="268">
        <f t="shared" si="4020"/>
        <v>0</v>
      </c>
    </row>
    <row r="13396" spans="1:7" ht="24" customHeight="1" x14ac:dyDescent="0.2">
      <c r="A13396" s="207" t="str">
        <f t="shared" si="4016"/>
        <v/>
      </c>
      <c r="B13396" s="205" t="str">
        <f t="shared" si="4017"/>
        <v/>
      </c>
      <c r="C13396" s="206"/>
      <c r="D13396" s="207" t="str">
        <f t="shared" si="4018"/>
        <v/>
      </c>
      <c r="E13396" s="208"/>
      <c r="F13396" s="209">
        <f t="shared" si="4019"/>
        <v>0</v>
      </c>
      <c r="G13396" s="268">
        <f t="shared" si="4020"/>
        <v>0</v>
      </c>
    </row>
    <row r="13397" spans="1:7" ht="24" customHeight="1" x14ac:dyDescent="0.2">
      <c r="A13397" s="272"/>
      <c r="B13397" s="88"/>
      <c r="D13397" s="88"/>
      <c r="E13397" s="89"/>
      <c r="F13397" s="255" t="s">
        <v>32</v>
      </c>
      <c r="G13397" s="270">
        <f>SUBTOTAL(9,G13388:G13396)</f>
        <v>0</v>
      </c>
    </row>
    <row r="13398" spans="1:7" ht="24" customHeight="1" x14ac:dyDescent="0.2">
      <c r="A13398" s="273"/>
      <c r="B13398" s="88"/>
      <c r="D13398" s="88"/>
      <c r="E13398" s="89"/>
      <c r="G13398" s="271"/>
    </row>
    <row r="13399" spans="1:7" ht="24" customHeight="1" x14ac:dyDescent="0.2">
      <c r="A13399" s="274" t="str">
        <f>B13357</f>
        <v>25.9.2.6</v>
      </c>
      <c r="B13399" s="275" t="str">
        <f>C13357</f>
        <v xml:space="preserve">Caja chapa 18 octogonal grande </v>
      </c>
      <c r="C13399" s="95"/>
      <c r="D13399" s="95" t="s">
        <v>33</v>
      </c>
      <c r="E13399" s="96"/>
      <c r="F13399" s="277" t="s">
        <v>34</v>
      </c>
      <c r="G13399" s="276">
        <f>SUBTOTAL(9,G13362:G13398)</f>
        <v>0</v>
      </c>
    </row>
    <row r="13401" spans="1:7" ht="24" customHeight="1" x14ac:dyDescent="0.2">
      <c r="A13401" s="256" t="s">
        <v>36</v>
      </c>
      <c r="B13401" s="257"/>
      <c r="C13401" s="257"/>
      <c r="D13401" s="257"/>
      <c r="E13401" s="257"/>
      <c r="F13401" s="257"/>
      <c r="G13401" s="258"/>
    </row>
    <row r="13402" spans="1:7" ht="24" customHeight="1" x14ac:dyDescent="0.2">
      <c r="A13402" s="259" t="s">
        <v>601</v>
      </c>
      <c r="B13402" s="84" t="str">
        <f>Comitente</f>
        <v>SUBSECRETARIA DE ARQUITECTURA</v>
      </c>
      <c r="C13402" s="80"/>
      <c r="D13402" s="85"/>
      <c r="E13402" s="85"/>
      <c r="F13402" s="86"/>
      <c r="G13402" s="260"/>
    </row>
    <row r="13403" spans="1:7" ht="24" customHeight="1" x14ac:dyDescent="0.2">
      <c r="A13403" s="259" t="s">
        <v>602</v>
      </c>
      <c r="B13403" s="84">
        <f>Contratista</f>
        <v>0</v>
      </c>
      <c r="C13403" s="81"/>
      <c r="D13403" s="81"/>
      <c r="E13403" s="81"/>
      <c r="F13403" s="87"/>
      <c r="G13403" s="261"/>
    </row>
    <row r="13404" spans="1:7" ht="24" customHeight="1" x14ac:dyDescent="0.2">
      <c r="A13404" s="259" t="s">
        <v>23</v>
      </c>
      <c r="B13404" s="84" t="str">
        <f>Obra</f>
        <v>ESCUELA CASA DEL NINÑO</v>
      </c>
      <c r="C13404" s="81"/>
      <c r="D13404" s="81"/>
      <c r="E13404" s="81"/>
      <c r="F13404" s="87" t="s">
        <v>37</v>
      </c>
      <c r="G13404" s="262">
        <f>Fecha_Base</f>
        <v>0</v>
      </c>
    </row>
    <row r="13405" spans="1:7" ht="24" customHeight="1" x14ac:dyDescent="0.2">
      <c r="A13405" s="263" t="s">
        <v>600</v>
      </c>
      <c r="B13405" s="82" t="str">
        <f>Ubicación</f>
        <v>VALLE FERTIL - SAN JUAN</v>
      </c>
      <c r="C13405" s="82"/>
      <c r="D13405" s="88"/>
      <c r="E13405" s="89"/>
      <c r="G13405" s="264"/>
    </row>
    <row r="13406" spans="1:7" ht="24" customHeight="1" x14ac:dyDescent="0.2">
      <c r="A13406" s="263" t="s">
        <v>38</v>
      </c>
      <c r="B13406" s="91">
        <f>IFERROR(VALUE(LEFT(B13407,FIND(".",B13407)-1)),"")</f>
        <v>25</v>
      </c>
      <c r="C13406" s="83" t="str">
        <f>IFERROR(VLOOKUP(B13406,Tabla_CyP,2,FALSE),"")</f>
        <v>REPARACIONES, REFACCIONES Y REFUNCIONALIZACIONES</v>
      </c>
      <c r="E13406" s="89"/>
      <c r="G13406" s="264"/>
    </row>
    <row r="13407" spans="1:7" ht="24" customHeight="1" x14ac:dyDescent="0.2">
      <c r="A13407" s="263" t="s">
        <v>24</v>
      </c>
      <c r="B13407" s="92" t="str">
        <f>IFERROR(VLOOKUP(COUNTIF($A$1:A13407,"ANALISIS DE PRECIOS"),Tabla_NumeroItem,2,FALSE),"")</f>
        <v>25.9.2.7</v>
      </c>
      <c r="C13407" s="83" t="str">
        <f>IFERROR(VLOOKUP(B13407,Tabla_CyP,2,FALSE),"")</f>
        <v>Caja chapa 18 octogonal chica</v>
      </c>
      <c r="D13407" s="88"/>
      <c r="E13407" s="89"/>
      <c r="F13407" s="87" t="s">
        <v>25</v>
      </c>
      <c r="G13407" s="265" t="str">
        <f>IFERROR(VLOOKUP(B13407,Tabla_CyP,4,FALSE),"")</f>
        <v>u</v>
      </c>
    </row>
    <row r="13408" spans="1:7" ht="24" customHeight="1" x14ac:dyDescent="0.2">
      <c r="A13408" s="263"/>
      <c r="B13408" s="82"/>
      <c r="D13408" s="88"/>
      <c r="E13408" s="89"/>
      <c r="G13408" s="264"/>
    </row>
    <row r="13409" spans="1:7" ht="24" customHeight="1" x14ac:dyDescent="0.2">
      <c r="A13409" s="366" t="s">
        <v>506</v>
      </c>
      <c r="B13409" s="367"/>
      <c r="C13409" s="368" t="s">
        <v>0</v>
      </c>
      <c r="D13409" s="368" t="s">
        <v>26</v>
      </c>
      <c r="E13409" s="370" t="s">
        <v>27</v>
      </c>
      <c r="F13409" s="372" t="s">
        <v>28</v>
      </c>
      <c r="G13409" s="372" t="s">
        <v>29</v>
      </c>
    </row>
    <row r="13410" spans="1:7" ht="24" customHeight="1" x14ac:dyDescent="0.2">
      <c r="A13410" s="93" t="s">
        <v>507</v>
      </c>
      <c r="B13410" s="93" t="s">
        <v>508</v>
      </c>
      <c r="C13410" s="369"/>
      <c r="D13410" s="369"/>
      <c r="E13410" s="371"/>
      <c r="F13410" s="373"/>
      <c r="G13410" s="373"/>
    </row>
    <row r="13411" spans="1:7" ht="24" customHeight="1" x14ac:dyDescent="0.2">
      <c r="A13411" s="266"/>
      <c r="B13411" s="94"/>
      <c r="C13411" s="132" t="s">
        <v>603</v>
      </c>
      <c r="D13411" s="95"/>
      <c r="E13411" s="96"/>
      <c r="F13411" s="97"/>
      <c r="G13411" s="267"/>
    </row>
    <row r="13412" spans="1:7" ht="24" customHeight="1" x14ac:dyDescent="0.2">
      <c r="A13412" s="207" t="str">
        <f t="shared" ref="A13412:A13425" si="4021">IFERROR(VLOOKUP(C13412,Tabla_Insumos,4,FALSE),"")</f>
        <v/>
      </c>
      <c r="B13412" s="205" t="str">
        <f>IFERROR(VLOOKUP(C13412,Tabla_Insumos,5,FALSE),"")</f>
        <v/>
      </c>
      <c r="C13412" s="206"/>
      <c r="D13412" s="207" t="str">
        <f t="shared" ref="D13412:D13425" si="4022">IFERROR(VLOOKUP(C13412,Tabla_Insumos,2,FALSE),"")</f>
        <v/>
      </c>
      <c r="E13412" s="208"/>
      <c r="F13412" s="209">
        <f t="shared" ref="F13412:F13425" si="4023">IFERROR(VLOOKUP(C13412,Tabla_Insumos,3,FALSE),0)</f>
        <v>0</v>
      </c>
      <c r="G13412" s="268">
        <f>ROUND(E13412*F13412,2)</f>
        <v>0</v>
      </c>
    </row>
    <row r="13413" spans="1:7" ht="24" customHeight="1" x14ac:dyDescent="0.2">
      <c r="A13413" s="207" t="str">
        <f t="shared" si="4021"/>
        <v/>
      </c>
      <c r="B13413" s="205" t="str">
        <f t="shared" ref="B13413:B13425" si="4024">IFERROR(VLOOKUP(C13413,Tabla_Insumos,5,FALSE),"")</f>
        <v/>
      </c>
      <c r="C13413" s="206"/>
      <c r="D13413" s="207" t="str">
        <f t="shared" si="4022"/>
        <v/>
      </c>
      <c r="E13413" s="208"/>
      <c r="F13413" s="209">
        <f t="shared" si="4023"/>
        <v>0</v>
      </c>
      <c r="G13413" s="268">
        <f t="shared" ref="G13413:G13425" si="4025">ROUND(E13413*F13413,2)</f>
        <v>0</v>
      </c>
    </row>
    <row r="13414" spans="1:7" ht="24" customHeight="1" x14ac:dyDescent="0.2">
      <c r="A13414" s="207" t="str">
        <f t="shared" si="4021"/>
        <v/>
      </c>
      <c r="B13414" s="205" t="str">
        <f t="shared" si="4024"/>
        <v/>
      </c>
      <c r="C13414" s="206"/>
      <c r="D13414" s="207" t="str">
        <f t="shared" si="4022"/>
        <v/>
      </c>
      <c r="E13414" s="208"/>
      <c r="F13414" s="209">
        <f t="shared" si="4023"/>
        <v>0</v>
      </c>
      <c r="G13414" s="268">
        <f t="shared" si="4025"/>
        <v>0</v>
      </c>
    </row>
    <row r="13415" spans="1:7" ht="24" customHeight="1" x14ac:dyDescent="0.2">
      <c r="A13415" s="207" t="str">
        <f t="shared" si="4021"/>
        <v/>
      </c>
      <c r="B13415" s="205" t="str">
        <f t="shared" si="4024"/>
        <v/>
      </c>
      <c r="C13415" s="206"/>
      <c r="D13415" s="207" t="str">
        <f t="shared" si="4022"/>
        <v/>
      </c>
      <c r="E13415" s="208"/>
      <c r="F13415" s="209">
        <f t="shared" si="4023"/>
        <v>0</v>
      </c>
      <c r="G13415" s="268">
        <f t="shared" si="4025"/>
        <v>0</v>
      </c>
    </row>
    <row r="13416" spans="1:7" ht="24" customHeight="1" x14ac:dyDescent="0.2">
      <c r="A13416" s="207" t="str">
        <f t="shared" si="4021"/>
        <v/>
      </c>
      <c r="B13416" s="205" t="str">
        <f t="shared" si="4024"/>
        <v/>
      </c>
      <c r="C13416" s="206"/>
      <c r="D13416" s="207" t="str">
        <f t="shared" si="4022"/>
        <v/>
      </c>
      <c r="E13416" s="208"/>
      <c r="F13416" s="209">
        <f t="shared" si="4023"/>
        <v>0</v>
      </c>
      <c r="G13416" s="268">
        <f t="shared" si="4025"/>
        <v>0</v>
      </c>
    </row>
    <row r="13417" spans="1:7" ht="24" customHeight="1" x14ac:dyDescent="0.2">
      <c r="A13417" s="207" t="str">
        <f t="shared" si="4021"/>
        <v/>
      </c>
      <c r="B13417" s="205" t="str">
        <f t="shared" si="4024"/>
        <v/>
      </c>
      <c r="C13417" s="206"/>
      <c r="D13417" s="207" t="str">
        <f t="shared" si="4022"/>
        <v/>
      </c>
      <c r="E13417" s="208"/>
      <c r="F13417" s="209">
        <f t="shared" si="4023"/>
        <v>0</v>
      </c>
      <c r="G13417" s="268">
        <f t="shared" si="4025"/>
        <v>0</v>
      </c>
    </row>
    <row r="13418" spans="1:7" ht="24" customHeight="1" x14ac:dyDescent="0.2">
      <c r="A13418" s="207" t="str">
        <f t="shared" si="4021"/>
        <v/>
      </c>
      <c r="B13418" s="205" t="str">
        <f t="shared" si="4024"/>
        <v/>
      </c>
      <c r="C13418" s="206"/>
      <c r="D13418" s="207" t="str">
        <f t="shared" si="4022"/>
        <v/>
      </c>
      <c r="E13418" s="208"/>
      <c r="F13418" s="209">
        <f t="shared" si="4023"/>
        <v>0</v>
      </c>
      <c r="G13418" s="268">
        <f t="shared" si="4025"/>
        <v>0</v>
      </c>
    </row>
    <row r="13419" spans="1:7" ht="24" customHeight="1" x14ac:dyDescent="0.2">
      <c r="A13419" s="207" t="str">
        <f t="shared" si="4021"/>
        <v/>
      </c>
      <c r="B13419" s="205" t="str">
        <f t="shared" si="4024"/>
        <v/>
      </c>
      <c r="C13419" s="206"/>
      <c r="D13419" s="207" t="str">
        <f t="shared" si="4022"/>
        <v/>
      </c>
      <c r="E13419" s="208"/>
      <c r="F13419" s="209">
        <f t="shared" si="4023"/>
        <v>0</v>
      </c>
      <c r="G13419" s="268">
        <f t="shared" si="4025"/>
        <v>0</v>
      </c>
    </row>
    <row r="13420" spans="1:7" ht="24" customHeight="1" x14ac:dyDescent="0.2">
      <c r="A13420" s="207" t="str">
        <f t="shared" si="4021"/>
        <v/>
      </c>
      <c r="B13420" s="205" t="str">
        <f t="shared" si="4024"/>
        <v/>
      </c>
      <c r="C13420" s="206"/>
      <c r="D13420" s="207" t="str">
        <f t="shared" si="4022"/>
        <v/>
      </c>
      <c r="E13420" s="208"/>
      <c r="F13420" s="209">
        <f t="shared" si="4023"/>
        <v>0</v>
      </c>
      <c r="G13420" s="268">
        <f t="shared" si="4025"/>
        <v>0</v>
      </c>
    </row>
    <row r="13421" spans="1:7" ht="24" customHeight="1" x14ac:dyDescent="0.2">
      <c r="A13421" s="207" t="str">
        <f t="shared" si="4021"/>
        <v/>
      </c>
      <c r="B13421" s="205" t="str">
        <f t="shared" si="4024"/>
        <v/>
      </c>
      <c r="C13421" s="206"/>
      <c r="D13421" s="207" t="str">
        <f t="shared" si="4022"/>
        <v/>
      </c>
      <c r="E13421" s="208"/>
      <c r="F13421" s="209">
        <f t="shared" si="4023"/>
        <v>0</v>
      </c>
      <c r="G13421" s="268">
        <f t="shared" si="4025"/>
        <v>0</v>
      </c>
    </row>
    <row r="13422" spans="1:7" ht="24" customHeight="1" x14ac:dyDescent="0.2">
      <c r="A13422" s="207" t="str">
        <f t="shared" si="4021"/>
        <v/>
      </c>
      <c r="B13422" s="205" t="str">
        <f t="shared" si="4024"/>
        <v/>
      </c>
      <c r="C13422" s="206"/>
      <c r="D13422" s="207" t="str">
        <f t="shared" si="4022"/>
        <v/>
      </c>
      <c r="E13422" s="208"/>
      <c r="F13422" s="209">
        <f t="shared" si="4023"/>
        <v>0</v>
      </c>
      <c r="G13422" s="268">
        <f t="shared" si="4025"/>
        <v>0</v>
      </c>
    </row>
    <row r="13423" spans="1:7" ht="24" customHeight="1" x14ac:dyDescent="0.2">
      <c r="A13423" s="207" t="str">
        <f t="shared" si="4021"/>
        <v/>
      </c>
      <c r="B13423" s="205" t="str">
        <f t="shared" si="4024"/>
        <v/>
      </c>
      <c r="C13423" s="206"/>
      <c r="D13423" s="207" t="str">
        <f t="shared" si="4022"/>
        <v/>
      </c>
      <c r="E13423" s="208"/>
      <c r="F13423" s="209">
        <f t="shared" si="4023"/>
        <v>0</v>
      </c>
      <c r="G13423" s="268">
        <f t="shared" si="4025"/>
        <v>0</v>
      </c>
    </row>
    <row r="13424" spans="1:7" ht="24" customHeight="1" x14ac:dyDescent="0.2">
      <c r="A13424" s="207" t="str">
        <f t="shared" si="4021"/>
        <v/>
      </c>
      <c r="B13424" s="205" t="str">
        <f t="shared" si="4024"/>
        <v/>
      </c>
      <c r="C13424" s="206"/>
      <c r="D13424" s="207" t="str">
        <f t="shared" si="4022"/>
        <v/>
      </c>
      <c r="E13424" s="208"/>
      <c r="F13424" s="209">
        <f t="shared" si="4023"/>
        <v>0</v>
      </c>
      <c r="G13424" s="268">
        <f t="shared" si="4025"/>
        <v>0</v>
      </c>
    </row>
    <row r="13425" spans="1:7" ht="24" customHeight="1" x14ac:dyDescent="0.2">
      <c r="A13425" s="207" t="str">
        <f t="shared" si="4021"/>
        <v/>
      </c>
      <c r="B13425" s="205" t="str">
        <f t="shared" si="4024"/>
        <v/>
      </c>
      <c r="C13425" s="206"/>
      <c r="D13425" s="207" t="str">
        <f t="shared" si="4022"/>
        <v/>
      </c>
      <c r="E13425" s="208"/>
      <c r="F13425" s="210">
        <f t="shared" si="4023"/>
        <v>0</v>
      </c>
      <c r="G13425" s="268">
        <f t="shared" si="4025"/>
        <v>0</v>
      </c>
    </row>
    <row r="13426" spans="1:7" ht="24" customHeight="1" x14ac:dyDescent="0.2">
      <c r="A13426" s="269"/>
      <c r="D13426" s="88"/>
      <c r="E13426" s="89"/>
      <c r="F13426" s="255" t="s">
        <v>30</v>
      </c>
      <c r="G13426" s="270">
        <f>SUBTOTAL(9,G13412:G13425)</f>
        <v>0</v>
      </c>
    </row>
    <row r="13427" spans="1:7" ht="24" customHeight="1" x14ac:dyDescent="0.2">
      <c r="A13427" s="269"/>
      <c r="C13427" s="98" t="s">
        <v>604</v>
      </c>
      <c r="D13427" s="88"/>
      <c r="E13427" s="89"/>
      <c r="G13427" s="271"/>
    </row>
    <row r="13428" spans="1:7" ht="24" customHeight="1" x14ac:dyDescent="0.2">
      <c r="A13428" s="207" t="str">
        <f t="shared" ref="A13428:A13435" si="4026">IFERROR(VLOOKUP(C13428,Tabla_Insumos,4,FALSE),"")</f>
        <v/>
      </c>
      <c r="B13428" s="205">
        <f t="shared" ref="B13428:B13435" si="4027">IFERROR(VLOOKUP(A13428,Tabla_Indices,5,FALSE),"")</f>
        <v>0</v>
      </c>
      <c r="C13428" s="206"/>
      <c r="D13428" s="207" t="str">
        <f t="shared" ref="D13428:D13435" si="4028">IFERROR(VLOOKUP(C13428,Tabla_Insumos,2,FALSE),"")</f>
        <v/>
      </c>
      <c r="E13428" s="208"/>
      <c r="F13428" s="211">
        <f t="shared" ref="F13428:F13435" si="4029">IFERROR(VLOOKUP(C13428,Tabla_Insumos,3,FALSE),0)</f>
        <v>0</v>
      </c>
      <c r="G13428" s="268">
        <f>ROUND(E13428*F13428,2)</f>
        <v>0</v>
      </c>
    </row>
    <row r="13429" spans="1:7" ht="24" customHeight="1" x14ac:dyDescent="0.2">
      <c r="A13429" s="207" t="str">
        <f t="shared" si="4026"/>
        <v/>
      </c>
      <c r="B13429" s="205">
        <f t="shared" si="4027"/>
        <v>0</v>
      </c>
      <c r="C13429" s="206"/>
      <c r="D13429" s="207" t="str">
        <f t="shared" si="4028"/>
        <v/>
      </c>
      <c r="E13429" s="208"/>
      <c r="F13429" s="211">
        <f t="shared" si="4029"/>
        <v>0</v>
      </c>
      <c r="G13429" s="268">
        <f>ROUND(E13429*F13429,2)</f>
        <v>0</v>
      </c>
    </row>
    <row r="13430" spans="1:7" ht="24" customHeight="1" x14ac:dyDescent="0.2">
      <c r="A13430" s="207" t="str">
        <f t="shared" si="4026"/>
        <v/>
      </c>
      <c r="B13430" s="205">
        <f t="shared" si="4027"/>
        <v>0</v>
      </c>
      <c r="C13430" s="206"/>
      <c r="D13430" s="207" t="str">
        <f t="shared" si="4028"/>
        <v/>
      </c>
      <c r="E13430" s="208"/>
      <c r="F13430" s="211">
        <f t="shared" si="4029"/>
        <v>0</v>
      </c>
      <c r="G13430" s="268">
        <f t="shared" ref="G13430:G13435" si="4030">ROUND(E13430*F13430,2)</f>
        <v>0</v>
      </c>
    </row>
    <row r="13431" spans="1:7" ht="24" customHeight="1" x14ac:dyDescent="0.2">
      <c r="A13431" s="207" t="str">
        <f t="shared" si="4026"/>
        <v/>
      </c>
      <c r="B13431" s="205">
        <f t="shared" si="4027"/>
        <v>0</v>
      </c>
      <c r="C13431" s="206"/>
      <c r="D13431" s="207" t="str">
        <f t="shared" si="4028"/>
        <v/>
      </c>
      <c r="E13431" s="208"/>
      <c r="F13431" s="211">
        <f t="shared" si="4029"/>
        <v>0</v>
      </c>
      <c r="G13431" s="268">
        <f t="shared" si="4030"/>
        <v>0</v>
      </c>
    </row>
    <row r="13432" spans="1:7" ht="24" customHeight="1" x14ac:dyDescent="0.2">
      <c r="A13432" s="207" t="str">
        <f t="shared" si="4026"/>
        <v/>
      </c>
      <c r="B13432" s="205">
        <f t="shared" si="4027"/>
        <v>0</v>
      </c>
      <c r="C13432" s="206"/>
      <c r="D13432" s="207" t="str">
        <f t="shared" si="4028"/>
        <v/>
      </c>
      <c r="E13432" s="208"/>
      <c r="F13432" s="209">
        <f t="shared" si="4029"/>
        <v>0</v>
      </c>
      <c r="G13432" s="268">
        <f t="shared" si="4030"/>
        <v>0</v>
      </c>
    </row>
    <row r="13433" spans="1:7" ht="24" customHeight="1" x14ac:dyDescent="0.2">
      <c r="A13433" s="207" t="str">
        <f t="shared" si="4026"/>
        <v/>
      </c>
      <c r="B13433" s="205">
        <f t="shared" si="4027"/>
        <v>0</v>
      </c>
      <c r="C13433" s="206"/>
      <c r="D13433" s="207" t="str">
        <f t="shared" si="4028"/>
        <v/>
      </c>
      <c r="E13433" s="208"/>
      <c r="F13433" s="209">
        <f t="shared" si="4029"/>
        <v>0</v>
      </c>
      <c r="G13433" s="268">
        <f t="shared" si="4030"/>
        <v>0</v>
      </c>
    </row>
    <row r="13434" spans="1:7" ht="24" customHeight="1" x14ac:dyDescent="0.2">
      <c r="A13434" s="207" t="str">
        <f t="shared" si="4026"/>
        <v/>
      </c>
      <c r="B13434" s="205">
        <f t="shared" si="4027"/>
        <v>0</v>
      </c>
      <c r="C13434" s="206"/>
      <c r="D13434" s="207" t="str">
        <f t="shared" si="4028"/>
        <v/>
      </c>
      <c r="E13434" s="208"/>
      <c r="F13434" s="209">
        <f t="shared" si="4029"/>
        <v>0</v>
      </c>
      <c r="G13434" s="268">
        <f t="shared" si="4030"/>
        <v>0</v>
      </c>
    </row>
    <row r="13435" spans="1:7" ht="24" customHeight="1" x14ac:dyDescent="0.2">
      <c r="A13435" s="207" t="str">
        <f t="shared" si="4026"/>
        <v/>
      </c>
      <c r="B13435" s="205">
        <f t="shared" si="4027"/>
        <v>0</v>
      </c>
      <c r="C13435" s="206"/>
      <c r="D13435" s="207" t="str">
        <f t="shared" si="4028"/>
        <v/>
      </c>
      <c r="E13435" s="208"/>
      <c r="F13435" s="209">
        <f t="shared" si="4029"/>
        <v>0</v>
      </c>
      <c r="G13435" s="268">
        <f t="shared" si="4030"/>
        <v>0</v>
      </c>
    </row>
    <row r="13436" spans="1:7" ht="24" customHeight="1" x14ac:dyDescent="0.2">
      <c r="A13436" s="269"/>
      <c r="D13436" s="88"/>
      <c r="E13436" s="89"/>
      <c r="F13436" s="255" t="s">
        <v>31</v>
      </c>
      <c r="G13436" s="270">
        <f>SUBTOTAL(9,G13428:G13435)</f>
        <v>0</v>
      </c>
    </row>
    <row r="13437" spans="1:7" ht="24" customHeight="1" x14ac:dyDescent="0.2">
      <c r="A13437" s="269"/>
      <c r="C13437" s="98" t="s">
        <v>605</v>
      </c>
      <c r="D13437" s="88"/>
      <c r="E13437" s="89"/>
      <c r="G13437" s="271"/>
    </row>
    <row r="13438" spans="1:7" ht="24" customHeight="1" x14ac:dyDescent="0.2">
      <c r="A13438" s="207" t="str">
        <f t="shared" ref="A13438:A13446" si="4031">IFERROR(VLOOKUP(C13438,Tabla_Insumos,4,FALSE),"")</f>
        <v/>
      </c>
      <c r="B13438" s="205" t="str">
        <f t="shared" ref="B13438:B13446" si="4032">IFERROR(VLOOKUP(C13438,Tabla_Insumos,5,FALSE),"")</f>
        <v/>
      </c>
      <c r="C13438" s="206"/>
      <c r="D13438" s="207" t="str">
        <f t="shared" ref="D13438:D13446" si="4033">IFERROR(VLOOKUP(C13438,Tabla_Insumos,2,FALSE),"")</f>
        <v/>
      </c>
      <c r="E13438" s="208"/>
      <c r="F13438" s="209">
        <f t="shared" ref="F13438:F13446" si="4034">IFERROR(VLOOKUP(C13438,Tabla_Insumos,3,FALSE),0)</f>
        <v>0</v>
      </c>
      <c r="G13438" s="268">
        <f t="shared" ref="G13438:G13446" si="4035">ROUND(E13438*F13438,2)</f>
        <v>0</v>
      </c>
    </row>
    <row r="13439" spans="1:7" ht="24" customHeight="1" x14ac:dyDescent="0.2">
      <c r="A13439" s="207" t="str">
        <f t="shared" si="4031"/>
        <v/>
      </c>
      <c r="B13439" s="205" t="str">
        <f t="shared" si="4032"/>
        <v/>
      </c>
      <c r="C13439" s="206"/>
      <c r="D13439" s="207" t="str">
        <f t="shared" si="4033"/>
        <v/>
      </c>
      <c r="E13439" s="208"/>
      <c r="F13439" s="209">
        <f t="shared" si="4034"/>
        <v>0</v>
      </c>
      <c r="G13439" s="268">
        <f t="shared" si="4035"/>
        <v>0</v>
      </c>
    </row>
    <row r="13440" spans="1:7" ht="24" customHeight="1" x14ac:dyDescent="0.2">
      <c r="A13440" s="207" t="str">
        <f t="shared" si="4031"/>
        <v/>
      </c>
      <c r="B13440" s="205" t="str">
        <f t="shared" si="4032"/>
        <v/>
      </c>
      <c r="C13440" s="206"/>
      <c r="D13440" s="207" t="str">
        <f t="shared" si="4033"/>
        <v/>
      </c>
      <c r="E13440" s="208"/>
      <c r="F13440" s="209">
        <f t="shared" si="4034"/>
        <v>0</v>
      </c>
      <c r="G13440" s="268">
        <f t="shared" si="4035"/>
        <v>0</v>
      </c>
    </row>
    <row r="13441" spans="1:7" ht="24" customHeight="1" x14ac:dyDescent="0.2">
      <c r="A13441" s="207" t="str">
        <f t="shared" si="4031"/>
        <v/>
      </c>
      <c r="B13441" s="205" t="str">
        <f t="shared" si="4032"/>
        <v/>
      </c>
      <c r="C13441" s="206"/>
      <c r="D13441" s="207" t="str">
        <f t="shared" si="4033"/>
        <v/>
      </c>
      <c r="E13441" s="208"/>
      <c r="F13441" s="209">
        <f t="shared" si="4034"/>
        <v>0</v>
      </c>
      <c r="G13441" s="268">
        <f t="shared" si="4035"/>
        <v>0</v>
      </c>
    </row>
    <row r="13442" spans="1:7" ht="24" customHeight="1" x14ac:dyDescent="0.2">
      <c r="A13442" s="207" t="str">
        <f t="shared" si="4031"/>
        <v/>
      </c>
      <c r="B13442" s="205" t="str">
        <f t="shared" si="4032"/>
        <v/>
      </c>
      <c r="C13442" s="206"/>
      <c r="D13442" s="207" t="str">
        <f t="shared" si="4033"/>
        <v/>
      </c>
      <c r="E13442" s="208"/>
      <c r="F13442" s="209">
        <f t="shared" si="4034"/>
        <v>0</v>
      </c>
      <c r="G13442" s="268">
        <f t="shared" si="4035"/>
        <v>0</v>
      </c>
    </row>
    <row r="13443" spans="1:7" ht="24" customHeight="1" x14ac:dyDescent="0.2">
      <c r="A13443" s="207" t="str">
        <f t="shared" si="4031"/>
        <v/>
      </c>
      <c r="B13443" s="205" t="str">
        <f t="shared" si="4032"/>
        <v/>
      </c>
      <c r="C13443" s="206"/>
      <c r="D13443" s="207" t="str">
        <f t="shared" si="4033"/>
        <v/>
      </c>
      <c r="E13443" s="208"/>
      <c r="F13443" s="209">
        <f t="shared" si="4034"/>
        <v>0</v>
      </c>
      <c r="G13443" s="268">
        <f t="shared" si="4035"/>
        <v>0</v>
      </c>
    </row>
    <row r="13444" spans="1:7" ht="24" customHeight="1" x14ac:dyDescent="0.2">
      <c r="A13444" s="207" t="str">
        <f t="shared" si="4031"/>
        <v/>
      </c>
      <c r="B13444" s="205" t="str">
        <f t="shared" si="4032"/>
        <v/>
      </c>
      <c r="C13444" s="206"/>
      <c r="D13444" s="207" t="str">
        <f t="shared" si="4033"/>
        <v/>
      </c>
      <c r="E13444" s="208"/>
      <c r="F13444" s="209">
        <f t="shared" si="4034"/>
        <v>0</v>
      </c>
      <c r="G13444" s="268">
        <f t="shared" si="4035"/>
        <v>0</v>
      </c>
    </row>
    <row r="13445" spans="1:7" ht="24" customHeight="1" x14ac:dyDescent="0.2">
      <c r="A13445" s="207" t="str">
        <f t="shared" si="4031"/>
        <v/>
      </c>
      <c r="B13445" s="205" t="str">
        <f t="shared" si="4032"/>
        <v/>
      </c>
      <c r="C13445" s="206"/>
      <c r="D13445" s="207" t="str">
        <f t="shared" si="4033"/>
        <v/>
      </c>
      <c r="E13445" s="208"/>
      <c r="F13445" s="209">
        <f t="shared" si="4034"/>
        <v>0</v>
      </c>
      <c r="G13445" s="268">
        <f t="shared" si="4035"/>
        <v>0</v>
      </c>
    </row>
    <row r="13446" spans="1:7" ht="24" customHeight="1" x14ac:dyDescent="0.2">
      <c r="A13446" s="207" t="str">
        <f t="shared" si="4031"/>
        <v/>
      </c>
      <c r="B13446" s="205" t="str">
        <f t="shared" si="4032"/>
        <v/>
      </c>
      <c r="C13446" s="206"/>
      <c r="D13446" s="207" t="str">
        <f t="shared" si="4033"/>
        <v/>
      </c>
      <c r="E13446" s="208"/>
      <c r="F13446" s="209">
        <f t="shared" si="4034"/>
        <v>0</v>
      </c>
      <c r="G13446" s="268">
        <f t="shared" si="4035"/>
        <v>0</v>
      </c>
    </row>
    <row r="13447" spans="1:7" ht="24" customHeight="1" x14ac:dyDescent="0.2">
      <c r="A13447" s="272"/>
      <c r="B13447" s="88"/>
      <c r="D13447" s="88"/>
      <c r="E13447" s="89"/>
      <c r="F13447" s="255" t="s">
        <v>32</v>
      </c>
      <c r="G13447" s="270">
        <f>SUBTOTAL(9,G13438:G13446)</f>
        <v>0</v>
      </c>
    </row>
    <row r="13448" spans="1:7" ht="24" customHeight="1" x14ac:dyDescent="0.2">
      <c r="A13448" s="273"/>
      <c r="B13448" s="88"/>
      <c r="D13448" s="88"/>
      <c r="E13448" s="89"/>
      <c r="G13448" s="271"/>
    </row>
    <row r="13449" spans="1:7" ht="24" customHeight="1" x14ac:dyDescent="0.2">
      <c r="A13449" s="274" t="str">
        <f>B13407</f>
        <v>25.9.2.7</v>
      </c>
      <c r="B13449" s="275" t="str">
        <f>C13407</f>
        <v>Caja chapa 18 octogonal chica</v>
      </c>
      <c r="C13449" s="95"/>
      <c r="D13449" s="95" t="s">
        <v>33</v>
      </c>
      <c r="E13449" s="96"/>
      <c r="F13449" s="277" t="s">
        <v>34</v>
      </c>
      <c r="G13449" s="276">
        <f>SUBTOTAL(9,G13412:G13448)</f>
        <v>0</v>
      </c>
    </row>
    <row r="13451" spans="1:7" ht="24" customHeight="1" x14ac:dyDescent="0.2">
      <c r="A13451" s="256" t="s">
        <v>36</v>
      </c>
      <c r="B13451" s="257"/>
      <c r="C13451" s="257"/>
      <c r="D13451" s="257"/>
      <c r="E13451" s="257"/>
      <c r="F13451" s="257"/>
      <c r="G13451" s="258"/>
    </row>
    <row r="13452" spans="1:7" ht="24" customHeight="1" x14ac:dyDescent="0.2">
      <c r="A13452" s="259" t="s">
        <v>601</v>
      </c>
      <c r="B13452" s="84" t="str">
        <f>Comitente</f>
        <v>SUBSECRETARIA DE ARQUITECTURA</v>
      </c>
      <c r="C13452" s="80"/>
      <c r="D13452" s="85"/>
      <c r="E13452" s="85"/>
      <c r="F13452" s="86"/>
      <c r="G13452" s="260"/>
    </row>
    <row r="13453" spans="1:7" ht="24" customHeight="1" x14ac:dyDescent="0.2">
      <c r="A13453" s="259" t="s">
        <v>602</v>
      </c>
      <c r="B13453" s="84">
        <f>Contratista</f>
        <v>0</v>
      </c>
      <c r="C13453" s="81"/>
      <c r="D13453" s="81"/>
      <c r="E13453" s="81"/>
      <c r="F13453" s="87"/>
      <c r="G13453" s="261"/>
    </row>
    <row r="13454" spans="1:7" ht="24" customHeight="1" x14ac:dyDescent="0.2">
      <c r="A13454" s="259" t="s">
        <v>23</v>
      </c>
      <c r="B13454" s="84" t="str">
        <f>Obra</f>
        <v>ESCUELA CASA DEL NINÑO</v>
      </c>
      <c r="C13454" s="81"/>
      <c r="D13454" s="81"/>
      <c r="E13454" s="81"/>
      <c r="F13454" s="87" t="s">
        <v>37</v>
      </c>
      <c r="G13454" s="262">
        <f>Fecha_Base</f>
        <v>0</v>
      </c>
    </row>
    <row r="13455" spans="1:7" ht="24" customHeight="1" x14ac:dyDescent="0.2">
      <c r="A13455" s="263" t="s">
        <v>600</v>
      </c>
      <c r="B13455" s="82" t="str">
        <f>Ubicación</f>
        <v>VALLE FERTIL - SAN JUAN</v>
      </c>
      <c r="C13455" s="82"/>
      <c r="D13455" s="88"/>
      <c r="E13455" s="89"/>
      <c r="G13455" s="264"/>
    </row>
    <row r="13456" spans="1:7" ht="24" customHeight="1" x14ac:dyDescent="0.2">
      <c r="A13456" s="263" t="s">
        <v>38</v>
      </c>
      <c r="B13456" s="91">
        <f>IFERROR(VALUE(LEFT(B13457,FIND(".",B13457)-1)),"")</f>
        <v>25</v>
      </c>
      <c r="C13456" s="83" t="str">
        <f>IFERROR(VLOOKUP(B13456,Tabla_CyP,2,FALSE),"")</f>
        <v>REPARACIONES, REFACCIONES Y REFUNCIONALIZACIONES</v>
      </c>
      <c r="E13456" s="89"/>
      <c r="G13456" s="264"/>
    </row>
    <row r="13457" spans="1:7" ht="24" customHeight="1" x14ac:dyDescent="0.2">
      <c r="A13457" s="263" t="s">
        <v>24</v>
      </c>
      <c r="B13457" s="92" t="str">
        <f>IFERROR(VLOOKUP(COUNTIF($A$1:A13457,"ANALISIS DE PRECIOS"),Tabla_NumeroItem,2,FALSE),"")</f>
        <v>25.9.2.8</v>
      </c>
      <c r="C13457" s="83" t="str">
        <f>IFERROR(VLOOKUP(B13457,Tabla_CyP,2,FALSE),"")</f>
        <v>Caja conexión P=7 10 x 10 x 5</v>
      </c>
      <c r="D13457" s="88"/>
      <c r="E13457" s="89"/>
      <c r="F13457" s="87" t="s">
        <v>25</v>
      </c>
      <c r="G13457" s="265" t="str">
        <f>IFERROR(VLOOKUP(B13457,Tabla_CyP,4,FALSE),"")</f>
        <v>u</v>
      </c>
    </row>
    <row r="13458" spans="1:7" ht="24" customHeight="1" x14ac:dyDescent="0.2">
      <c r="A13458" s="263"/>
      <c r="B13458" s="82"/>
      <c r="D13458" s="88"/>
      <c r="E13458" s="89"/>
      <c r="G13458" s="264"/>
    </row>
    <row r="13459" spans="1:7" ht="24" customHeight="1" x14ac:dyDescent="0.2">
      <c r="A13459" s="366" t="s">
        <v>506</v>
      </c>
      <c r="B13459" s="367"/>
      <c r="C13459" s="368" t="s">
        <v>0</v>
      </c>
      <c r="D13459" s="368" t="s">
        <v>26</v>
      </c>
      <c r="E13459" s="370" t="s">
        <v>27</v>
      </c>
      <c r="F13459" s="372" t="s">
        <v>28</v>
      </c>
      <c r="G13459" s="372" t="s">
        <v>29</v>
      </c>
    </row>
    <row r="13460" spans="1:7" ht="24" customHeight="1" x14ac:dyDescent="0.2">
      <c r="A13460" s="93" t="s">
        <v>507</v>
      </c>
      <c r="B13460" s="93" t="s">
        <v>508</v>
      </c>
      <c r="C13460" s="369"/>
      <c r="D13460" s="369"/>
      <c r="E13460" s="371"/>
      <c r="F13460" s="373"/>
      <c r="G13460" s="373"/>
    </row>
    <row r="13461" spans="1:7" ht="24" customHeight="1" x14ac:dyDescent="0.2">
      <c r="A13461" s="266"/>
      <c r="B13461" s="94"/>
      <c r="C13461" s="132" t="s">
        <v>603</v>
      </c>
      <c r="D13461" s="95"/>
      <c r="E13461" s="96"/>
      <c r="F13461" s="97"/>
      <c r="G13461" s="267"/>
    </row>
    <row r="13462" spans="1:7" ht="24" customHeight="1" x14ac:dyDescent="0.2">
      <c r="A13462" s="207" t="str">
        <f t="shared" ref="A13462:A13475" si="4036">IFERROR(VLOOKUP(C13462,Tabla_Insumos,4,FALSE),"")</f>
        <v/>
      </c>
      <c r="B13462" s="205" t="str">
        <f>IFERROR(VLOOKUP(C13462,Tabla_Insumos,5,FALSE),"")</f>
        <v/>
      </c>
      <c r="C13462" s="206"/>
      <c r="D13462" s="207" t="str">
        <f t="shared" ref="D13462:D13475" si="4037">IFERROR(VLOOKUP(C13462,Tabla_Insumos,2,FALSE),"")</f>
        <v/>
      </c>
      <c r="E13462" s="208"/>
      <c r="F13462" s="209">
        <f t="shared" ref="F13462:F13475" si="4038">IFERROR(VLOOKUP(C13462,Tabla_Insumos,3,FALSE),0)</f>
        <v>0</v>
      </c>
      <c r="G13462" s="268">
        <f>ROUND(E13462*F13462,2)</f>
        <v>0</v>
      </c>
    </row>
    <row r="13463" spans="1:7" ht="24" customHeight="1" x14ac:dyDescent="0.2">
      <c r="A13463" s="207" t="str">
        <f t="shared" si="4036"/>
        <v/>
      </c>
      <c r="B13463" s="205" t="str">
        <f t="shared" ref="B13463:B13475" si="4039">IFERROR(VLOOKUP(C13463,Tabla_Insumos,5,FALSE),"")</f>
        <v/>
      </c>
      <c r="C13463" s="206"/>
      <c r="D13463" s="207" t="str">
        <f t="shared" si="4037"/>
        <v/>
      </c>
      <c r="E13463" s="208"/>
      <c r="F13463" s="209">
        <f t="shared" si="4038"/>
        <v>0</v>
      </c>
      <c r="G13463" s="268">
        <f t="shared" ref="G13463:G13475" si="4040">ROUND(E13463*F13463,2)</f>
        <v>0</v>
      </c>
    </row>
    <row r="13464" spans="1:7" ht="24" customHeight="1" x14ac:dyDescent="0.2">
      <c r="A13464" s="207" t="str">
        <f t="shared" si="4036"/>
        <v/>
      </c>
      <c r="B13464" s="205" t="str">
        <f t="shared" si="4039"/>
        <v/>
      </c>
      <c r="C13464" s="206"/>
      <c r="D13464" s="207" t="str">
        <f t="shared" si="4037"/>
        <v/>
      </c>
      <c r="E13464" s="208"/>
      <c r="F13464" s="209">
        <f t="shared" si="4038"/>
        <v>0</v>
      </c>
      <c r="G13464" s="268">
        <f t="shared" si="4040"/>
        <v>0</v>
      </c>
    </row>
    <row r="13465" spans="1:7" ht="24" customHeight="1" x14ac:dyDescent="0.2">
      <c r="A13465" s="207" t="str">
        <f t="shared" si="4036"/>
        <v/>
      </c>
      <c r="B13465" s="205" t="str">
        <f t="shared" si="4039"/>
        <v/>
      </c>
      <c r="C13465" s="206"/>
      <c r="D13465" s="207" t="str">
        <f t="shared" si="4037"/>
        <v/>
      </c>
      <c r="E13465" s="208"/>
      <c r="F13465" s="209">
        <f t="shared" si="4038"/>
        <v>0</v>
      </c>
      <c r="G13465" s="268">
        <f t="shared" si="4040"/>
        <v>0</v>
      </c>
    </row>
    <row r="13466" spans="1:7" ht="24" customHeight="1" x14ac:dyDescent="0.2">
      <c r="A13466" s="207" t="str">
        <f t="shared" si="4036"/>
        <v/>
      </c>
      <c r="B13466" s="205" t="str">
        <f t="shared" si="4039"/>
        <v/>
      </c>
      <c r="C13466" s="206"/>
      <c r="D13466" s="207" t="str">
        <f t="shared" si="4037"/>
        <v/>
      </c>
      <c r="E13466" s="208"/>
      <c r="F13466" s="209">
        <f t="shared" si="4038"/>
        <v>0</v>
      </c>
      <c r="G13466" s="268">
        <f t="shared" si="4040"/>
        <v>0</v>
      </c>
    </row>
    <row r="13467" spans="1:7" ht="24" customHeight="1" x14ac:dyDescent="0.2">
      <c r="A13467" s="207" t="str">
        <f t="shared" si="4036"/>
        <v/>
      </c>
      <c r="B13467" s="205" t="str">
        <f t="shared" si="4039"/>
        <v/>
      </c>
      <c r="C13467" s="206"/>
      <c r="D13467" s="207" t="str">
        <f t="shared" si="4037"/>
        <v/>
      </c>
      <c r="E13467" s="208"/>
      <c r="F13467" s="209">
        <f t="shared" si="4038"/>
        <v>0</v>
      </c>
      <c r="G13467" s="268">
        <f t="shared" si="4040"/>
        <v>0</v>
      </c>
    </row>
    <row r="13468" spans="1:7" ht="24" customHeight="1" x14ac:dyDescent="0.2">
      <c r="A13468" s="207" t="str">
        <f t="shared" si="4036"/>
        <v/>
      </c>
      <c r="B13468" s="205" t="str">
        <f t="shared" si="4039"/>
        <v/>
      </c>
      <c r="C13468" s="206"/>
      <c r="D13468" s="207" t="str">
        <f t="shared" si="4037"/>
        <v/>
      </c>
      <c r="E13468" s="208"/>
      <c r="F13468" s="209">
        <f t="shared" si="4038"/>
        <v>0</v>
      </c>
      <c r="G13468" s="268">
        <f t="shared" si="4040"/>
        <v>0</v>
      </c>
    </row>
    <row r="13469" spans="1:7" ht="24" customHeight="1" x14ac:dyDescent="0.2">
      <c r="A13469" s="207" t="str">
        <f t="shared" si="4036"/>
        <v/>
      </c>
      <c r="B13469" s="205" t="str">
        <f t="shared" si="4039"/>
        <v/>
      </c>
      <c r="C13469" s="206"/>
      <c r="D13469" s="207" t="str">
        <f t="shared" si="4037"/>
        <v/>
      </c>
      <c r="E13469" s="208"/>
      <c r="F13469" s="209">
        <f t="shared" si="4038"/>
        <v>0</v>
      </c>
      <c r="G13469" s="268">
        <f t="shared" si="4040"/>
        <v>0</v>
      </c>
    </row>
    <row r="13470" spans="1:7" ht="24" customHeight="1" x14ac:dyDescent="0.2">
      <c r="A13470" s="207" t="str">
        <f t="shared" si="4036"/>
        <v/>
      </c>
      <c r="B13470" s="205" t="str">
        <f t="shared" si="4039"/>
        <v/>
      </c>
      <c r="C13470" s="206"/>
      <c r="D13470" s="207" t="str">
        <f t="shared" si="4037"/>
        <v/>
      </c>
      <c r="E13470" s="208"/>
      <c r="F13470" s="209">
        <f t="shared" si="4038"/>
        <v>0</v>
      </c>
      <c r="G13470" s="268">
        <f t="shared" si="4040"/>
        <v>0</v>
      </c>
    </row>
    <row r="13471" spans="1:7" ht="24" customHeight="1" x14ac:dyDescent="0.2">
      <c r="A13471" s="207" t="str">
        <f t="shared" si="4036"/>
        <v/>
      </c>
      <c r="B13471" s="205" t="str">
        <f t="shared" si="4039"/>
        <v/>
      </c>
      <c r="C13471" s="206"/>
      <c r="D13471" s="207" t="str">
        <f t="shared" si="4037"/>
        <v/>
      </c>
      <c r="E13471" s="208"/>
      <c r="F13471" s="209">
        <f t="shared" si="4038"/>
        <v>0</v>
      </c>
      <c r="G13471" s="268">
        <f t="shared" si="4040"/>
        <v>0</v>
      </c>
    </row>
    <row r="13472" spans="1:7" ht="24" customHeight="1" x14ac:dyDescent="0.2">
      <c r="A13472" s="207" t="str">
        <f t="shared" si="4036"/>
        <v/>
      </c>
      <c r="B13472" s="205" t="str">
        <f t="shared" si="4039"/>
        <v/>
      </c>
      <c r="C13472" s="206"/>
      <c r="D13472" s="207" t="str">
        <f t="shared" si="4037"/>
        <v/>
      </c>
      <c r="E13472" s="208"/>
      <c r="F13472" s="209">
        <f t="shared" si="4038"/>
        <v>0</v>
      </c>
      <c r="G13472" s="268">
        <f t="shared" si="4040"/>
        <v>0</v>
      </c>
    </row>
    <row r="13473" spans="1:7" ht="24" customHeight="1" x14ac:dyDescent="0.2">
      <c r="A13473" s="207" t="str">
        <f t="shared" si="4036"/>
        <v/>
      </c>
      <c r="B13473" s="205" t="str">
        <f t="shared" si="4039"/>
        <v/>
      </c>
      <c r="C13473" s="206"/>
      <c r="D13473" s="207" t="str">
        <f t="shared" si="4037"/>
        <v/>
      </c>
      <c r="E13473" s="208"/>
      <c r="F13473" s="209">
        <f t="shared" si="4038"/>
        <v>0</v>
      </c>
      <c r="G13473" s="268">
        <f t="shared" si="4040"/>
        <v>0</v>
      </c>
    </row>
    <row r="13474" spans="1:7" ht="24" customHeight="1" x14ac:dyDescent="0.2">
      <c r="A13474" s="207" t="str">
        <f t="shared" si="4036"/>
        <v/>
      </c>
      <c r="B13474" s="205" t="str">
        <f t="shared" si="4039"/>
        <v/>
      </c>
      <c r="C13474" s="206"/>
      <c r="D13474" s="207" t="str">
        <f t="shared" si="4037"/>
        <v/>
      </c>
      <c r="E13474" s="208"/>
      <c r="F13474" s="209">
        <f t="shared" si="4038"/>
        <v>0</v>
      </c>
      <c r="G13474" s="268">
        <f t="shared" si="4040"/>
        <v>0</v>
      </c>
    </row>
    <row r="13475" spans="1:7" ht="24" customHeight="1" x14ac:dyDescent="0.2">
      <c r="A13475" s="207" t="str">
        <f t="shared" si="4036"/>
        <v/>
      </c>
      <c r="B13475" s="205" t="str">
        <f t="shared" si="4039"/>
        <v/>
      </c>
      <c r="C13475" s="206"/>
      <c r="D13475" s="207" t="str">
        <f t="shared" si="4037"/>
        <v/>
      </c>
      <c r="E13475" s="208"/>
      <c r="F13475" s="210">
        <f t="shared" si="4038"/>
        <v>0</v>
      </c>
      <c r="G13475" s="268">
        <f t="shared" si="4040"/>
        <v>0</v>
      </c>
    </row>
    <row r="13476" spans="1:7" ht="24" customHeight="1" x14ac:dyDescent="0.2">
      <c r="A13476" s="269"/>
      <c r="D13476" s="88"/>
      <c r="E13476" s="89"/>
      <c r="F13476" s="255" t="s">
        <v>30</v>
      </c>
      <c r="G13476" s="270">
        <f>SUBTOTAL(9,G13462:G13475)</f>
        <v>0</v>
      </c>
    </row>
    <row r="13477" spans="1:7" ht="24" customHeight="1" x14ac:dyDescent="0.2">
      <c r="A13477" s="269"/>
      <c r="C13477" s="98" t="s">
        <v>604</v>
      </c>
      <c r="D13477" s="88"/>
      <c r="E13477" s="89"/>
      <c r="G13477" s="271"/>
    </row>
    <row r="13478" spans="1:7" ht="24" customHeight="1" x14ac:dyDescent="0.2">
      <c r="A13478" s="207" t="str">
        <f t="shared" ref="A13478:A13485" si="4041">IFERROR(VLOOKUP(C13478,Tabla_Insumos,4,FALSE),"")</f>
        <v/>
      </c>
      <c r="B13478" s="205">
        <f t="shared" ref="B13478:B13485" si="4042">IFERROR(VLOOKUP(A13478,Tabla_Indices,5,FALSE),"")</f>
        <v>0</v>
      </c>
      <c r="C13478" s="206"/>
      <c r="D13478" s="207" t="str">
        <f t="shared" ref="D13478:D13485" si="4043">IFERROR(VLOOKUP(C13478,Tabla_Insumos,2,FALSE),"")</f>
        <v/>
      </c>
      <c r="E13478" s="208"/>
      <c r="F13478" s="211">
        <f t="shared" ref="F13478:F13485" si="4044">IFERROR(VLOOKUP(C13478,Tabla_Insumos,3,FALSE),0)</f>
        <v>0</v>
      </c>
      <c r="G13478" s="268">
        <f>ROUND(E13478*F13478,2)</f>
        <v>0</v>
      </c>
    </row>
    <row r="13479" spans="1:7" ht="24" customHeight="1" x14ac:dyDescent="0.2">
      <c r="A13479" s="207" t="str">
        <f t="shared" si="4041"/>
        <v/>
      </c>
      <c r="B13479" s="205">
        <f t="shared" si="4042"/>
        <v>0</v>
      </c>
      <c r="C13479" s="206"/>
      <c r="D13479" s="207" t="str">
        <f t="shared" si="4043"/>
        <v/>
      </c>
      <c r="E13479" s="208"/>
      <c r="F13479" s="211">
        <f t="shared" si="4044"/>
        <v>0</v>
      </c>
      <c r="G13479" s="268">
        <f>ROUND(E13479*F13479,2)</f>
        <v>0</v>
      </c>
    </row>
    <row r="13480" spans="1:7" ht="24" customHeight="1" x14ac:dyDescent="0.2">
      <c r="A13480" s="207" t="str">
        <f t="shared" si="4041"/>
        <v/>
      </c>
      <c r="B13480" s="205">
        <f t="shared" si="4042"/>
        <v>0</v>
      </c>
      <c r="C13480" s="206"/>
      <c r="D13480" s="207" t="str">
        <f t="shared" si="4043"/>
        <v/>
      </c>
      <c r="E13480" s="208"/>
      <c r="F13480" s="211">
        <f t="shared" si="4044"/>
        <v>0</v>
      </c>
      <c r="G13480" s="268">
        <f t="shared" ref="G13480:G13485" si="4045">ROUND(E13480*F13480,2)</f>
        <v>0</v>
      </c>
    </row>
    <row r="13481" spans="1:7" ht="24" customHeight="1" x14ac:dyDescent="0.2">
      <c r="A13481" s="207" t="str">
        <f t="shared" si="4041"/>
        <v/>
      </c>
      <c r="B13481" s="205">
        <f t="shared" si="4042"/>
        <v>0</v>
      </c>
      <c r="C13481" s="206"/>
      <c r="D13481" s="207" t="str">
        <f t="shared" si="4043"/>
        <v/>
      </c>
      <c r="E13481" s="208"/>
      <c r="F13481" s="211">
        <f t="shared" si="4044"/>
        <v>0</v>
      </c>
      <c r="G13481" s="268">
        <f t="shared" si="4045"/>
        <v>0</v>
      </c>
    </row>
    <row r="13482" spans="1:7" ht="24" customHeight="1" x14ac:dyDescent="0.2">
      <c r="A13482" s="207" t="str">
        <f t="shared" si="4041"/>
        <v/>
      </c>
      <c r="B13482" s="205">
        <f t="shared" si="4042"/>
        <v>0</v>
      </c>
      <c r="C13482" s="206"/>
      <c r="D13482" s="207" t="str">
        <f t="shared" si="4043"/>
        <v/>
      </c>
      <c r="E13482" s="208"/>
      <c r="F13482" s="209">
        <f t="shared" si="4044"/>
        <v>0</v>
      </c>
      <c r="G13482" s="268">
        <f t="shared" si="4045"/>
        <v>0</v>
      </c>
    </row>
    <row r="13483" spans="1:7" ht="24" customHeight="1" x14ac:dyDescent="0.2">
      <c r="A13483" s="207" t="str">
        <f t="shared" si="4041"/>
        <v/>
      </c>
      <c r="B13483" s="205">
        <f t="shared" si="4042"/>
        <v>0</v>
      </c>
      <c r="C13483" s="206"/>
      <c r="D13483" s="207" t="str">
        <f t="shared" si="4043"/>
        <v/>
      </c>
      <c r="E13483" s="208"/>
      <c r="F13483" s="209">
        <f t="shared" si="4044"/>
        <v>0</v>
      </c>
      <c r="G13483" s="268">
        <f t="shared" si="4045"/>
        <v>0</v>
      </c>
    </row>
    <row r="13484" spans="1:7" ht="24" customHeight="1" x14ac:dyDescent="0.2">
      <c r="A13484" s="207" t="str">
        <f t="shared" si="4041"/>
        <v/>
      </c>
      <c r="B13484" s="205">
        <f t="shared" si="4042"/>
        <v>0</v>
      </c>
      <c r="C13484" s="206"/>
      <c r="D13484" s="207" t="str">
        <f t="shared" si="4043"/>
        <v/>
      </c>
      <c r="E13484" s="208"/>
      <c r="F13484" s="209">
        <f t="shared" si="4044"/>
        <v>0</v>
      </c>
      <c r="G13484" s="268">
        <f t="shared" si="4045"/>
        <v>0</v>
      </c>
    </row>
    <row r="13485" spans="1:7" ht="24" customHeight="1" x14ac:dyDescent="0.2">
      <c r="A13485" s="207" t="str">
        <f t="shared" si="4041"/>
        <v/>
      </c>
      <c r="B13485" s="205">
        <f t="shared" si="4042"/>
        <v>0</v>
      </c>
      <c r="C13485" s="206"/>
      <c r="D13485" s="207" t="str">
        <f t="shared" si="4043"/>
        <v/>
      </c>
      <c r="E13485" s="208"/>
      <c r="F13485" s="209">
        <f t="shared" si="4044"/>
        <v>0</v>
      </c>
      <c r="G13485" s="268">
        <f t="shared" si="4045"/>
        <v>0</v>
      </c>
    </row>
    <row r="13486" spans="1:7" ht="24" customHeight="1" x14ac:dyDescent="0.2">
      <c r="A13486" s="269"/>
      <c r="D13486" s="88"/>
      <c r="E13486" s="89"/>
      <c r="F13486" s="255" t="s">
        <v>31</v>
      </c>
      <c r="G13486" s="270">
        <f>SUBTOTAL(9,G13478:G13485)</f>
        <v>0</v>
      </c>
    </row>
    <row r="13487" spans="1:7" ht="24" customHeight="1" x14ac:dyDescent="0.2">
      <c r="A13487" s="269"/>
      <c r="C13487" s="98" t="s">
        <v>605</v>
      </c>
      <c r="D13487" s="88"/>
      <c r="E13487" s="89"/>
      <c r="G13487" s="271"/>
    </row>
    <row r="13488" spans="1:7" ht="24" customHeight="1" x14ac:dyDescent="0.2">
      <c r="A13488" s="207" t="str">
        <f t="shared" ref="A13488:A13496" si="4046">IFERROR(VLOOKUP(C13488,Tabla_Insumos,4,FALSE),"")</f>
        <v/>
      </c>
      <c r="B13488" s="205" t="str">
        <f t="shared" ref="B13488:B13496" si="4047">IFERROR(VLOOKUP(C13488,Tabla_Insumos,5,FALSE),"")</f>
        <v/>
      </c>
      <c r="C13488" s="206"/>
      <c r="D13488" s="207" t="str">
        <f t="shared" ref="D13488:D13496" si="4048">IFERROR(VLOOKUP(C13488,Tabla_Insumos,2,FALSE),"")</f>
        <v/>
      </c>
      <c r="E13488" s="208"/>
      <c r="F13488" s="209">
        <f t="shared" ref="F13488:F13496" si="4049">IFERROR(VLOOKUP(C13488,Tabla_Insumos,3,FALSE),0)</f>
        <v>0</v>
      </c>
      <c r="G13488" s="268">
        <f t="shared" ref="G13488:G13496" si="4050">ROUND(E13488*F13488,2)</f>
        <v>0</v>
      </c>
    </row>
    <row r="13489" spans="1:7" ht="24" customHeight="1" x14ac:dyDescent="0.2">
      <c r="A13489" s="207" t="str">
        <f t="shared" si="4046"/>
        <v/>
      </c>
      <c r="B13489" s="205" t="str">
        <f t="shared" si="4047"/>
        <v/>
      </c>
      <c r="C13489" s="206"/>
      <c r="D13489" s="207" t="str">
        <f t="shared" si="4048"/>
        <v/>
      </c>
      <c r="E13489" s="208"/>
      <c r="F13489" s="209">
        <f t="shared" si="4049"/>
        <v>0</v>
      </c>
      <c r="G13489" s="268">
        <f t="shared" si="4050"/>
        <v>0</v>
      </c>
    </row>
    <row r="13490" spans="1:7" ht="24" customHeight="1" x14ac:dyDescent="0.2">
      <c r="A13490" s="207" t="str">
        <f t="shared" si="4046"/>
        <v/>
      </c>
      <c r="B13490" s="205" t="str">
        <f t="shared" si="4047"/>
        <v/>
      </c>
      <c r="C13490" s="206"/>
      <c r="D13490" s="207" t="str">
        <f t="shared" si="4048"/>
        <v/>
      </c>
      <c r="E13490" s="208"/>
      <c r="F13490" s="209">
        <f t="shared" si="4049"/>
        <v>0</v>
      </c>
      <c r="G13490" s="268">
        <f t="shared" si="4050"/>
        <v>0</v>
      </c>
    </row>
    <row r="13491" spans="1:7" ht="24" customHeight="1" x14ac:dyDescent="0.2">
      <c r="A13491" s="207" t="str">
        <f t="shared" si="4046"/>
        <v/>
      </c>
      <c r="B13491" s="205" t="str">
        <f t="shared" si="4047"/>
        <v/>
      </c>
      <c r="C13491" s="206"/>
      <c r="D13491" s="207" t="str">
        <f t="shared" si="4048"/>
        <v/>
      </c>
      <c r="E13491" s="208"/>
      <c r="F13491" s="209">
        <f t="shared" si="4049"/>
        <v>0</v>
      </c>
      <c r="G13491" s="268">
        <f t="shared" si="4050"/>
        <v>0</v>
      </c>
    </row>
    <row r="13492" spans="1:7" ht="24" customHeight="1" x14ac:dyDescent="0.2">
      <c r="A13492" s="207" t="str">
        <f t="shared" si="4046"/>
        <v/>
      </c>
      <c r="B13492" s="205" t="str">
        <f t="shared" si="4047"/>
        <v/>
      </c>
      <c r="C13492" s="206"/>
      <c r="D13492" s="207" t="str">
        <f t="shared" si="4048"/>
        <v/>
      </c>
      <c r="E13492" s="208"/>
      <c r="F13492" s="209">
        <f t="shared" si="4049"/>
        <v>0</v>
      </c>
      <c r="G13492" s="268">
        <f t="shared" si="4050"/>
        <v>0</v>
      </c>
    </row>
    <row r="13493" spans="1:7" ht="24" customHeight="1" x14ac:dyDescent="0.2">
      <c r="A13493" s="207" t="str">
        <f t="shared" si="4046"/>
        <v/>
      </c>
      <c r="B13493" s="205" t="str">
        <f t="shared" si="4047"/>
        <v/>
      </c>
      <c r="C13493" s="206"/>
      <c r="D13493" s="207" t="str">
        <f t="shared" si="4048"/>
        <v/>
      </c>
      <c r="E13493" s="208"/>
      <c r="F13493" s="209">
        <f t="shared" si="4049"/>
        <v>0</v>
      </c>
      <c r="G13493" s="268">
        <f t="shared" si="4050"/>
        <v>0</v>
      </c>
    </row>
    <row r="13494" spans="1:7" ht="24" customHeight="1" x14ac:dyDescent="0.2">
      <c r="A13494" s="207" t="str">
        <f t="shared" si="4046"/>
        <v/>
      </c>
      <c r="B13494" s="205" t="str">
        <f t="shared" si="4047"/>
        <v/>
      </c>
      <c r="C13494" s="206"/>
      <c r="D13494" s="207" t="str">
        <f t="shared" si="4048"/>
        <v/>
      </c>
      <c r="E13494" s="208"/>
      <c r="F13494" s="209">
        <f t="shared" si="4049"/>
        <v>0</v>
      </c>
      <c r="G13494" s="268">
        <f t="shared" si="4050"/>
        <v>0</v>
      </c>
    </row>
    <row r="13495" spans="1:7" ht="24" customHeight="1" x14ac:dyDescent="0.2">
      <c r="A13495" s="207" t="str">
        <f t="shared" si="4046"/>
        <v/>
      </c>
      <c r="B13495" s="205" t="str">
        <f t="shared" si="4047"/>
        <v/>
      </c>
      <c r="C13495" s="206"/>
      <c r="D13495" s="207" t="str">
        <f t="shared" si="4048"/>
        <v/>
      </c>
      <c r="E13495" s="208"/>
      <c r="F13495" s="209">
        <f t="shared" si="4049"/>
        <v>0</v>
      </c>
      <c r="G13495" s="268">
        <f t="shared" si="4050"/>
        <v>0</v>
      </c>
    </row>
    <row r="13496" spans="1:7" ht="24" customHeight="1" x14ac:dyDescent="0.2">
      <c r="A13496" s="207" t="str">
        <f t="shared" si="4046"/>
        <v/>
      </c>
      <c r="B13496" s="205" t="str">
        <f t="shared" si="4047"/>
        <v/>
      </c>
      <c r="C13496" s="206"/>
      <c r="D13496" s="207" t="str">
        <f t="shared" si="4048"/>
        <v/>
      </c>
      <c r="E13496" s="208"/>
      <c r="F13496" s="209">
        <f t="shared" si="4049"/>
        <v>0</v>
      </c>
      <c r="G13496" s="268">
        <f t="shared" si="4050"/>
        <v>0</v>
      </c>
    </row>
    <row r="13497" spans="1:7" ht="24" customHeight="1" x14ac:dyDescent="0.2">
      <c r="A13497" s="272"/>
      <c r="B13497" s="88"/>
      <c r="D13497" s="88"/>
      <c r="E13497" s="89"/>
      <c r="F13497" s="255" t="s">
        <v>32</v>
      </c>
      <c r="G13497" s="270">
        <f>SUBTOTAL(9,G13488:G13496)</f>
        <v>0</v>
      </c>
    </row>
    <row r="13498" spans="1:7" ht="24" customHeight="1" x14ac:dyDescent="0.2">
      <c r="A13498" s="273"/>
      <c r="B13498" s="88"/>
      <c r="D13498" s="88"/>
      <c r="E13498" s="89"/>
      <c r="G13498" s="271"/>
    </row>
    <row r="13499" spans="1:7" ht="24" customHeight="1" x14ac:dyDescent="0.2">
      <c r="A13499" s="274" t="str">
        <f>B13457</f>
        <v>25.9.2.8</v>
      </c>
      <c r="B13499" s="275" t="str">
        <f>C13457</f>
        <v>Caja conexión P=7 10 x 10 x 5</v>
      </c>
      <c r="C13499" s="95"/>
      <c r="D13499" s="95" t="s">
        <v>33</v>
      </c>
      <c r="E13499" s="96"/>
      <c r="F13499" s="277" t="s">
        <v>34</v>
      </c>
      <c r="G13499" s="276">
        <f>SUBTOTAL(9,G13462:G13498)</f>
        <v>0</v>
      </c>
    </row>
    <row r="13501" spans="1:7" ht="24" customHeight="1" x14ac:dyDescent="0.2">
      <c r="A13501" s="256" t="s">
        <v>36</v>
      </c>
      <c r="B13501" s="257"/>
      <c r="C13501" s="257"/>
      <c r="D13501" s="257"/>
      <c r="E13501" s="257"/>
      <c r="F13501" s="257"/>
      <c r="G13501" s="258"/>
    </row>
    <row r="13502" spans="1:7" ht="24" customHeight="1" x14ac:dyDescent="0.2">
      <c r="A13502" s="259" t="s">
        <v>601</v>
      </c>
      <c r="B13502" s="84" t="str">
        <f>Comitente</f>
        <v>SUBSECRETARIA DE ARQUITECTURA</v>
      </c>
      <c r="C13502" s="80"/>
      <c r="D13502" s="85"/>
      <c r="E13502" s="85"/>
      <c r="F13502" s="86"/>
      <c r="G13502" s="260"/>
    </row>
    <row r="13503" spans="1:7" ht="24" customHeight="1" x14ac:dyDescent="0.2">
      <c r="A13503" s="259" t="s">
        <v>602</v>
      </c>
      <c r="B13503" s="84">
        <f>Contratista</f>
        <v>0</v>
      </c>
      <c r="C13503" s="81"/>
      <c r="D13503" s="81"/>
      <c r="E13503" s="81"/>
      <c r="F13503" s="87"/>
      <c r="G13503" s="261"/>
    </row>
    <row r="13504" spans="1:7" ht="24" customHeight="1" x14ac:dyDescent="0.2">
      <c r="A13504" s="259" t="s">
        <v>23</v>
      </c>
      <c r="B13504" s="84" t="str">
        <f>Obra</f>
        <v>ESCUELA CASA DEL NINÑO</v>
      </c>
      <c r="C13504" s="81"/>
      <c r="D13504" s="81"/>
      <c r="E13504" s="81"/>
      <c r="F13504" s="87" t="s">
        <v>37</v>
      </c>
      <c r="G13504" s="262">
        <f>Fecha_Base</f>
        <v>0</v>
      </c>
    </row>
    <row r="13505" spans="1:7" ht="24" customHeight="1" x14ac:dyDescent="0.2">
      <c r="A13505" s="263" t="s">
        <v>600</v>
      </c>
      <c r="B13505" s="82" t="str">
        <f>Ubicación</f>
        <v>VALLE FERTIL - SAN JUAN</v>
      </c>
      <c r="C13505" s="82"/>
      <c r="D13505" s="88"/>
      <c r="E13505" s="89"/>
      <c r="G13505" s="264"/>
    </row>
    <row r="13506" spans="1:7" ht="24" customHeight="1" x14ac:dyDescent="0.2">
      <c r="A13506" s="263" t="s">
        <v>38</v>
      </c>
      <c r="B13506" s="91">
        <f>IFERROR(VALUE(LEFT(B13507,FIND(".",B13507)-1)),"")</f>
        <v>25</v>
      </c>
      <c r="C13506" s="83" t="str">
        <f>IFERROR(VLOOKUP(B13506,Tabla_CyP,2,FALSE),"")</f>
        <v>REPARACIONES, REFACCIONES Y REFUNCIONALIZACIONES</v>
      </c>
      <c r="E13506" s="89"/>
      <c r="G13506" s="264"/>
    </row>
    <row r="13507" spans="1:7" ht="24" customHeight="1" x14ac:dyDescent="0.2">
      <c r="A13507" s="263" t="s">
        <v>24</v>
      </c>
      <c r="B13507" s="92" t="str">
        <f>IFERROR(VLOOKUP(COUNTIF($A$1:A13507,"ANALISIS DE PRECIOS"),Tabla_NumeroItem,2,FALSE),"")</f>
        <v>25.9.2.9</v>
      </c>
      <c r="C13507" s="83" t="str">
        <f>IFERROR(VLOOKUP(B13507,Tabla_CyP,2,FALSE),"")</f>
        <v>Caja conexión P=7 15 x 15</v>
      </c>
      <c r="D13507" s="88"/>
      <c r="E13507" s="89"/>
      <c r="F13507" s="87" t="s">
        <v>25</v>
      </c>
      <c r="G13507" s="265" t="str">
        <f>IFERROR(VLOOKUP(B13507,Tabla_CyP,4,FALSE),"")</f>
        <v>u</v>
      </c>
    </row>
    <row r="13508" spans="1:7" ht="24" customHeight="1" x14ac:dyDescent="0.2">
      <c r="A13508" s="263"/>
      <c r="B13508" s="82"/>
      <c r="D13508" s="88"/>
      <c r="E13508" s="89"/>
      <c r="G13508" s="264"/>
    </row>
    <row r="13509" spans="1:7" ht="24" customHeight="1" x14ac:dyDescent="0.2">
      <c r="A13509" s="366" t="s">
        <v>506</v>
      </c>
      <c r="B13509" s="367"/>
      <c r="C13509" s="368" t="s">
        <v>0</v>
      </c>
      <c r="D13509" s="368" t="s">
        <v>26</v>
      </c>
      <c r="E13509" s="370" t="s">
        <v>27</v>
      </c>
      <c r="F13509" s="372" t="s">
        <v>28</v>
      </c>
      <c r="G13509" s="372" t="s">
        <v>29</v>
      </c>
    </row>
    <row r="13510" spans="1:7" ht="24" customHeight="1" x14ac:dyDescent="0.2">
      <c r="A13510" s="93" t="s">
        <v>507</v>
      </c>
      <c r="B13510" s="93" t="s">
        <v>508</v>
      </c>
      <c r="C13510" s="369"/>
      <c r="D13510" s="369"/>
      <c r="E13510" s="371"/>
      <c r="F13510" s="373"/>
      <c r="G13510" s="373"/>
    </row>
    <row r="13511" spans="1:7" ht="24" customHeight="1" x14ac:dyDescent="0.2">
      <c r="A13511" s="266"/>
      <c r="B13511" s="94"/>
      <c r="C13511" s="132" t="s">
        <v>603</v>
      </c>
      <c r="D13511" s="95"/>
      <c r="E13511" s="96"/>
      <c r="F13511" s="97"/>
      <c r="G13511" s="267"/>
    </row>
    <row r="13512" spans="1:7" ht="24" customHeight="1" x14ac:dyDescent="0.2">
      <c r="A13512" s="207" t="str">
        <f t="shared" ref="A13512:A13525" si="4051">IFERROR(VLOOKUP(C13512,Tabla_Insumos,4,FALSE),"")</f>
        <v/>
      </c>
      <c r="B13512" s="205" t="str">
        <f>IFERROR(VLOOKUP(C13512,Tabla_Insumos,5,FALSE),"")</f>
        <v/>
      </c>
      <c r="C13512" s="206"/>
      <c r="D13512" s="207" t="str">
        <f t="shared" ref="D13512:D13525" si="4052">IFERROR(VLOOKUP(C13512,Tabla_Insumos,2,FALSE),"")</f>
        <v/>
      </c>
      <c r="E13512" s="208"/>
      <c r="F13512" s="209">
        <f t="shared" ref="F13512:F13525" si="4053">IFERROR(VLOOKUP(C13512,Tabla_Insumos,3,FALSE),0)</f>
        <v>0</v>
      </c>
      <c r="G13512" s="268">
        <f>ROUND(E13512*F13512,2)</f>
        <v>0</v>
      </c>
    </row>
    <row r="13513" spans="1:7" ht="24" customHeight="1" x14ac:dyDescent="0.2">
      <c r="A13513" s="207" t="str">
        <f t="shared" si="4051"/>
        <v/>
      </c>
      <c r="B13513" s="205" t="str">
        <f t="shared" ref="B13513:B13525" si="4054">IFERROR(VLOOKUP(C13513,Tabla_Insumos,5,FALSE),"")</f>
        <v/>
      </c>
      <c r="C13513" s="206"/>
      <c r="D13513" s="207" t="str">
        <f t="shared" si="4052"/>
        <v/>
      </c>
      <c r="E13513" s="208"/>
      <c r="F13513" s="209">
        <f t="shared" si="4053"/>
        <v>0</v>
      </c>
      <c r="G13513" s="268">
        <f t="shared" ref="G13513:G13525" si="4055">ROUND(E13513*F13513,2)</f>
        <v>0</v>
      </c>
    </row>
    <row r="13514" spans="1:7" ht="24" customHeight="1" x14ac:dyDescent="0.2">
      <c r="A13514" s="207" t="str">
        <f t="shared" si="4051"/>
        <v/>
      </c>
      <c r="B13514" s="205" t="str">
        <f t="shared" si="4054"/>
        <v/>
      </c>
      <c r="C13514" s="206"/>
      <c r="D13514" s="207" t="str">
        <f t="shared" si="4052"/>
        <v/>
      </c>
      <c r="E13514" s="208"/>
      <c r="F13514" s="209">
        <f t="shared" si="4053"/>
        <v>0</v>
      </c>
      <c r="G13514" s="268">
        <f t="shared" si="4055"/>
        <v>0</v>
      </c>
    </row>
    <row r="13515" spans="1:7" ht="24" customHeight="1" x14ac:dyDescent="0.2">
      <c r="A13515" s="207" t="str">
        <f t="shared" si="4051"/>
        <v/>
      </c>
      <c r="B13515" s="205" t="str">
        <f t="shared" si="4054"/>
        <v/>
      </c>
      <c r="C13515" s="206"/>
      <c r="D13515" s="207" t="str">
        <f t="shared" si="4052"/>
        <v/>
      </c>
      <c r="E13515" s="208"/>
      <c r="F13515" s="209">
        <f t="shared" si="4053"/>
        <v>0</v>
      </c>
      <c r="G13515" s="268">
        <f t="shared" si="4055"/>
        <v>0</v>
      </c>
    </row>
    <row r="13516" spans="1:7" ht="24" customHeight="1" x14ac:dyDescent="0.2">
      <c r="A13516" s="207" t="str">
        <f t="shared" si="4051"/>
        <v/>
      </c>
      <c r="B13516" s="205" t="str">
        <f t="shared" si="4054"/>
        <v/>
      </c>
      <c r="C13516" s="206"/>
      <c r="D13516" s="207" t="str">
        <f t="shared" si="4052"/>
        <v/>
      </c>
      <c r="E13516" s="208"/>
      <c r="F13516" s="209">
        <f t="shared" si="4053"/>
        <v>0</v>
      </c>
      <c r="G13516" s="268">
        <f t="shared" si="4055"/>
        <v>0</v>
      </c>
    </row>
    <row r="13517" spans="1:7" ht="24" customHeight="1" x14ac:dyDescent="0.2">
      <c r="A13517" s="207" t="str">
        <f t="shared" si="4051"/>
        <v/>
      </c>
      <c r="B13517" s="205" t="str">
        <f t="shared" si="4054"/>
        <v/>
      </c>
      <c r="C13517" s="206"/>
      <c r="D13517" s="207" t="str">
        <f t="shared" si="4052"/>
        <v/>
      </c>
      <c r="E13517" s="208"/>
      <c r="F13517" s="209">
        <f t="shared" si="4053"/>
        <v>0</v>
      </c>
      <c r="G13517" s="268">
        <f t="shared" si="4055"/>
        <v>0</v>
      </c>
    </row>
    <row r="13518" spans="1:7" ht="24" customHeight="1" x14ac:dyDescent="0.2">
      <c r="A13518" s="207" t="str">
        <f t="shared" si="4051"/>
        <v/>
      </c>
      <c r="B13518" s="205" t="str">
        <f t="shared" si="4054"/>
        <v/>
      </c>
      <c r="C13518" s="206"/>
      <c r="D13518" s="207" t="str">
        <f t="shared" si="4052"/>
        <v/>
      </c>
      <c r="E13518" s="208"/>
      <c r="F13518" s="209">
        <f t="shared" si="4053"/>
        <v>0</v>
      </c>
      <c r="G13518" s="268">
        <f t="shared" si="4055"/>
        <v>0</v>
      </c>
    </row>
    <row r="13519" spans="1:7" ht="24" customHeight="1" x14ac:dyDescent="0.2">
      <c r="A13519" s="207" t="str">
        <f t="shared" si="4051"/>
        <v/>
      </c>
      <c r="B13519" s="205" t="str">
        <f t="shared" si="4054"/>
        <v/>
      </c>
      <c r="C13519" s="206"/>
      <c r="D13519" s="207" t="str">
        <f t="shared" si="4052"/>
        <v/>
      </c>
      <c r="E13519" s="208"/>
      <c r="F13519" s="209">
        <f t="shared" si="4053"/>
        <v>0</v>
      </c>
      <c r="G13519" s="268">
        <f t="shared" si="4055"/>
        <v>0</v>
      </c>
    </row>
    <row r="13520" spans="1:7" ht="24" customHeight="1" x14ac:dyDescent="0.2">
      <c r="A13520" s="207" t="str">
        <f t="shared" si="4051"/>
        <v/>
      </c>
      <c r="B13520" s="205" t="str">
        <f t="shared" si="4054"/>
        <v/>
      </c>
      <c r="C13520" s="206"/>
      <c r="D13520" s="207" t="str">
        <f t="shared" si="4052"/>
        <v/>
      </c>
      <c r="E13520" s="208"/>
      <c r="F13520" s="209">
        <f t="shared" si="4053"/>
        <v>0</v>
      </c>
      <c r="G13520" s="268">
        <f t="shared" si="4055"/>
        <v>0</v>
      </c>
    </row>
    <row r="13521" spans="1:7" ht="24" customHeight="1" x14ac:dyDescent="0.2">
      <c r="A13521" s="207" t="str">
        <f t="shared" si="4051"/>
        <v/>
      </c>
      <c r="B13521" s="205" t="str">
        <f t="shared" si="4054"/>
        <v/>
      </c>
      <c r="C13521" s="206"/>
      <c r="D13521" s="207" t="str">
        <f t="shared" si="4052"/>
        <v/>
      </c>
      <c r="E13521" s="208"/>
      <c r="F13521" s="209">
        <f t="shared" si="4053"/>
        <v>0</v>
      </c>
      <c r="G13521" s="268">
        <f t="shared" si="4055"/>
        <v>0</v>
      </c>
    </row>
    <row r="13522" spans="1:7" ht="24" customHeight="1" x14ac:dyDescent="0.2">
      <c r="A13522" s="207" t="str">
        <f t="shared" si="4051"/>
        <v/>
      </c>
      <c r="B13522" s="205" t="str">
        <f t="shared" si="4054"/>
        <v/>
      </c>
      <c r="C13522" s="206"/>
      <c r="D13522" s="207" t="str">
        <f t="shared" si="4052"/>
        <v/>
      </c>
      <c r="E13522" s="208"/>
      <c r="F13522" s="209">
        <f t="shared" si="4053"/>
        <v>0</v>
      </c>
      <c r="G13522" s="268">
        <f t="shared" si="4055"/>
        <v>0</v>
      </c>
    </row>
    <row r="13523" spans="1:7" ht="24" customHeight="1" x14ac:dyDescent="0.2">
      <c r="A13523" s="207" t="str">
        <f t="shared" si="4051"/>
        <v/>
      </c>
      <c r="B13523" s="205" t="str">
        <f t="shared" si="4054"/>
        <v/>
      </c>
      <c r="C13523" s="206"/>
      <c r="D13523" s="207" t="str">
        <f t="shared" si="4052"/>
        <v/>
      </c>
      <c r="E13523" s="208"/>
      <c r="F13523" s="209">
        <f t="shared" si="4053"/>
        <v>0</v>
      </c>
      <c r="G13523" s="268">
        <f t="shared" si="4055"/>
        <v>0</v>
      </c>
    </row>
    <row r="13524" spans="1:7" ht="24" customHeight="1" x14ac:dyDescent="0.2">
      <c r="A13524" s="207" t="str">
        <f t="shared" si="4051"/>
        <v/>
      </c>
      <c r="B13524" s="205" t="str">
        <f t="shared" si="4054"/>
        <v/>
      </c>
      <c r="C13524" s="206"/>
      <c r="D13524" s="207" t="str">
        <f t="shared" si="4052"/>
        <v/>
      </c>
      <c r="E13524" s="208"/>
      <c r="F13524" s="209">
        <f t="shared" si="4053"/>
        <v>0</v>
      </c>
      <c r="G13524" s="268">
        <f t="shared" si="4055"/>
        <v>0</v>
      </c>
    </row>
    <row r="13525" spans="1:7" ht="24" customHeight="1" x14ac:dyDescent="0.2">
      <c r="A13525" s="207" t="str">
        <f t="shared" si="4051"/>
        <v/>
      </c>
      <c r="B13525" s="205" t="str">
        <f t="shared" si="4054"/>
        <v/>
      </c>
      <c r="C13525" s="206"/>
      <c r="D13525" s="207" t="str">
        <f t="shared" si="4052"/>
        <v/>
      </c>
      <c r="E13525" s="208"/>
      <c r="F13525" s="210">
        <f t="shared" si="4053"/>
        <v>0</v>
      </c>
      <c r="G13525" s="268">
        <f t="shared" si="4055"/>
        <v>0</v>
      </c>
    </row>
    <row r="13526" spans="1:7" ht="24" customHeight="1" x14ac:dyDescent="0.2">
      <c r="A13526" s="269"/>
      <c r="D13526" s="88"/>
      <c r="E13526" s="89"/>
      <c r="F13526" s="255" t="s">
        <v>30</v>
      </c>
      <c r="G13526" s="270">
        <f>SUBTOTAL(9,G13512:G13525)</f>
        <v>0</v>
      </c>
    </row>
    <row r="13527" spans="1:7" ht="24" customHeight="1" x14ac:dyDescent="0.2">
      <c r="A13527" s="269"/>
      <c r="C13527" s="98" t="s">
        <v>604</v>
      </c>
      <c r="D13527" s="88"/>
      <c r="E13527" s="89"/>
      <c r="G13527" s="271"/>
    </row>
    <row r="13528" spans="1:7" ht="24" customHeight="1" x14ac:dyDescent="0.2">
      <c r="A13528" s="207" t="str">
        <f t="shared" ref="A13528:A13535" si="4056">IFERROR(VLOOKUP(C13528,Tabla_Insumos,4,FALSE),"")</f>
        <v/>
      </c>
      <c r="B13528" s="205">
        <f t="shared" ref="B13528:B13535" si="4057">IFERROR(VLOOKUP(A13528,Tabla_Indices,5,FALSE),"")</f>
        <v>0</v>
      </c>
      <c r="C13528" s="206"/>
      <c r="D13528" s="207" t="str">
        <f t="shared" ref="D13528:D13535" si="4058">IFERROR(VLOOKUP(C13528,Tabla_Insumos,2,FALSE),"")</f>
        <v/>
      </c>
      <c r="E13528" s="208"/>
      <c r="F13528" s="211">
        <f t="shared" ref="F13528:F13535" si="4059">IFERROR(VLOOKUP(C13528,Tabla_Insumos,3,FALSE),0)</f>
        <v>0</v>
      </c>
      <c r="G13528" s="268">
        <f>ROUND(E13528*F13528,2)</f>
        <v>0</v>
      </c>
    </row>
    <row r="13529" spans="1:7" ht="24" customHeight="1" x14ac:dyDescent="0.2">
      <c r="A13529" s="207" t="str">
        <f t="shared" si="4056"/>
        <v/>
      </c>
      <c r="B13529" s="205">
        <f t="shared" si="4057"/>
        <v>0</v>
      </c>
      <c r="C13529" s="206"/>
      <c r="D13529" s="207" t="str">
        <f t="shared" si="4058"/>
        <v/>
      </c>
      <c r="E13529" s="208"/>
      <c r="F13529" s="211">
        <f t="shared" si="4059"/>
        <v>0</v>
      </c>
      <c r="G13529" s="268">
        <f>ROUND(E13529*F13529,2)</f>
        <v>0</v>
      </c>
    </row>
    <row r="13530" spans="1:7" ht="24" customHeight="1" x14ac:dyDescent="0.2">
      <c r="A13530" s="207" t="str">
        <f t="shared" si="4056"/>
        <v/>
      </c>
      <c r="B13530" s="205">
        <f t="shared" si="4057"/>
        <v>0</v>
      </c>
      <c r="C13530" s="206"/>
      <c r="D13530" s="207" t="str">
        <f t="shared" si="4058"/>
        <v/>
      </c>
      <c r="E13530" s="208"/>
      <c r="F13530" s="211">
        <f t="shared" si="4059"/>
        <v>0</v>
      </c>
      <c r="G13530" s="268">
        <f t="shared" ref="G13530:G13535" si="4060">ROUND(E13530*F13530,2)</f>
        <v>0</v>
      </c>
    </row>
    <row r="13531" spans="1:7" ht="24" customHeight="1" x14ac:dyDescent="0.2">
      <c r="A13531" s="207" t="str">
        <f t="shared" si="4056"/>
        <v/>
      </c>
      <c r="B13531" s="205">
        <f t="shared" si="4057"/>
        <v>0</v>
      </c>
      <c r="C13531" s="206"/>
      <c r="D13531" s="207" t="str">
        <f t="shared" si="4058"/>
        <v/>
      </c>
      <c r="E13531" s="208"/>
      <c r="F13531" s="211">
        <f t="shared" si="4059"/>
        <v>0</v>
      </c>
      <c r="G13531" s="268">
        <f t="shared" si="4060"/>
        <v>0</v>
      </c>
    </row>
    <row r="13532" spans="1:7" ht="24" customHeight="1" x14ac:dyDescent="0.2">
      <c r="A13532" s="207" t="str">
        <f t="shared" si="4056"/>
        <v/>
      </c>
      <c r="B13532" s="205">
        <f t="shared" si="4057"/>
        <v>0</v>
      </c>
      <c r="C13532" s="206"/>
      <c r="D13532" s="207" t="str">
        <f t="shared" si="4058"/>
        <v/>
      </c>
      <c r="E13532" s="208"/>
      <c r="F13532" s="209">
        <f t="shared" si="4059"/>
        <v>0</v>
      </c>
      <c r="G13532" s="268">
        <f t="shared" si="4060"/>
        <v>0</v>
      </c>
    </row>
    <row r="13533" spans="1:7" ht="24" customHeight="1" x14ac:dyDescent="0.2">
      <c r="A13533" s="207" t="str">
        <f t="shared" si="4056"/>
        <v/>
      </c>
      <c r="B13533" s="205">
        <f t="shared" si="4057"/>
        <v>0</v>
      </c>
      <c r="C13533" s="206"/>
      <c r="D13533" s="207" t="str">
        <f t="shared" si="4058"/>
        <v/>
      </c>
      <c r="E13533" s="208"/>
      <c r="F13533" s="209">
        <f t="shared" si="4059"/>
        <v>0</v>
      </c>
      <c r="G13533" s="268">
        <f t="shared" si="4060"/>
        <v>0</v>
      </c>
    </row>
    <row r="13534" spans="1:7" ht="24" customHeight="1" x14ac:dyDescent="0.2">
      <c r="A13534" s="207" t="str">
        <f t="shared" si="4056"/>
        <v/>
      </c>
      <c r="B13534" s="205">
        <f t="shared" si="4057"/>
        <v>0</v>
      </c>
      <c r="C13534" s="206"/>
      <c r="D13534" s="207" t="str">
        <f t="shared" si="4058"/>
        <v/>
      </c>
      <c r="E13534" s="208"/>
      <c r="F13534" s="209">
        <f t="shared" si="4059"/>
        <v>0</v>
      </c>
      <c r="G13534" s="268">
        <f t="shared" si="4060"/>
        <v>0</v>
      </c>
    </row>
    <row r="13535" spans="1:7" ht="24" customHeight="1" x14ac:dyDescent="0.2">
      <c r="A13535" s="207" t="str">
        <f t="shared" si="4056"/>
        <v/>
      </c>
      <c r="B13535" s="205">
        <f t="shared" si="4057"/>
        <v>0</v>
      </c>
      <c r="C13535" s="206"/>
      <c r="D13535" s="207" t="str">
        <f t="shared" si="4058"/>
        <v/>
      </c>
      <c r="E13535" s="208"/>
      <c r="F13535" s="209">
        <f t="shared" si="4059"/>
        <v>0</v>
      </c>
      <c r="G13535" s="268">
        <f t="shared" si="4060"/>
        <v>0</v>
      </c>
    </row>
    <row r="13536" spans="1:7" ht="24" customHeight="1" x14ac:dyDescent="0.2">
      <c r="A13536" s="269"/>
      <c r="D13536" s="88"/>
      <c r="E13536" s="89"/>
      <c r="F13536" s="255" t="s">
        <v>31</v>
      </c>
      <c r="G13536" s="270">
        <f>SUBTOTAL(9,G13528:G13535)</f>
        <v>0</v>
      </c>
    </row>
    <row r="13537" spans="1:7" ht="24" customHeight="1" x14ac:dyDescent="0.2">
      <c r="A13537" s="269"/>
      <c r="C13537" s="98" t="s">
        <v>605</v>
      </c>
      <c r="D13537" s="88"/>
      <c r="E13537" s="89"/>
      <c r="G13537" s="271"/>
    </row>
    <row r="13538" spans="1:7" ht="24" customHeight="1" x14ac:dyDescent="0.2">
      <c r="A13538" s="207" t="str">
        <f t="shared" ref="A13538:A13546" si="4061">IFERROR(VLOOKUP(C13538,Tabla_Insumos,4,FALSE),"")</f>
        <v/>
      </c>
      <c r="B13538" s="205" t="str">
        <f t="shared" ref="B13538:B13546" si="4062">IFERROR(VLOOKUP(C13538,Tabla_Insumos,5,FALSE),"")</f>
        <v/>
      </c>
      <c r="C13538" s="206"/>
      <c r="D13538" s="207" t="str">
        <f t="shared" ref="D13538:D13546" si="4063">IFERROR(VLOOKUP(C13538,Tabla_Insumos,2,FALSE),"")</f>
        <v/>
      </c>
      <c r="E13538" s="208"/>
      <c r="F13538" s="209">
        <f t="shared" ref="F13538:F13546" si="4064">IFERROR(VLOOKUP(C13538,Tabla_Insumos,3,FALSE),0)</f>
        <v>0</v>
      </c>
      <c r="G13538" s="268">
        <f t="shared" ref="G13538:G13546" si="4065">ROUND(E13538*F13538,2)</f>
        <v>0</v>
      </c>
    </row>
    <row r="13539" spans="1:7" ht="24" customHeight="1" x14ac:dyDescent="0.2">
      <c r="A13539" s="207" t="str">
        <f t="shared" si="4061"/>
        <v/>
      </c>
      <c r="B13539" s="205" t="str">
        <f t="shared" si="4062"/>
        <v/>
      </c>
      <c r="C13539" s="206"/>
      <c r="D13539" s="207" t="str">
        <f t="shared" si="4063"/>
        <v/>
      </c>
      <c r="E13539" s="208"/>
      <c r="F13539" s="209">
        <f t="shared" si="4064"/>
        <v>0</v>
      </c>
      <c r="G13539" s="268">
        <f t="shared" si="4065"/>
        <v>0</v>
      </c>
    </row>
    <row r="13540" spans="1:7" ht="24" customHeight="1" x14ac:dyDescent="0.2">
      <c r="A13540" s="207" t="str">
        <f t="shared" si="4061"/>
        <v/>
      </c>
      <c r="B13540" s="205" t="str">
        <f t="shared" si="4062"/>
        <v/>
      </c>
      <c r="C13540" s="206"/>
      <c r="D13540" s="207" t="str">
        <f t="shared" si="4063"/>
        <v/>
      </c>
      <c r="E13540" s="208"/>
      <c r="F13540" s="209">
        <f t="shared" si="4064"/>
        <v>0</v>
      </c>
      <c r="G13540" s="268">
        <f t="shared" si="4065"/>
        <v>0</v>
      </c>
    </row>
    <row r="13541" spans="1:7" ht="24" customHeight="1" x14ac:dyDescent="0.2">
      <c r="A13541" s="207" t="str">
        <f t="shared" si="4061"/>
        <v/>
      </c>
      <c r="B13541" s="205" t="str">
        <f t="shared" si="4062"/>
        <v/>
      </c>
      <c r="C13541" s="206"/>
      <c r="D13541" s="207" t="str">
        <f t="shared" si="4063"/>
        <v/>
      </c>
      <c r="E13541" s="208"/>
      <c r="F13541" s="209">
        <f t="shared" si="4064"/>
        <v>0</v>
      </c>
      <c r="G13541" s="268">
        <f t="shared" si="4065"/>
        <v>0</v>
      </c>
    </row>
    <row r="13542" spans="1:7" ht="24" customHeight="1" x14ac:dyDescent="0.2">
      <c r="A13542" s="207" t="str">
        <f t="shared" si="4061"/>
        <v/>
      </c>
      <c r="B13542" s="205" t="str">
        <f t="shared" si="4062"/>
        <v/>
      </c>
      <c r="C13542" s="206"/>
      <c r="D13542" s="207" t="str">
        <f t="shared" si="4063"/>
        <v/>
      </c>
      <c r="E13542" s="208"/>
      <c r="F13542" s="209">
        <f t="shared" si="4064"/>
        <v>0</v>
      </c>
      <c r="G13542" s="268">
        <f t="shared" si="4065"/>
        <v>0</v>
      </c>
    </row>
    <row r="13543" spans="1:7" ht="24" customHeight="1" x14ac:dyDescent="0.2">
      <c r="A13543" s="207" t="str">
        <f t="shared" si="4061"/>
        <v/>
      </c>
      <c r="B13543" s="205" t="str">
        <f t="shared" si="4062"/>
        <v/>
      </c>
      <c r="C13543" s="206"/>
      <c r="D13543" s="207" t="str">
        <f t="shared" si="4063"/>
        <v/>
      </c>
      <c r="E13543" s="208"/>
      <c r="F13543" s="209">
        <f t="shared" si="4064"/>
        <v>0</v>
      </c>
      <c r="G13543" s="268">
        <f t="shared" si="4065"/>
        <v>0</v>
      </c>
    </row>
    <row r="13544" spans="1:7" ht="24" customHeight="1" x14ac:dyDescent="0.2">
      <c r="A13544" s="207" t="str">
        <f t="shared" si="4061"/>
        <v/>
      </c>
      <c r="B13544" s="205" t="str">
        <f t="shared" si="4062"/>
        <v/>
      </c>
      <c r="C13544" s="206"/>
      <c r="D13544" s="207" t="str">
        <f t="shared" si="4063"/>
        <v/>
      </c>
      <c r="E13544" s="208"/>
      <c r="F13544" s="209">
        <f t="shared" si="4064"/>
        <v>0</v>
      </c>
      <c r="G13544" s="268">
        <f t="shared" si="4065"/>
        <v>0</v>
      </c>
    </row>
    <row r="13545" spans="1:7" ht="24" customHeight="1" x14ac:dyDescent="0.2">
      <c r="A13545" s="207" t="str">
        <f t="shared" si="4061"/>
        <v/>
      </c>
      <c r="B13545" s="205" t="str">
        <f t="shared" si="4062"/>
        <v/>
      </c>
      <c r="C13545" s="206"/>
      <c r="D13545" s="207" t="str">
        <f t="shared" si="4063"/>
        <v/>
      </c>
      <c r="E13545" s="208"/>
      <c r="F13545" s="209">
        <f t="shared" si="4064"/>
        <v>0</v>
      </c>
      <c r="G13545" s="268">
        <f t="shared" si="4065"/>
        <v>0</v>
      </c>
    </row>
    <row r="13546" spans="1:7" ht="24" customHeight="1" x14ac:dyDescent="0.2">
      <c r="A13546" s="207" t="str">
        <f t="shared" si="4061"/>
        <v/>
      </c>
      <c r="B13546" s="205" t="str">
        <f t="shared" si="4062"/>
        <v/>
      </c>
      <c r="C13546" s="206"/>
      <c r="D13546" s="207" t="str">
        <f t="shared" si="4063"/>
        <v/>
      </c>
      <c r="E13546" s="208"/>
      <c r="F13546" s="209">
        <f t="shared" si="4064"/>
        <v>0</v>
      </c>
      <c r="G13546" s="268">
        <f t="shared" si="4065"/>
        <v>0</v>
      </c>
    </row>
    <row r="13547" spans="1:7" ht="24" customHeight="1" x14ac:dyDescent="0.2">
      <c r="A13547" s="272"/>
      <c r="B13547" s="88"/>
      <c r="D13547" s="88"/>
      <c r="E13547" s="89"/>
      <c r="F13547" s="255" t="s">
        <v>32</v>
      </c>
      <c r="G13547" s="270">
        <f>SUBTOTAL(9,G13538:G13546)</f>
        <v>0</v>
      </c>
    </row>
    <row r="13548" spans="1:7" ht="24" customHeight="1" x14ac:dyDescent="0.2">
      <c r="A13548" s="273"/>
      <c r="B13548" s="88"/>
      <c r="D13548" s="88"/>
      <c r="E13548" s="89"/>
      <c r="G13548" s="271"/>
    </row>
    <row r="13549" spans="1:7" ht="24" customHeight="1" x14ac:dyDescent="0.2">
      <c r="A13549" s="274" t="str">
        <f>B13507</f>
        <v>25.9.2.9</v>
      </c>
      <c r="B13549" s="275" t="str">
        <f>C13507</f>
        <v>Caja conexión P=7 15 x 15</v>
      </c>
      <c r="C13549" s="95"/>
      <c r="D13549" s="95" t="s">
        <v>33</v>
      </c>
      <c r="E13549" s="96"/>
      <c r="F13549" s="277" t="s">
        <v>34</v>
      </c>
      <c r="G13549" s="276">
        <f>SUBTOTAL(9,G13512:G13548)</f>
        <v>0</v>
      </c>
    </row>
    <row r="13551" spans="1:7" ht="24" customHeight="1" x14ac:dyDescent="0.2">
      <c r="A13551" s="256" t="s">
        <v>36</v>
      </c>
      <c r="B13551" s="257"/>
      <c r="C13551" s="257"/>
      <c r="D13551" s="257"/>
      <c r="E13551" s="257"/>
      <c r="F13551" s="257"/>
      <c r="G13551" s="258"/>
    </row>
    <row r="13552" spans="1:7" ht="24" customHeight="1" x14ac:dyDescent="0.2">
      <c r="A13552" s="259" t="s">
        <v>601</v>
      </c>
      <c r="B13552" s="84" t="str">
        <f>Comitente</f>
        <v>SUBSECRETARIA DE ARQUITECTURA</v>
      </c>
      <c r="C13552" s="80"/>
      <c r="D13552" s="85"/>
      <c r="E13552" s="85"/>
      <c r="F13552" s="86"/>
      <c r="G13552" s="260"/>
    </row>
    <row r="13553" spans="1:7" ht="24" customHeight="1" x14ac:dyDescent="0.2">
      <c r="A13553" s="259" t="s">
        <v>602</v>
      </c>
      <c r="B13553" s="84">
        <f>Contratista</f>
        <v>0</v>
      </c>
      <c r="C13553" s="81"/>
      <c r="D13553" s="81"/>
      <c r="E13553" s="81"/>
      <c r="F13553" s="87"/>
      <c r="G13553" s="261"/>
    </row>
    <row r="13554" spans="1:7" ht="24" customHeight="1" x14ac:dyDescent="0.2">
      <c r="A13554" s="259" t="s">
        <v>23</v>
      </c>
      <c r="B13554" s="84" t="str">
        <f>Obra</f>
        <v>ESCUELA CASA DEL NINÑO</v>
      </c>
      <c r="C13554" s="81"/>
      <c r="D13554" s="81"/>
      <c r="E13554" s="81"/>
      <c r="F13554" s="87" t="s">
        <v>37</v>
      </c>
      <c r="G13554" s="262">
        <f>Fecha_Base</f>
        <v>0</v>
      </c>
    </row>
    <row r="13555" spans="1:7" ht="24" customHeight="1" x14ac:dyDescent="0.2">
      <c r="A13555" s="263" t="s">
        <v>600</v>
      </c>
      <c r="B13555" s="82" t="str">
        <f>Ubicación</f>
        <v>VALLE FERTIL - SAN JUAN</v>
      </c>
      <c r="C13555" s="82"/>
      <c r="D13555" s="88"/>
      <c r="E13555" s="89"/>
      <c r="G13555" s="264"/>
    </row>
    <row r="13556" spans="1:7" ht="24" customHeight="1" x14ac:dyDescent="0.2">
      <c r="A13556" s="263" t="s">
        <v>38</v>
      </c>
      <c r="B13556" s="91">
        <f>IFERROR(VALUE(LEFT(B13557,FIND(".",B13557)-1)),"")</f>
        <v>25</v>
      </c>
      <c r="C13556" s="83" t="str">
        <f>IFERROR(VLOOKUP(B13556,Tabla_CyP,2,FALSE),"")</f>
        <v>REPARACIONES, REFACCIONES Y REFUNCIONALIZACIONES</v>
      </c>
      <c r="E13556" s="89"/>
      <c r="G13556" s="264"/>
    </row>
    <row r="13557" spans="1:7" ht="24" customHeight="1" x14ac:dyDescent="0.2">
      <c r="A13557" s="263" t="s">
        <v>24</v>
      </c>
      <c r="B13557" s="92" t="str">
        <f>IFERROR(VLOOKUP(COUNTIF($A$1:A13557,"ANALISIS DE PRECIOS"),Tabla_NumeroItem,2,FALSE),"")</f>
        <v>25.9.2.10</v>
      </c>
      <c r="C13557" s="83" t="str">
        <f>IFERROR(VLOOKUP(B13557,Tabla_CyP,2,FALSE),"")</f>
        <v>Caja conexión P=7 20 x 20</v>
      </c>
      <c r="D13557" s="88"/>
      <c r="E13557" s="89"/>
      <c r="F13557" s="87" t="s">
        <v>25</v>
      </c>
      <c r="G13557" s="265" t="str">
        <f>IFERROR(VLOOKUP(B13557,Tabla_CyP,4,FALSE),"")</f>
        <v>u</v>
      </c>
    </row>
    <row r="13558" spans="1:7" ht="24" customHeight="1" x14ac:dyDescent="0.2">
      <c r="A13558" s="263"/>
      <c r="B13558" s="82"/>
      <c r="D13558" s="88"/>
      <c r="E13558" s="89"/>
      <c r="G13558" s="264"/>
    </row>
    <row r="13559" spans="1:7" ht="24" customHeight="1" x14ac:dyDescent="0.2">
      <c r="A13559" s="366" t="s">
        <v>506</v>
      </c>
      <c r="B13559" s="367"/>
      <c r="C13559" s="368" t="s">
        <v>0</v>
      </c>
      <c r="D13559" s="368" t="s">
        <v>26</v>
      </c>
      <c r="E13559" s="370" t="s">
        <v>27</v>
      </c>
      <c r="F13559" s="372" t="s">
        <v>28</v>
      </c>
      <c r="G13559" s="372" t="s">
        <v>29</v>
      </c>
    </row>
    <row r="13560" spans="1:7" ht="24" customHeight="1" x14ac:dyDescent="0.2">
      <c r="A13560" s="93" t="s">
        <v>507</v>
      </c>
      <c r="B13560" s="93" t="s">
        <v>508</v>
      </c>
      <c r="C13560" s="369"/>
      <c r="D13560" s="369"/>
      <c r="E13560" s="371"/>
      <c r="F13560" s="373"/>
      <c r="G13560" s="373"/>
    </row>
    <row r="13561" spans="1:7" ht="24" customHeight="1" x14ac:dyDescent="0.2">
      <c r="A13561" s="266"/>
      <c r="B13561" s="94"/>
      <c r="C13561" s="132" t="s">
        <v>603</v>
      </c>
      <c r="D13561" s="95"/>
      <c r="E13561" s="96"/>
      <c r="F13561" s="97"/>
      <c r="G13561" s="267"/>
    </row>
    <row r="13562" spans="1:7" ht="24" customHeight="1" x14ac:dyDescent="0.2">
      <c r="A13562" s="207" t="str">
        <f t="shared" ref="A13562:A13575" si="4066">IFERROR(VLOOKUP(C13562,Tabla_Insumos,4,FALSE),"")</f>
        <v/>
      </c>
      <c r="B13562" s="205" t="str">
        <f>IFERROR(VLOOKUP(C13562,Tabla_Insumos,5,FALSE),"")</f>
        <v/>
      </c>
      <c r="C13562" s="206"/>
      <c r="D13562" s="207" t="str">
        <f t="shared" ref="D13562:D13575" si="4067">IFERROR(VLOOKUP(C13562,Tabla_Insumos,2,FALSE),"")</f>
        <v/>
      </c>
      <c r="E13562" s="208"/>
      <c r="F13562" s="209">
        <f t="shared" ref="F13562:F13575" si="4068">IFERROR(VLOOKUP(C13562,Tabla_Insumos,3,FALSE),0)</f>
        <v>0</v>
      </c>
      <c r="G13562" s="268">
        <f>ROUND(E13562*F13562,2)</f>
        <v>0</v>
      </c>
    </row>
    <row r="13563" spans="1:7" ht="24" customHeight="1" x14ac:dyDescent="0.2">
      <c r="A13563" s="207" t="str">
        <f t="shared" si="4066"/>
        <v/>
      </c>
      <c r="B13563" s="205" t="str">
        <f t="shared" ref="B13563:B13575" si="4069">IFERROR(VLOOKUP(C13563,Tabla_Insumos,5,FALSE),"")</f>
        <v/>
      </c>
      <c r="C13563" s="206"/>
      <c r="D13563" s="207" t="str">
        <f t="shared" si="4067"/>
        <v/>
      </c>
      <c r="E13563" s="208"/>
      <c r="F13563" s="209">
        <f t="shared" si="4068"/>
        <v>0</v>
      </c>
      <c r="G13563" s="268">
        <f t="shared" ref="G13563:G13575" si="4070">ROUND(E13563*F13563,2)</f>
        <v>0</v>
      </c>
    </row>
    <row r="13564" spans="1:7" ht="24" customHeight="1" x14ac:dyDescent="0.2">
      <c r="A13564" s="207" t="str">
        <f t="shared" si="4066"/>
        <v/>
      </c>
      <c r="B13564" s="205" t="str">
        <f t="shared" si="4069"/>
        <v/>
      </c>
      <c r="C13564" s="206"/>
      <c r="D13564" s="207" t="str">
        <f t="shared" si="4067"/>
        <v/>
      </c>
      <c r="E13564" s="208"/>
      <c r="F13564" s="209">
        <f t="shared" si="4068"/>
        <v>0</v>
      </c>
      <c r="G13564" s="268">
        <f t="shared" si="4070"/>
        <v>0</v>
      </c>
    </row>
    <row r="13565" spans="1:7" ht="24" customHeight="1" x14ac:dyDescent="0.2">
      <c r="A13565" s="207" t="str">
        <f t="shared" si="4066"/>
        <v/>
      </c>
      <c r="B13565" s="205" t="str">
        <f t="shared" si="4069"/>
        <v/>
      </c>
      <c r="C13565" s="206"/>
      <c r="D13565" s="207" t="str">
        <f t="shared" si="4067"/>
        <v/>
      </c>
      <c r="E13565" s="208"/>
      <c r="F13565" s="209">
        <f t="shared" si="4068"/>
        <v>0</v>
      </c>
      <c r="G13565" s="268">
        <f t="shared" si="4070"/>
        <v>0</v>
      </c>
    </row>
    <row r="13566" spans="1:7" ht="24" customHeight="1" x14ac:dyDescent="0.2">
      <c r="A13566" s="207" t="str">
        <f t="shared" si="4066"/>
        <v/>
      </c>
      <c r="B13566" s="205" t="str">
        <f t="shared" si="4069"/>
        <v/>
      </c>
      <c r="C13566" s="206"/>
      <c r="D13566" s="207" t="str">
        <f t="shared" si="4067"/>
        <v/>
      </c>
      <c r="E13566" s="208"/>
      <c r="F13566" s="209">
        <f t="shared" si="4068"/>
        <v>0</v>
      </c>
      <c r="G13566" s="268">
        <f t="shared" si="4070"/>
        <v>0</v>
      </c>
    </row>
    <row r="13567" spans="1:7" ht="24" customHeight="1" x14ac:dyDescent="0.2">
      <c r="A13567" s="207" t="str">
        <f t="shared" si="4066"/>
        <v/>
      </c>
      <c r="B13567" s="205" t="str">
        <f t="shared" si="4069"/>
        <v/>
      </c>
      <c r="C13567" s="206"/>
      <c r="D13567" s="207" t="str">
        <f t="shared" si="4067"/>
        <v/>
      </c>
      <c r="E13567" s="208"/>
      <c r="F13567" s="209">
        <f t="shared" si="4068"/>
        <v>0</v>
      </c>
      <c r="G13567" s="268">
        <f t="shared" si="4070"/>
        <v>0</v>
      </c>
    </row>
    <row r="13568" spans="1:7" ht="24" customHeight="1" x14ac:dyDescent="0.2">
      <c r="A13568" s="207" t="str">
        <f t="shared" si="4066"/>
        <v/>
      </c>
      <c r="B13568" s="205" t="str">
        <f t="shared" si="4069"/>
        <v/>
      </c>
      <c r="C13568" s="206"/>
      <c r="D13568" s="207" t="str">
        <f t="shared" si="4067"/>
        <v/>
      </c>
      <c r="E13568" s="208"/>
      <c r="F13568" s="209">
        <f t="shared" si="4068"/>
        <v>0</v>
      </c>
      <c r="G13568" s="268">
        <f t="shared" si="4070"/>
        <v>0</v>
      </c>
    </row>
    <row r="13569" spans="1:7" ht="24" customHeight="1" x14ac:dyDescent="0.2">
      <c r="A13569" s="207" t="str">
        <f t="shared" si="4066"/>
        <v/>
      </c>
      <c r="B13569" s="205" t="str">
        <f t="shared" si="4069"/>
        <v/>
      </c>
      <c r="C13569" s="206"/>
      <c r="D13569" s="207" t="str">
        <f t="shared" si="4067"/>
        <v/>
      </c>
      <c r="E13569" s="208"/>
      <c r="F13569" s="209">
        <f t="shared" si="4068"/>
        <v>0</v>
      </c>
      <c r="G13569" s="268">
        <f t="shared" si="4070"/>
        <v>0</v>
      </c>
    </row>
    <row r="13570" spans="1:7" ht="24" customHeight="1" x14ac:dyDescent="0.2">
      <c r="A13570" s="207" t="str">
        <f t="shared" si="4066"/>
        <v/>
      </c>
      <c r="B13570" s="205" t="str">
        <f t="shared" si="4069"/>
        <v/>
      </c>
      <c r="C13570" s="206"/>
      <c r="D13570" s="207" t="str">
        <f t="shared" si="4067"/>
        <v/>
      </c>
      <c r="E13570" s="208"/>
      <c r="F13570" s="209">
        <f t="shared" si="4068"/>
        <v>0</v>
      </c>
      <c r="G13570" s="268">
        <f t="shared" si="4070"/>
        <v>0</v>
      </c>
    </row>
    <row r="13571" spans="1:7" ht="24" customHeight="1" x14ac:dyDescent="0.2">
      <c r="A13571" s="207" t="str">
        <f t="shared" si="4066"/>
        <v/>
      </c>
      <c r="B13571" s="205" t="str">
        <f t="shared" si="4069"/>
        <v/>
      </c>
      <c r="C13571" s="206"/>
      <c r="D13571" s="207" t="str">
        <f t="shared" si="4067"/>
        <v/>
      </c>
      <c r="E13571" s="208"/>
      <c r="F13571" s="209">
        <f t="shared" si="4068"/>
        <v>0</v>
      </c>
      <c r="G13571" s="268">
        <f t="shared" si="4070"/>
        <v>0</v>
      </c>
    </row>
    <row r="13572" spans="1:7" ht="24" customHeight="1" x14ac:dyDescent="0.2">
      <c r="A13572" s="207" t="str">
        <f t="shared" si="4066"/>
        <v/>
      </c>
      <c r="B13572" s="205" t="str">
        <f t="shared" si="4069"/>
        <v/>
      </c>
      <c r="C13572" s="206"/>
      <c r="D13572" s="207" t="str">
        <f t="shared" si="4067"/>
        <v/>
      </c>
      <c r="E13572" s="208"/>
      <c r="F13572" s="209">
        <f t="shared" si="4068"/>
        <v>0</v>
      </c>
      <c r="G13572" s="268">
        <f t="shared" si="4070"/>
        <v>0</v>
      </c>
    </row>
    <row r="13573" spans="1:7" ht="24" customHeight="1" x14ac:dyDescent="0.2">
      <c r="A13573" s="207" t="str">
        <f t="shared" si="4066"/>
        <v/>
      </c>
      <c r="B13573" s="205" t="str">
        <f t="shared" si="4069"/>
        <v/>
      </c>
      <c r="C13573" s="206"/>
      <c r="D13573" s="207" t="str">
        <f t="shared" si="4067"/>
        <v/>
      </c>
      <c r="E13573" s="208"/>
      <c r="F13573" s="209">
        <f t="shared" si="4068"/>
        <v>0</v>
      </c>
      <c r="G13573" s="268">
        <f t="shared" si="4070"/>
        <v>0</v>
      </c>
    </row>
    <row r="13574" spans="1:7" ht="24" customHeight="1" x14ac:dyDescent="0.2">
      <c r="A13574" s="207" t="str">
        <f t="shared" si="4066"/>
        <v/>
      </c>
      <c r="B13574" s="205" t="str">
        <f t="shared" si="4069"/>
        <v/>
      </c>
      <c r="C13574" s="206"/>
      <c r="D13574" s="207" t="str">
        <f t="shared" si="4067"/>
        <v/>
      </c>
      <c r="E13574" s="208"/>
      <c r="F13574" s="209">
        <f t="shared" si="4068"/>
        <v>0</v>
      </c>
      <c r="G13574" s="268">
        <f t="shared" si="4070"/>
        <v>0</v>
      </c>
    </row>
    <row r="13575" spans="1:7" ht="24" customHeight="1" x14ac:dyDescent="0.2">
      <c r="A13575" s="207" t="str">
        <f t="shared" si="4066"/>
        <v/>
      </c>
      <c r="B13575" s="205" t="str">
        <f t="shared" si="4069"/>
        <v/>
      </c>
      <c r="C13575" s="206"/>
      <c r="D13575" s="207" t="str">
        <f t="shared" si="4067"/>
        <v/>
      </c>
      <c r="E13575" s="208"/>
      <c r="F13575" s="210">
        <f t="shared" si="4068"/>
        <v>0</v>
      </c>
      <c r="G13575" s="268">
        <f t="shared" si="4070"/>
        <v>0</v>
      </c>
    </row>
    <row r="13576" spans="1:7" ht="24" customHeight="1" x14ac:dyDescent="0.2">
      <c r="A13576" s="269"/>
      <c r="D13576" s="88"/>
      <c r="E13576" s="89"/>
      <c r="F13576" s="255" t="s">
        <v>30</v>
      </c>
      <c r="G13576" s="270">
        <f>SUBTOTAL(9,G13562:G13575)</f>
        <v>0</v>
      </c>
    </row>
    <row r="13577" spans="1:7" ht="24" customHeight="1" x14ac:dyDescent="0.2">
      <c r="A13577" s="269"/>
      <c r="C13577" s="98" t="s">
        <v>604</v>
      </c>
      <c r="D13577" s="88"/>
      <c r="E13577" s="89"/>
      <c r="G13577" s="271"/>
    </row>
    <row r="13578" spans="1:7" ht="24" customHeight="1" x14ac:dyDescent="0.2">
      <c r="A13578" s="207" t="str">
        <f t="shared" ref="A13578:A13585" si="4071">IFERROR(VLOOKUP(C13578,Tabla_Insumos,4,FALSE),"")</f>
        <v/>
      </c>
      <c r="B13578" s="205">
        <f t="shared" ref="B13578:B13585" si="4072">IFERROR(VLOOKUP(A13578,Tabla_Indices,5,FALSE),"")</f>
        <v>0</v>
      </c>
      <c r="C13578" s="206"/>
      <c r="D13578" s="207" t="str">
        <f t="shared" ref="D13578:D13585" si="4073">IFERROR(VLOOKUP(C13578,Tabla_Insumos,2,FALSE),"")</f>
        <v/>
      </c>
      <c r="E13578" s="208"/>
      <c r="F13578" s="211">
        <f t="shared" ref="F13578:F13585" si="4074">IFERROR(VLOOKUP(C13578,Tabla_Insumos,3,FALSE),0)</f>
        <v>0</v>
      </c>
      <c r="G13578" s="268">
        <f>ROUND(E13578*F13578,2)</f>
        <v>0</v>
      </c>
    </row>
    <row r="13579" spans="1:7" ht="24" customHeight="1" x14ac:dyDescent="0.2">
      <c r="A13579" s="207" t="str">
        <f t="shared" si="4071"/>
        <v/>
      </c>
      <c r="B13579" s="205">
        <f t="shared" si="4072"/>
        <v>0</v>
      </c>
      <c r="C13579" s="206"/>
      <c r="D13579" s="207" t="str">
        <f t="shared" si="4073"/>
        <v/>
      </c>
      <c r="E13579" s="208"/>
      <c r="F13579" s="211">
        <f t="shared" si="4074"/>
        <v>0</v>
      </c>
      <c r="G13579" s="268">
        <f>ROUND(E13579*F13579,2)</f>
        <v>0</v>
      </c>
    </row>
    <row r="13580" spans="1:7" ht="24" customHeight="1" x14ac:dyDescent="0.2">
      <c r="A13580" s="207" t="str">
        <f t="shared" si="4071"/>
        <v/>
      </c>
      <c r="B13580" s="205">
        <f t="shared" si="4072"/>
        <v>0</v>
      </c>
      <c r="C13580" s="206"/>
      <c r="D13580" s="207" t="str">
        <f t="shared" si="4073"/>
        <v/>
      </c>
      <c r="E13580" s="208"/>
      <c r="F13580" s="211">
        <f t="shared" si="4074"/>
        <v>0</v>
      </c>
      <c r="G13580" s="268">
        <f t="shared" ref="G13580:G13585" si="4075">ROUND(E13580*F13580,2)</f>
        <v>0</v>
      </c>
    </row>
    <row r="13581" spans="1:7" ht="24" customHeight="1" x14ac:dyDescent="0.2">
      <c r="A13581" s="207" t="str">
        <f t="shared" si="4071"/>
        <v/>
      </c>
      <c r="B13581" s="205">
        <f t="shared" si="4072"/>
        <v>0</v>
      </c>
      <c r="C13581" s="206"/>
      <c r="D13581" s="207" t="str">
        <f t="shared" si="4073"/>
        <v/>
      </c>
      <c r="E13581" s="208"/>
      <c r="F13581" s="211">
        <f t="shared" si="4074"/>
        <v>0</v>
      </c>
      <c r="G13581" s="268">
        <f t="shared" si="4075"/>
        <v>0</v>
      </c>
    </row>
    <row r="13582" spans="1:7" ht="24" customHeight="1" x14ac:dyDescent="0.2">
      <c r="A13582" s="207" t="str">
        <f t="shared" si="4071"/>
        <v/>
      </c>
      <c r="B13582" s="205">
        <f t="shared" si="4072"/>
        <v>0</v>
      </c>
      <c r="C13582" s="206"/>
      <c r="D13582" s="207" t="str">
        <f t="shared" si="4073"/>
        <v/>
      </c>
      <c r="E13582" s="208"/>
      <c r="F13582" s="209">
        <f t="shared" si="4074"/>
        <v>0</v>
      </c>
      <c r="G13582" s="268">
        <f t="shared" si="4075"/>
        <v>0</v>
      </c>
    </row>
    <row r="13583" spans="1:7" ht="24" customHeight="1" x14ac:dyDescent="0.2">
      <c r="A13583" s="207" t="str">
        <f t="shared" si="4071"/>
        <v/>
      </c>
      <c r="B13583" s="205">
        <f t="shared" si="4072"/>
        <v>0</v>
      </c>
      <c r="C13583" s="206"/>
      <c r="D13583" s="207" t="str">
        <f t="shared" si="4073"/>
        <v/>
      </c>
      <c r="E13583" s="208"/>
      <c r="F13583" s="209">
        <f t="shared" si="4074"/>
        <v>0</v>
      </c>
      <c r="G13583" s="268">
        <f t="shared" si="4075"/>
        <v>0</v>
      </c>
    </row>
    <row r="13584" spans="1:7" ht="24" customHeight="1" x14ac:dyDescent="0.2">
      <c r="A13584" s="207" t="str">
        <f t="shared" si="4071"/>
        <v/>
      </c>
      <c r="B13584" s="205">
        <f t="shared" si="4072"/>
        <v>0</v>
      </c>
      <c r="C13584" s="206"/>
      <c r="D13584" s="207" t="str">
        <f t="shared" si="4073"/>
        <v/>
      </c>
      <c r="E13584" s="208"/>
      <c r="F13584" s="209">
        <f t="shared" si="4074"/>
        <v>0</v>
      </c>
      <c r="G13584" s="268">
        <f t="shared" si="4075"/>
        <v>0</v>
      </c>
    </row>
    <row r="13585" spans="1:7" ht="24" customHeight="1" x14ac:dyDescent="0.2">
      <c r="A13585" s="207" t="str">
        <f t="shared" si="4071"/>
        <v/>
      </c>
      <c r="B13585" s="205">
        <f t="shared" si="4072"/>
        <v>0</v>
      </c>
      <c r="C13585" s="206"/>
      <c r="D13585" s="207" t="str">
        <f t="shared" si="4073"/>
        <v/>
      </c>
      <c r="E13585" s="208"/>
      <c r="F13585" s="209">
        <f t="shared" si="4074"/>
        <v>0</v>
      </c>
      <c r="G13585" s="268">
        <f t="shared" si="4075"/>
        <v>0</v>
      </c>
    </row>
    <row r="13586" spans="1:7" ht="24" customHeight="1" x14ac:dyDescent="0.2">
      <c r="A13586" s="269"/>
      <c r="D13586" s="88"/>
      <c r="E13586" s="89"/>
      <c r="F13586" s="255" t="s">
        <v>31</v>
      </c>
      <c r="G13586" s="270">
        <f>SUBTOTAL(9,G13578:G13585)</f>
        <v>0</v>
      </c>
    </row>
    <row r="13587" spans="1:7" ht="24" customHeight="1" x14ac:dyDescent="0.2">
      <c r="A13587" s="269"/>
      <c r="C13587" s="98" t="s">
        <v>605</v>
      </c>
      <c r="D13587" s="88"/>
      <c r="E13587" s="89"/>
      <c r="G13587" s="271"/>
    </row>
    <row r="13588" spans="1:7" ht="24" customHeight="1" x14ac:dyDescent="0.2">
      <c r="A13588" s="207" t="str">
        <f t="shared" ref="A13588:A13596" si="4076">IFERROR(VLOOKUP(C13588,Tabla_Insumos,4,FALSE),"")</f>
        <v/>
      </c>
      <c r="B13588" s="205" t="str">
        <f t="shared" ref="B13588:B13596" si="4077">IFERROR(VLOOKUP(C13588,Tabla_Insumos,5,FALSE),"")</f>
        <v/>
      </c>
      <c r="C13588" s="206"/>
      <c r="D13588" s="207" t="str">
        <f t="shared" ref="D13588:D13596" si="4078">IFERROR(VLOOKUP(C13588,Tabla_Insumos,2,FALSE),"")</f>
        <v/>
      </c>
      <c r="E13588" s="208"/>
      <c r="F13588" s="209">
        <f t="shared" ref="F13588:F13596" si="4079">IFERROR(VLOOKUP(C13588,Tabla_Insumos,3,FALSE),0)</f>
        <v>0</v>
      </c>
      <c r="G13588" s="268">
        <f t="shared" ref="G13588:G13596" si="4080">ROUND(E13588*F13588,2)</f>
        <v>0</v>
      </c>
    </row>
    <row r="13589" spans="1:7" ht="24" customHeight="1" x14ac:dyDescent="0.2">
      <c r="A13589" s="207" t="str">
        <f t="shared" si="4076"/>
        <v/>
      </c>
      <c r="B13589" s="205" t="str">
        <f t="shared" si="4077"/>
        <v/>
      </c>
      <c r="C13589" s="206"/>
      <c r="D13589" s="207" t="str">
        <f t="shared" si="4078"/>
        <v/>
      </c>
      <c r="E13589" s="208"/>
      <c r="F13589" s="209">
        <f t="shared" si="4079"/>
        <v>0</v>
      </c>
      <c r="G13589" s="268">
        <f t="shared" si="4080"/>
        <v>0</v>
      </c>
    </row>
    <row r="13590" spans="1:7" ht="24" customHeight="1" x14ac:dyDescent="0.2">
      <c r="A13590" s="207" t="str">
        <f t="shared" si="4076"/>
        <v/>
      </c>
      <c r="B13590" s="205" t="str">
        <f t="shared" si="4077"/>
        <v/>
      </c>
      <c r="C13590" s="206"/>
      <c r="D13590" s="207" t="str">
        <f t="shared" si="4078"/>
        <v/>
      </c>
      <c r="E13590" s="208"/>
      <c r="F13590" s="209">
        <f t="shared" si="4079"/>
        <v>0</v>
      </c>
      <c r="G13590" s="268">
        <f t="shared" si="4080"/>
        <v>0</v>
      </c>
    </row>
    <row r="13591" spans="1:7" ht="24" customHeight="1" x14ac:dyDescent="0.2">
      <c r="A13591" s="207" t="str">
        <f t="shared" si="4076"/>
        <v/>
      </c>
      <c r="B13591" s="205" t="str">
        <f t="shared" si="4077"/>
        <v/>
      </c>
      <c r="C13591" s="206"/>
      <c r="D13591" s="207" t="str">
        <f t="shared" si="4078"/>
        <v/>
      </c>
      <c r="E13591" s="208"/>
      <c r="F13591" s="209">
        <f t="shared" si="4079"/>
        <v>0</v>
      </c>
      <c r="G13591" s="268">
        <f t="shared" si="4080"/>
        <v>0</v>
      </c>
    </row>
    <row r="13592" spans="1:7" ht="24" customHeight="1" x14ac:dyDescent="0.2">
      <c r="A13592" s="207" t="str">
        <f t="shared" si="4076"/>
        <v/>
      </c>
      <c r="B13592" s="205" t="str">
        <f t="shared" si="4077"/>
        <v/>
      </c>
      <c r="C13592" s="206"/>
      <c r="D13592" s="207" t="str">
        <f t="shared" si="4078"/>
        <v/>
      </c>
      <c r="E13592" s="208"/>
      <c r="F13592" s="209">
        <f t="shared" si="4079"/>
        <v>0</v>
      </c>
      <c r="G13592" s="268">
        <f t="shared" si="4080"/>
        <v>0</v>
      </c>
    </row>
    <row r="13593" spans="1:7" ht="24" customHeight="1" x14ac:dyDescent="0.2">
      <c r="A13593" s="207" t="str">
        <f t="shared" si="4076"/>
        <v/>
      </c>
      <c r="B13593" s="205" t="str">
        <f t="shared" si="4077"/>
        <v/>
      </c>
      <c r="C13593" s="206"/>
      <c r="D13593" s="207" t="str">
        <f t="shared" si="4078"/>
        <v/>
      </c>
      <c r="E13593" s="208"/>
      <c r="F13593" s="209">
        <f t="shared" si="4079"/>
        <v>0</v>
      </c>
      <c r="G13593" s="268">
        <f t="shared" si="4080"/>
        <v>0</v>
      </c>
    </row>
    <row r="13594" spans="1:7" ht="24" customHeight="1" x14ac:dyDescent="0.2">
      <c r="A13594" s="207" t="str">
        <f t="shared" si="4076"/>
        <v/>
      </c>
      <c r="B13594" s="205" t="str">
        <f t="shared" si="4077"/>
        <v/>
      </c>
      <c r="C13594" s="206"/>
      <c r="D13594" s="207" t="str">
        <f t="shared" si="4078"/>
        <v/>
      </c>
      <c r="E13594" s="208"/>
      <c r="F13594" s="209">
        <f t="shared" si="4079"/>
        <v>0</v>
      </c>
      <c r="G13594" s="268">
        <f t="shared" si="4080"/>
        <v>0</v>
      </c>
    </row>
    <row r="13595" spans="1:7" ht="24" customHeight="1" x14ac:dyDescent="0.2">
      <c r="A13595" s="207" t="str">
        <f t="shared" si="4076"/>
        <v/>
      </c>
      <c r="B13595" s="205" t="str">
        <f t="shared" si="4077"/>
        <v/>
      </c>
      <c r="C13595" s="206"/>
      <c r="D13595" s="207" t="str">
        <f t="shared" si="4078"/>
        <v/>
      </c>
      <c r="E13595" s="208"/>
      <c r="F13595" s="209">
        <f t="shared" si="4079"/>
        <v>0</v>
      </c>
      <c r="G13595" s="268">
        <f t="shared" si="4080"/>
        <v>0</v>
      </c>
    </row>
    <row r="13596" spans="1:7" ht="24" customHeight="1" x14ac:dyDescent="0.2">
      <c r="A13596" s="207" t="str">
        <f t="shared" si="4076"/>
        <v/>
      </c>
      <c r="B13596" s="205" t="str">
        <f t="shared" si="4077"/>
        <v/>
      </c>
      <c r="C13596" s="206"/>
      <c r="D13596" s="207" t="str">
        <f t="shared" si="4078"/>
        <v/>
      </c>
      <c r="E13596" s="208"/>
      <c r="F13596" s="209">
        <f t="shared" si="4079"/>
        <v>0</v>
      </c>
      <c r="G13596" s="268">
        <f t="shared" si="4080"/>
        <v>0</v>
      </c>
    </row>
    <row r="13597" spans="1:7" ht="24" customHeight="1" x14ac:dyDescent="0.2">
      <c r="A13597" s="272"/>
      <c r="B13597" s="88"/>
      <c r="D13597" s="88"/>
      <c r="E13597" s="89"/>
      <c r="F13597" s="255" t="s">
        <v>32</v>
      </c>
      <c r="G13597" s="270">
        <f>SUBTOTAL(9,G13588:G13596)</f>
        <v>0</v>
      </c>
    </row>
    <row r="13598" spans="1:7" ht="24" customHeight="1" x14ac:dyDescent="0.2">
      <c r="A13598" s="273"/>
      <c r="B13598" s="88"/>
      <c r="D13598" s="88"/>
      <c r="E13598" s="89"/>
      <c r="G13598" s="271"/>
    </row>
    <row r="13599" spans="1:7" ht="24" customHeight="1" x14ac:dyDescent="0.2">
      <c r="A13599" s="274" t="str">
        <f>B13557</f>
        <v>25.9.2.10</v>
      </c>
      <c r="B13599" s="275" t="str">
        <f>C13557</f>
        <v>Caja conexión P=7 20 x 20</v>
      </c>
      <c r="C13599" s="95"/>
      <c r="D13599" s="95" t="s">
        <v>33</v>
      </c>
      <c r="E13599" s="96"/>
      <c r="F13599" s="277" t="s">
        <v>34</v>
      </c>
      <c r="G13599" s="276">
        <f>SUBTOTAL(9,G13562:G13598)</f>
        <v>0</v>
      </c>
    </row>
    <row r="13601" spans="1:7" ht="24" customHeight="1" x14ac:dyDescent="0.2">
      <c r="A13601" s="256" t="s">
        <v>36</v>
      </c>
      <c r="B13601" s="257"/>
      <c r="C13601" s="257"/>
      <c r="D13601" s="257"/>
      <c r="E13601" s="257"/>
      <c r="F13601" s="257"/>
      <c r="G13601" s="258"/>
    </row>
    <row r="13602" spans="1:7" ht="24" customHeight="1" x14ac:dyDescent="0.2">
      <c r="A13602" s="259" t="s">
        <v>601</v>
      </c>
      <c r="B13602" s="84" t="str">
        <f>Comitente</f>
        <v>SUBSECRETARIA DE ARQUITECTURA</v>
      </c>
      <c r="C13602" s="80"/>
      <c r="D13602" s="85"/>
      <c r="E13602" s="85"/>
      <c r="F13602" s="86"/>
      <c r="G13602" s="260"/>
    </row>
    <row r="13603" spans="1:7" ht="24" customHeight="1" x14ac:dyDescent="0.2">
      <c r="A13603" s="259" t="s">
        <v>602</v>
      </c>
      <c r="B13603" s="84">
        <f>Contratista</f>
        <v>0</v>
      </c>
      <c r="C13603" s="81"/>
      <c r="D13603" s="81"/>
      <c r="E13603" s="81"/>
      <c r="F13603" s="87"/>
      <c r="G13603" s="261"/>
    </row>
    <row r="13604" spans="1:7" ht="24" customHeight="1" x14ac:dyDescent="0.2">
      <c r="A13604" s="259" t="s">
        <v>23</v>
      </c>
      <c r="B13604" s="84" t="str">
        <f>Obra</f>
        <v>ESCUELA CASA DEL NINÑO</v>
      </c>
      <c r="C13604" s="81"/>
      <c r="D13604" s="81"/>
      <c r="E13604" s="81"/>
      <c r="F13604" s="87" t="s">
        <v>37</v>
      </c>
      <c r="G13604" s="262">
        <f>Fecha_Base</f>
        <v>0</v>
      </c>
    </row>
    <row r="13605" spans="1:7" ht="24" customHeight="1" x14ac:dyDescent="0.2">
      <c r="A13605" s="263" t="s">
        <v>600</v>
      </c>
      <c r="B13605" s="82" t="str">
        <f>Ubicación</f>
        <v>VALLE FERTIL - SAN JUAN</v>
      </c>
      <c r="C13605" s="82"/>
      <c r="D13605" s="88"/>
      <c r="E13605" s="89"/>
      <c r="G13605" s="264"/>
    </row>
    <row r="13606" spans="1:7" ht="24" customHeight="1" x14ac:dyDescent="0.2">
      <c r="A13606" s="263" t="s">
        <v>38</v>
      </c>
      <c r="B13606" s="91">
        <f>IFERROR(VALUE(LEFT(B13607,FIND(".",B13607)-1)),"")</f>
        <v>25</v>
      </c>
      <c r="C13606" s="83" t="str">
        <f>IFERROR(VLOOKUP(B13606,Tabla_CyP,2,FALSE),"")</f>
        <v>REPARACIONES, REFACCIONES Y REFUNCIONALIZACIONES</v>
      </c>
      <c r="E13606" s="89"/>
      <c r="G13606" s="264"/>
    </row>
    <row r="13607" spans="1:7" ht="24" customHeight="1" x14ac:dyDescent="0.2">
      <c r="A13607" s="263" t="s">
        <v>24</v>
      </c>
      <c r="B13607" s="92" t="str">
        <f>IFERROR(VLOOKUP(COUNTIF($A$1:A13607,"ANALISIS DE PRECIOS"),Tabla_NumeroItem,2,FALSE),"")</f>
        <v>25.9.2.11</v>
      </c>
      <c r="C13607" s="83" t="str">
        <f>IFERROR(VLOOKUP(B13607,Tabla_CyP,2,FALSE),"")</f>
        <v>Caja conexión P=7 25 x 30</v>
      </c>
      <c r="D13607" s="88"/>
      <c r="E13607" s="89"/>
      <c r="F13607" s="87" t="s">
        <v>25</v>
      </c>
      <c r="G13607" s="265" t="str">
        <f>IFERROR(VLOOKUP(B13607,Tabla_CyP,4,FALSE),"")</f>
        <v>u</v>
      </c>
    </row>
    <row r="13608" spans="1:7" ht="24" customHeight="1" x14ac:dyDescent="0.2">
      <c r="A13608" s="263"/>
      <c r="B13608" s="82"/>
      <c r="D13608" s="88"/>
      <c r="E13608" s="89"/>
      <c r="G13608" s="264"/>
    </row>
    <row r="13609" spans="1:7" ht="24" customHeight="1" x14ac:dyDescent="0.2">
      <c r="A13609" s="366" t="s">
        <v>506</v>
      </c>
      <c r="B13609" s="367"/>
      <c r="C13609" s="368" t="s">
        <v>0</v>
      </c>
      <c r="D13609" s="368" t="s">
        <v>26</v>
      </c>
      <c r="E13609" s="370" t="s">
        <v>27</v>
      </c>
      <c r="F13609" s="372" t="s">
        <v>28</v>
      </c>
      <c r="G13609" s="372" t="s">
        <v>29</v>
      </c>
    </row>
    <row r="13610" spans="1:7" ht="24" customHeight="1" x14ac:dyDescent="0.2">
      <c r="A13610" s="93" t="s">
        <v>507</v>
      </c>
      <c r="B13610" s="93" t="s">
        <v>508</v>
      </c>
      <c r="C13610" s="369"/>
      <c r="D13610" s="369"/>
      <c r="E13610" s="371"/>
      <c r="F13610" s="373"/>
      <c r="G13610" s="373"/>
    </row>
    <row r="13611" spans="1:7" ht="24" customHeight="1" x14ac:dyDescent="0.2">
      <c r="A13611" s="266"/>
      <c r="B13611" s="94"/>
      <c r="C13611" s="132" t="s">
        <v>603</v>
      </c>
      <c r="D13611" s="95"/>
      <c r="E13611" s="96"/>
      <c r="F13611" s="97"/>
      <c r="G13611" s="267"/>
    </row>
    <row r="13612" spans="1:7" ht="24" customHeight="1" x14ac:dyDescent="0.2">
      <c r="A13612" s="207" t="str">
        <f t="shared" ref="A13612:A13625" si="4081">IFERROR(VLOOKUP(C13612,Tabla_Insumos,4,FALSE),"")</f>
        <v/>
      </c>
      <c r="B13612" s="205" t="str">
        <f>IFERROR(VLOOKUP(C13612,Tabla_Insumos,5,FALSE),"")</f>
        <v/>
      </c>
      <c r="C13612" s="206"/>
      <c r="D13612" s="207" t="str">
        <f t="shared" ref="D13612:D13625" si="4082">IFERROR(VLOOKUP(C13612,Tabla_Insumos,2,FALSE),"")</f>
        <v/>
      </c>
      <c r="E13612" s="208"/>
      <c r="F13612" s="209">
        <f t="shared" ref="F13612:F13625" si="4083">IFERROR(VLOOKUP(C13612,Tabla_Insumos,3,FALSE),0)</f>
        <v>0</v>
      </c>
      <c r="G13612" s="268">
        <f>ROUND(E13612*F13612,2)</f>
        <v>0</v>
      </c>
    </row>
    <row r="13613" spans="1:7" ht="24" customHeight="1" x14ac:dyDescent="0.2">
      <c r="A13613" s="207" t="str">
        <f t="shared" si="4081"/>
        <v/>
      </c>
      <c r="B13613" s="205" t="str">
        <f t="shared" ref="B13613:B13625" si="4084">IFERROR(VLOOKUP(C13613,Tabla_Insumos,5,FALSE),"")</f>
        <v/>
      </c>
      <c r="C13613" s="206"/>
      <c r="D13613" s="207" t="str">
        <f t="shared" si="4082"/>
        <v/>
      </c>
      <c r="E13613" s="208"/>
      <c r="F13613" s="209">
        <f t="shared" si="4083"/>
        <v>0</v>
      </c>
      <c r="G13613" s="268">
        <f t="shared" ref="G13613:G13625" si="4085">ROUND(E13613*F13613,2)</f>
        <v>0</v>
      </c>
    </row>
    <row r="13614" spans="1:7" ht="24" customHeight="1" x14ac:dyDescent="0.2">
      <c r="A13614" s="207" t="str">
        <f t="shared" si="4081"/>
        <v/>
      </c>
      <c r="B13614" s="205" t="str">
        <f t="shared" si="4084"/>
        <v/>
      </c>
      <c r="C13614" s="206"/>
      <c r="D13614" s="207" t="str">
        <f t="shared" si="4082"/>
        <v/>
      </c>
      <c r="E13614" s="208"/>
      <c r="F13614" s="209">
        <f t="shared" si="4083"/>
        <v>0</v>
      </c>
      <c r="G13614" s="268">
        <f t="shared" si="4085"/>
        <v>0</v>
      </c>
    </row>
    <row r="13615" spans="1:7" ht="24" customHeight="1" x14ac:dyDescent="0.2">
      <c r="A13615" s="207" t="str">
        <f t="shared" si="4081"/>
        <v/>
      </c>
      <c r="B13615" s="205" t="str">
        <f t="shared" si="4084"/>
        <v/>
      </c>
      <c r="C13615" s="206"/>
      <c r="D13615" s="207" t="str">
        <f t="shared" si="4082"/>
        <v/>
      </c>
      <c r="E13615" s="208"/>
      <c r="F13615" s="209">
        <f t="shared" si="4083"/>
        <v>0</v>
      </c>
      <c r="G13615" s="268">
        <f t="shared" si="4085"/>
        <v>0</v>
      </c>
    </row>
    <row r="13616" spans="1:7" ht="24" customHeight="1" x14ac:dyDescent="0.2">
      <c r="A13616" s="207" t="str">
        <f t="shared" si="4081"/>
        <v/>
      </c>
      <c r="B13616" s="205" t="str">
        <f t="shared" si="4084"/>
        <v/>
      </c>
      <c r="C13616" s="206"/>
      <c r="D13616" s="207" t="str">
        <f t="shared" si="4082"/>
        <v/>
      </c>
      <c r="E13616" s="208"/>
      <c r="F13616" s="209">
        <f t="shared" si="4083"/>
        <v>0</v>
      </c>
      <c r="G13616" s="268">
        <f t="shared" si="4085"/>
        <v>0</v>
      </c>
    </row>
    <row r="13617" spans="1:7" ht="24" customHeight="1" x14ac:dyDescent="0.2">
      <c r="A13617" s="207" t="str">
        <f t="shared" si="4081"/>
        <v/>
      </c>
      <c r="B13617" s="205" t="str">
        <f t="shared" si="4084"/>
        <v/>
      </c>
      <c r="C13617" s="206"/>
      <c r="D13617" s="207" t="str">
        <f t="shared" si="4082"/>
        <v/>
      </c>
      <c r="E13617" s="208"/>
      <c r="F13617" s="209">
        <f t="shared" si="4083"/>
        <v>0</v>
      </c>
      <c r="G13617" s="268">
        <f t="shared" si="4085"/>
        <v>0</v>
      </c>
    </row>
    <row r="13618" spans="1:7" ht="24" customHeight="1" x14ac:dyDescent="0.2">
      <c r="A13618" s="207" t="str">
        <f t="shared" si="4081"/>
        <v/>
      </c>
      <c r="B13618" s="205" t="str">
        <f t="shared" si="4084"/>
        <v/>
      </c>
      <c r="C13618" s="206"/>
      <c r="D13618" s="207" t="str">
        <f t="shared" si="4082"/>
        <v/>
      </c>
      <c r="E13618" s="208"/>
      <c r="F13618" s="209">
        <f t="shared" si="4083"/>
        <v>0</v>
      </c>
      <c r="G13618" s="268">
        <f t="shared" si="4085"/>
        <v>0</v>
      </c>
    </row>
    <row r="13619" spans="1:7" ht="24" customHeight="1" x14ac:dyDescent="0.2">
      <c r="A13619" s="207" t="str">
        <f t="shared" si="4081"/>
        <v/>
      </c>
      <c r="B13619" s="205" t="str">
        <f t="shared" si="4084"/>
        <v/>
      </c>
      <c r="C13619" s="206"/>
      <c r="D13619" s="207" t="str">
        <f t="shared" si="4082"/>
        <v/>
      </c>
      <c r="E13619" s="208"/>
      <c r="F13619" s="209">
        <f t="shared" si="4083"/>
        <v>0</v>
      </c>
      <c r="G13619" s="268">
        <f t="shared" si="4085"/>
        <v>0</v>
      </c>
    </row>
    <row r="13620" spans="1:7" ht="24" customHeight="1" x14ac:dyDescent="0.2">
      <c r="A13620" s="207" t="str">
        <f t="shared" si="4081"/>
        <v/>
      </c>
      <c r="B13620" s="205" t="str">
        <f t="shared" si="4084"/>
        <v/>
      </c>
      <c r="C13620" s="206"/>
      <c r="D13620" s="207" t="str">
        <f t="shared" si="4082"/>
        <v/>
      </c>
      <c r="E13620" s="208"/>
      <c r="F13620" s="209">
        <f t="shared" si="4083"/>
        <v>0</v>
      </c>
      <c r="G13620" s="268">
        <f t="shared" si="4085"/>
        <v>0</v>
      </c>
    </row>
    <row r="13621" spans="1:7" ht="24" customHeight="1" x14ac:dyDescent="0.2">
      <c r="A13621" s="207" t="str">
        <f t="shared" si="4081"/>
        <v/>
      </c>
      <c r="B13621" s="205" t="str">
        <f t="shared" si="4084"/>
        <v/>
      </c>
      <c r="C13621" s="206"/>
      <c r="D13621" s="207" t="str">
        <f t="shared" si="4082"/>
        <v/>
      </c>
      <c r="E13621" s="208"/>
      <c r="F13621" s="209">
        <f t="shared" si="4083"/>
        <v>0</v>
      </c>
      <c r="G13621" s="268">
        <f t="shared" si="4085"/>
        <v>0</v>
      </c>
    </row>
    <row r="13622" spans="1:7" ht="24" customHeight="1" x14ac:dyDescent="0.2">
      <c r="A13622" s="207" t="str">
        <f t="shared" si="4081"/>
        <v/>
      </c>
      <c r="B13622" s="205" t="str">
        <f t="shared" si="4084"/>
        <v/>
      </c>
      <c r="C13622" s="206"/>
      <c r="D13622" s="207" t="str">
        <f t="shared" si="4082"/>
        <v/>
      </c>
      <c r="E13622" s="208"/>
      <c r="F13622" s="209">
        <f t="shared" si="4083"/>
        <v>0</v>
      </c>
      <c r="G13622" s="268">
        <f t="shared" si="4085"/>
        <v>0</v>
      </c>
    </row>
    <row r="13623" spans="1:7" ht="24" customHeight="1" x14ac:dyDescent="0.2">
      <c r="A13623" s="207" t="str">
        <f t="shared" si="4081"/>
        <v/>
      </c>
      <c r="B13623" s="205" t="str">
        <f t="shared" si="4084"/>
        <v/>
      </c>
      <c r="C13623" s="206"/>
      <c r="D13623" s="207" t="str">
        <f t="shared" si="4082"/>
        <v/>
      </c>
      <c r="E13623" s="208"/>
      <c r="F13623" s="209">
        <f t="shared" si="4083"/>
        <v>0</v>
      </c>
      <c r="G13623" s="268">
        <f t="shared" si="4085"/>
        <v>0</v>
      </c>
    </row>
    <row r="13624" spans="1:7" ht="24" customHeight="1" x14ac:dyDescent="0.2">
      <c r="A13624" s="207" t="str">
        <f t="shared" si="4081"/>
        <v/>
      </c>
      <c r="B13624" s="205" t="str">
        <f t="shared" si="4084"/>
        <v/>
      </c>
      <c r="C13624" s="206"/>
      <c r="D13624" s="207" t="str">
        <f t="shared" si="4082"/>
        <v/>
      </c>
      <c r="E13624" s="208"/>
      <c r="F13624" s="209">
        <f t="shared" si="4083"/>
        <v>0</v>
      </c>
      <c r="G13624" s="268">
        <f t="shared" si="4085"/>
        <v>0</v>
      </c>
    </row>
    <row r="13625" spans="1:7" ht="24" customHeight="1" x14ac:dyDescent="0.2">
      <c r="A13625" s="207" t="str">
        <f t="shared" si="4081"/>
        <v/>
      </c>
      <c r="B13625" s="205" t="str">
        <f t="shared" si="4084"/>
        <v/>
      </c>
      <c r="C13625" s="206"/>
      <c r="D13625" s="207" t="str">
        <f t="shared" si="4082"/>
        <v/>
      </c>
      <c r="E13625" s="208"/>
      <c r="F13625" s="210">
        <f t="shared" si="4083"/>
        <v>0</v>
      </c>
      <c r="G13625" s="268">
        <f t="shared" si="4085"/>
        <v>0</v>
      </c>
    </row>
    <row r="13626" spans="1:7" ht="24" customHeight="1" x14ac:dyDescent="0.2">
      <c r="A13626" s="269"/>
      <c r="D13626" s="88"/>
      <c r="E13626" s="89"/>
      <c r="F13626" s="255" t="s">
        <v>30</v>
      </c>
      <c r="G13626" s="270">
        <f>SUBTOTAL(9,G13612:G13625)</f>
        <v>0</v>
      </c>
    </row>
    <row r="13627" spans="1:7" ht="24" customHeight="1" x14ac:dyDescent="0.2">
      <c r="A13627" s="269"/>
      <c r="C13627" s="98" t="s">
        <v>604</v>
      </c>
      <c r="D13627" s="88"/>
      <c r="E13627" s="89"/>
      <c r="G13627" s="271"/>
    </row>
    <row r="13628" spans="1:7" ht="24" customHeight="1" x14ac:dyDescent="0.2">
      <c r="A13628" s="207" t="str">
        <f t="shared" ref="A13628:A13635" si="4086">IFERROR(VLOOKUP(C13628,Tabla_Insumos,4,FALSE),"")</f>
        <v/>
      </c>
      <c r="B13628" s="205">
        <f t="shared" ref="B13628:B13635" si="4087">IFERROR(VLOOKUP(A13628,Tabla_Indices,5,FALSE),"")</f>
        <v>0</v>
      </c>
      <c r="C13628" s="206"/>
      <c r="D13628" s="207" t="str">
        <f t="shared" ref="D13628:D13635" si="4088">IFERROR(VLOOKUP(C13628,Tabla_Insumos,2,FALSE),"")</f>
        <v/>
      </c>
      <c r="E13628" s="208"/>
      <c r="F13628" s="211">
        <f t="shared" ref="F13628:F13635" si="4089">IFERROR(VLOOKUP(C13628,Tabla_Insumos,3,FALSE),0)</f>
        <v>0</v>
      </c>
      <c r="G13628" s="268">
        <f>ROUND(E13628*F13628,2)</f>
        <v>0</v>
      </c>
    </row>
    <row r="13629" spans="1:7" ht="24" customHeight="1" x14ac:dyDescent="0.2">
      <c r="A13629" s="207" t="str">
        <f t="shared" si="4086"/>
        <v/>
      </c>
      <c r="B13629" s="205">
        <f t="shared" si="4087"/>
        <v>0</v>
      </c>
      <c r="C13629" s="206"/>
      <c r="D13629" s="207" t="str">
        <f t="shared" si="4088"/>
        <v/>
      </c>
      <c r="E13629" s="208"/>
      <c r="F13629" s="211">
        <f t="shared" si="4089"/>
        <v>0</v>
      </c>
      <c r="G13629" s="268">
        <f>ROUND(E13629*F13629,2)</f>
        <v>0</v>
      </c>
    </row>
    <row r="13630" spans="1:7" ht="24" customHeight="1" x14ac:dyDescent="0.2">
      <c r="A13630" s="207" t="str">
        <f t="shared" si="4086"/>
        <v/>
      </c>
      <c r="B13630" s="205">
        <f t="shared" si="4087"/>
        <v>0</v>
      </c>
      <c r="C13630" s="206"/>
      <c r="D13630" s="207" t="str">
        <f t="shared" si="4088"/>
        <v/>
      </c>
      <c r="E13630" s="208"/>
      <c r="F13630" s="211">
        <f t="shared" si="4089"/>
        <v>0</v>
      </c>
      <c r="G13630" s="268">
        <f t="shared" ref="G13630:G13635" si="4090">ROUND(E13630*F13630,2)</f>
        <v>0</v>
      </c>
    </row>
    <row r="13631" spans="1:7" ht="24" customHeight="1" x14ac:dyDescent="0.2">
      <c r="A13631" s="207" t="str">
        <f t="shared" si="4086"/>
        <v/>
      </c>
      <c r="B13631" s="205">
        <f t="shared" si="4087"/>
        <v>0</v>
      </c>
      <c r="C13631" s="206"/>
      <c r="D13631" s="207" t="str">
        <f t="shared" si="4088"/>
        <v/>
      </c>
      <c r="E13631" s="208"/>
      <c r="F13631" s="211">
        <f t="shared" si="4089"/>
        <v>0</v>
      </c>
      <c r="G13631" s="268">
        <f t="shared" si="4090"/>
        <v>0</v>
      </c>
    </row>
    <row r="13632" spans="1:7" ht="24" customHeight="1" x14ac:dyDescent="0.2">
      <c r="A13632" s="207" t="str">
        <f t="shared" si="4086"/>
        <v/>
      </c>
      <c r="B13632" s="205">
        <f t="shared" si="4087"/>
        <v>0</v>
      </c>
      <c r="C13632" s="206"/>
      <c r="D13632" s="207" t="str">
        <f t="shared" si="4088"/>
        <v/>
      </c>
      <c r="E13632" s="208"/>
      <c r="F13632" s="209">
        <f t="shared" si="4089"/>
        <v>0</v>
      </c>
      <c r="G13632" s="268">
        <f t="shared" si="4090"/>
        <v>0</v>
      </c>
    </row>
    <row r="13633" spans="1:7" ht="24" customHeight="1" x14ac:dyDescent="0.2">
      <c r="A13633" s="207" t="str">
        <f t="shared" si="4086"/>
        <v/>
      </c>
      <c r="B13633" s="205">
        <f t="shared" si="4087"/>
        <v>0</v>
      </c>
      <c r="C13633" s="206"/>
      <c r="D13633" s="207" t="str">
        <f t="shared" si="4088"/>
        <v/>
      </c>
      <c r="E13633" s="208"/>
      <c r="F13633" s="209">
        <f t="shared" si="4089"/>
        <v>0</v>
      </c>
      <c r="G13633" s="268">
        <f t="shared" si="4090"/>
        <v>0</v>
      </c>
    </row>
    <row r="13634" spans="1:7" ht="24" customHeight="1" x14ac:dyDescent="0.2">
      <c r="A13634" s="207" t="str">
        <f t="shared" si="4086"/>
        <v/>
      </c>
      <c r="B13634" s="205">
        <f t="shared" si="4087"/>
        <v>0</v>
      </c>
      <c r="C13634" s="206"/>
      <c r="D13634" s="207" t="str">
        <f t="shared" si="4088"/>
        <v/>
      </c>
      <c r="E13634" s="208"/>
      <c r="F13634" s="209">
        <f t="shared" si="4089"/>
        <v>0</v>
      </c>
      <c r="G13634" s="268">
        <f t="shared" si="4090"/>
        <v>0</v>
      </c>
    </row>
    <row r="13635" spans="1:7" ht="24" customHeight="1" x14ac:dyDescent="0.2">
      <c r="A13635" s="207" t="str">
        <f t="shared" si="4086"/>
        <v/>
      </c>
      <c r="B13635" s="205">
        <f t="shared" si="4087"/>
        <v>0</v>
      </c>
      <c r="C13635" s="206"/>
      <c r="D13635" s="207" t="str">
        <f t="shared" si="4088"/>
        <v/>
      </c>
      <c r="E13635" s="208"/>
      <c r="F13635" s="209">
        <f t="shared" si="4089"/>
        <v>0</v>
      </c>
      <c r="G13635" s="268">
        <f t="shared" si="4090"/>
        <v>0</v>
      </c>
    </row>
    <row r="13636" spans="1:7" ht="24" customHeight="1" x14ac:dyDescent="0.2">
      <c r="A13636" s="269"/>
      <c r="D13636" s="88"/>
      <c r="E13636" s="89"/>
      <c r="F13636" s="255" t="s">
        <v>31</v>
      </c>
      <c r="G13636" s="270">
        <f>SUBTOTAL(9,G13628:G13635)</f>
        <v>0</v>
      </c>
    </row>
    <row r="13637" spans="1:7" ht="24" customHeight="1" x14ac:dyDescent="0.2">
      <c r="A13637" s="269"/>
      <c r="C13637" s="98" t="s">
        <v>605</v>
      </c>
      <c r="D13637" s="88"/>
      <c r="E13637" s="89"/>
      <c r="G13637" s="271"/>
    </row>
    <row r="13638" spans="1:7" ht="24" customHeight="1" x14ac:dyDescent="0.2">
      <c r="A13638" s="207" t="str">
        <f t="shared" ref="A13638:A13646" si="4091">IFERROR(VLOOKUP(C13638,Tabla_Insumos,4,FALSE),"")</f>
        <v/>
      </c>
      <c r="B13638" s="205" t="str">
        <f t="shared" ref="B13638:B13646" si="4092">IFERROR(VLOOKUP(C13638,Tabla_Insumos,5,FALSE),"")</f>
        <v/>
      </c>
      <c r="C13638" s="206"/>
      <c r="D13638" s="207" t="str">
        <f t="shared" ref="D13638:D13646" si="4093">IFERROR(VLOOKUP(C13638,Tabla_Insumos,2,FALSE),"")</f>
        <v/>
      </c>
      <c r="E13638" s="208"/>
      <c r="F13638" s="209">
        <f t="shared" ref="F13638:F13646" si="4094">IFERROR(VLOOKUP(C13638,Tabla_Insumos,3,FALSE),0)</f>
        <v>0</v>
      </c>
      <c r="G13638" s="268">
        <f t="shared" ref="G13638:G13646" si="4095">ROUND(E13638*F13638,2)</f>
        <v>0</v>
      </c>
    </row>
    <row r="13639" spans="1:7" ht="24" customHeight="1" x14ac:dyDescent="0.2">
      <c r="A13639" s="207" t="str">
        <f t="shared" si="4091"/>
        <v/>
      </c>
      <c r="B13639" s="205" t="str">
        <f t="shared" si="4092"/>
        <v/>
      </c>
      <c r="C13639" s="206"/>
      <c r="D13639" s="207" t="str">
        <f t="shared" si="4093"/>
        <v/>
      </c>
      <c r="E13639" s="208"/>
      <c r="F13639" s="209">
        <f t="shared" si="4094"/>
        <v>0</v>
      </c>
      <c r="G13639" s="268">
        <f t="shared" si="4095"/>
        <v>0</v>
      </c>
    </row>
    <row r="13640" spans="1:7" ht="24" customHeight="1" x14ac:dyDescent="0.2">
      <c r="A13640" s="207" t="str">
        <f t="shared" si="4091"/>
        <v/>
      </c>
      <c r="B13640" s="205" t="str">
        <f t="shared" si="4092"/>
        <v/>
      </c>
      <c r="C13640" s="206"/>
      <c r="D13640" s="207" t="str">
        <f t="shared" si="4093"/>
        <v/>
      </c>
      <c r="E13640" s="208"/>
      <c r="F13640" s="209">
        <f t="shared" si="4094"/>
        <v>0</v>
      </c>
      <c r="G13640" s="268">
        <f t="shared" si="4095"/>
        <v>0</v>
      </c>
    </row>
    <row r="13641" spans="1:7" ht="24" customHeight="1" x14ac:dyDescent="0.2">
      <c r="A13641" s="207" t="str">
        <f t="shared" si="4091"/>
        <v/>
      </c>
      <c r="B13641" s="205" t="str">
        <f t="shared" si="4092"/>
        <v/>
      </c>
      <c r="C13641" s="206"/>
      <c r="D13641" s="207" t="str">
        <f t="shared" si="4093"/>
        <v/>
      </c>
      <c r="E13641" s="208"/>
      <c r="F13641" s="209">
        <f t="shared" si="4094"/>
        <v>0</v>
      </c>
      <c r="G13641" s="268">
        <f t="shared" si="4095"/>
        <v>0</v>
      </c>
    </row>
    <row r="13642" spans="1:7" ht="24" customHeight="1" x14ac:dyDescent="0.2">
      <c r="A13642" s="207" t="str">
        <f t="shared" si="4091"/>
        <v/>
      </c>
      <c r="B13642" s="205" t="str">
        <f t="shared" si="4092"/>
        <v/>
      </c>
      <c r="C13642" s="206"/>
      <c r="D13642" s="207" t="str">
        <f t="shared" si="4093"/>
        <v/>
      </c>
      <c r="E13642" s="208"/>
      <c r="F13642" s="209">
        <f t="shared" si="4094"/>
        <v>0</v>
      </c>
      <c r="G13642" s="268">
        <f t="shared" si="4095"/>
        <v>0</v>
      </c>
    </row>
    <row r="13643" spans="1:7" ht="24" customHeight="1" x14ac:dyDescent="0.2">
      <c r="A13643" s="207" t="str">
        <f t="shared" si="4091"/>
        <v/>
      </c>
      <c r="B13643" s="205" t="str">
        <f t="shared" si="4092"/>
        <v/>
      </c>
      <c r="C13643" s="206"/>
      <c r="D13643" s="207" t="str">
        <f t="shared" si="4093"/>
        <v/>
      </c>
      <c r="E13643" s="208"/>
      <c r="F13643" s="209">
        <f t="shared" si="4094"/>
        <v>0</v>
      </c>
      <c r="G13643" s="268">
        <f t="shared" si="4095"/>
        <v>0</v>
      </c>
    </row>
    <row r="13644" spans="1:7" ht="24" customHeight="1" x14ac:dyDescent="0.2">
      <c r="A13644" s="207" t="str">
        <f t="shared" si="4091"/>
        <v/>
      </c>
      <c r="B13644" s="205" t="str">
        <f t="shared" si="4092"/>
        <v/>
      </c>
      <c r="C13644" s="206"/>
      <c r="D13644" s="207" t="str">
        <f t="shared" si="4093"/>
        <v/>
      </c>
      <c r="E13644" s="208"/>
      <c r="F13644" s="209">
        <f t="shared" si="4094"/>
        <v>0</v>
      </c>
      <c r="G13644" s="268">
        <f t="shared" si="4095"/>
        <v>0</v>
      </c>
    </row>
    <row r="13645" spans="1:7" ht="24" customHeight="1" x14ac:dyDescent="0.2">
      <c r="A13645" s="207" t="str">
        <f t="shared" si="4091"/>
        <v/>
      </c>
      <c r="B13645" s="205" t="str">
        <f t="shared" si="4092"/>
        <v/>
      </c>
      <c r="C13645" s="206"/>
      <c r="D13645" s="207" t="str">
        <f t="shared" si="4093"/>
        <v/>
      </c>
      <c r="E13645" s="208"/>
      <c r="F13645" s="209">
        <f t="shared" si="4094"/>
        <v>0</v>
      </c>
      <c r="G13645" s="268">
        <f t="shared" si="4095"/>
        <v>0</v>
      </c>
    </row>
    <row r="13646" spans="1:7" ht="24" customHeight="1" x14ac:dyDescent="0.2">
      <c r="A13646" s="207" t="str">
        <f t="shared" si="4091"/>
        <v/>
      </c>
      <c r="B13646" s="205" t="str">
        <f t="shared" si="4092"/>
        <v/>
      </c>
      <c r="C13646" s="206"/>
      <c r="D13646" s="207" t="str">
        <f t="shared" si="4093"/>
        <v/>
      </c>
      <c r="E13646" s="208"/>
      <c r="F13646" s="209">
        <f t="shared" si="4094"/>
        <v>0</v>
      </c>
      <c r="G13646" s="268">
        <f t="shared" si="4095"/>
        <v>0</v>
      </c>
    </row>
    <row r="13647" spans="1:7" ht="24" customHeight="1" x14ac:dyDescent="0.2">
      <c r="A13647" s="272"/>
      <c r="B13647" s="88"/>
      <c r="D13647" s="88"/>
      <c r="E13647" s="89"/>
      <c r="F13647" s="255" t="s">
        <v>32</v>
      </c>
      <c r="G13647" s="270">
        <f>SUBTOTAL(9,G13638:G13646)</f>
        <v>0</v>
      </c>
    </row>
    <row r="13648" spans="1:7" ht="24" customHeight="1" x14ac:dyDescent="0.2">
      <c r="A13648" s="273"/>
      <c r="B13648" s="88"/>
      <c r="D13648" s="88"/>
      <c r="E13648" s="89"/>
      <c r="G13648" s="271"/>
    </row>
    <row r="13649" spans="1:7" ht="24" customHeight="1" x14ac:dyDescent="0.2">
      <c r="A13649" s="274" t="str">
        <f>B13607</f>
        <v>25.9.2.11</v>
      </c>
      <c r="B13649" s="275" t="str">
        <f>C13607</f>
        <v>Caja conexión P=7 25 x 30</v>
      </c>
      <c r="C13649" s="95"/>
      <c r="D13649" s="95" t="s">
        <v>33</v>
      </c>
      <c r="E13649" s="96"/>
      <c r="F13649" s="277" t="s">
        <v>34</v>
      </c>
      <c r="G13649" s="276">
        <f>SUBTOTAL(9,G13612:G13648)</f>
        <v>0</v>
      </c>
    </row>
    <row r="13651" spans="1:7" ht="24" customHeight="1" x14ac:dyDescent="0.2">
      <c r="A13651" s="256" t="s">
        <v>36</v>
      </c>
      <c r="B13651" s="257"/>
      <c r="C13651" s="257"/>
      <c r="D13651" s="257"/>
      <c r="E13651" s="257"/>
      <c r="F13651" s="257"/>
      <c r="G13651" s="258"/>
    </row>
    <row r="13652" spans="1:7" ht="24" customHeight="1" x14ac:dyDescent="0.2">
      <c r="A13652" s="259" t="s">
        <v>601</v>
      </c>
      <c r="B13652" s="84" t="str">
        <f>Comitente</f>
        <v>SUBSECRETARIA DE ARQUITECTURA</v>
      </c>
      <c r="C13652" s="80"/>
      <c r="D13652" s="85"/>
      <c r="E13652" s="85"/>
      <c r="F13652" s="86"/>
      <c r="G13652" s="260"/>
    </row>
    <row r="13653" spans="1:7" ht="24" customHeight="1" x14ac:dyDescent="0.2">
      <c r="A13653" s="259" t="s">
        <v>602</v>
      </c>
      <c r="B13653" s="84">
        <f>Contratista</f>
        <v>0</v>
      </c>
      <c r="C13653" s="81"/>
      <c r="D13653" s="81"/>
      <c r="E13653" s="81"/>
      <c r="F13653" s="87"/>
      <c r="G13653" s="261"/>
    </row>
    <row r="13654" spans="1:7" ht="24" customHeight="1" x14ac:dyDescent="0.2">
      <c r="A13654" s="259" t="s">
        <v>23</v>
      </c>
      <c r="B13654" s="84" t="str">
        <f>Obra</f>
        <v>ESCUELA CASA DEL NINÑO</v>
      </c>
      <c r="C13654" s="81"/>
      <c r="D13654" s="81"/>
      <c r="E13654" s="81"/>
      <c r="F13654" s="87" t="s">
        <v>37</v>
      </c>
      <c r="G13654" s="262">
        <f>Fecha_Base</f>
        <v>0</v>
      </c>
    </row>
    <row r="13655" spans="1:7" ht="24" customHeight="1" x14ac:dyDescent="0.2">
      <c r="A13655" s="263" t="s">
        <v>600</v>
      </c>
      <c r="B13655" s="82" t="str">
        <f>Ubicación</f>
        <v>VALLE FERTIL - SAN JUAN</v>
      </c>
      <c r="C13655" s="82"/>
      <c r="D13655" s="88"/>
      <c r="E13655" s="89"/>
      <c r="G13655" s="264"/>
    </row>
    <row r="13656" spans="1:7" ht="24" customHeight="1" x14ac:dyDescent="0.2">
      <c r="A13656" s="263" t="s">
        <v>38</v>
      </c>
      <c r="B13656" s="91">
        <f>IFERROR(VALUE(LEFT(B13657,FIND(".",B13657)-1)),"")</f>
        <v>25</v>
      </c>
      <c r="C13656" s="83" t="str">
        <f>IFERROR(VLOOKUP(B13656,Tabla_CyP,2,FALSE),"")</f>
        <v>REPARACIONES, REFACCIONES Y REFUNCIONALIZACIONES</v>
      </c>
      <c r="E13656" s="89"/>
      <c r="G13656" s="264"/>
    </row>
    <row r="13657" spans="1:7" ht="24" customHeight="1" x14ac:dyDescent="0.2">
      <c r="A13657" s="263" t="s">
        <v>24</v>
      </c>
      <c r="B13657" s="92" t="str">
        <f>IFERROR(VLOOKUP(COUNTIF($A$1:A13657,"ANALISIS DE PRECIOS"),Tabla_NumeroItem,2,FALSE),"")</f>
        <v>25.9.2.12</v>
      </c>
      <c r="C13657" s="83" t="str">
        <f>IFERROR(VLOOKUP(B13657,Tabla_CyP,2,FALSE),"")</f>
        <v>Ganchos "U" c/tuercas para cajas</v>
      </c>
      <c r="D13657" s="88"/>
      <c r="E13657" s="89"/>
      <c r="F13657" s="87" t="s">
        <v>25</v>
      </c>
      <c r="G13657" s="265" t="str">
        <f>IFERROR(VLOOKUP(B13657,Tabla_CyP,4,FALSE),"")</f>
        <v>u</v>
      </c>
    </row>
    <row r="13658" spans="1:7" ht="24" customHeight="1" x14ac:dyDescent="0.2">
      <c r="A13658" s="263"/>
      <c r="B13658" s="82"/>
      <c r="D13658" s="88"/>
      <c r="E13658" s="89"/>
      <c r="G13658" s="264"/>
    </row>
    <row r="13659" spans="1:7" ht="24" customHeight="1" x14ac:dyDescent="0.2">
      <c r="A13659" s="366" t="s">
        <v>506</v>
      </c>
      <c r="B13659" s="367"/>
      <c r="C13659" s="368" t="s">
        <v>0</v>
      </c>
      <c r="D13659" s="368" t="s">
        <v>26</v>
      </c>
      <c r="E13659" s="370" t="s">
        <v>27</v>
      </c>
      <c r="F13659" s="372" t="s">
        <v>28</v>
      </c>
      <c r="G13659" s="372" t="s">
        <v>29</v>
      </c>
    </row>
    <row r="13660" spans="1:7" ht="24" customHeight="1" x14ac:dyDescent="0.2">
      <c r="A13660" s="93" t="s">
        <v>507</v>
      </c>
      <c r="B13660" s="93" t="s">
        <v>508</v>
      </c>
      <c r="C13660" s="369"/>
      <c r="D13660" s="369"/>
      <c r="E13660" s="371"/>
      <c r="F13660" s="373"/>
      <c r="G13660" s="373"/>
    </row>
    <row r="13661" spans="1:7" ht="24" customHeight="1" x14ac:dyDescent="0.2">
      <c r="A13661" s="266"/>
      <c r="B13661" s="94"/>
      <c r="C13661" s="132" t="s">
        <v>603</v>
      </c>
      <c r="D13661" s="95"/>
      <c r="E13661" s="96"/>
      <c r="F13661" s="97"/>
      <c r="G13661" s="267"/>
    </row>
    <row r="13662" spans="1:7" ht="24" customHeight="1" x14ac:dyDescent="0.2">
      <c r="A13662" s="207" t="str">
        <f t="shared" ref="A13662:A13675" si="4096">IFERROR(VLOOKUP(C13662,Tabla_Insumos,4,FALSE),"")</f>
        <v/>
      </c>
      <c r="B13662" s="205" t="str">
        <f>IFERROR(VLOOKUP(C13662,Tabla_Insumos,5,FALSE),"")</f>
        <v/>
      </c>
      <c r="C13662" s="206"/>
      <c r="D13662" s="207" t="str">
        <f t="shared" ref="D13662:D13675" si="4097">IFERROR(VLOOKUP(C13662,Tabla_Insumos,2,FALSE),"")</f>
        <v/>
      </c>
      <c r="E13662" s="208"/>
      <c r="F13662" s="209">
        <f t="shared" ref="F13662:F13675" si="4098">IFERROR(VLOOKUP(C13662,Tabla_Insumos,3,FALSE),0)</f>
        <v>0</v>
      </c>
      <c r="G13662" s="268">
        <f>ROUND(E13662*F13662,2)</f>
        <v>0</v>
      </c>
    </row>
    <row r="13663" spans="1:7" ht="24" customHeight="1" x14ac:dyDescent="0.2">
      <c r="A13663" s="207" t="str">
        <f t="shared" si="4096"/>
        <v/>
      </c>
      <c r="B13663" s="205" t="str">
        <f t="shared" ref="B13663:B13675" si="4099">IFERROR(VLOOKUP(C13663,Tabla_Insumos,5,FALSE),"")</f>
        <v/>
      </c>
      <c r="C13663" s="206"/>
      <c r="D13663" s="207" t="str">
        <f t="shared" si="4097"/>
        <v/>
      </c>
      <c r="E13663" s="208"/>
      <c r="F13663" s="209">
        <f t="shared" si="4098"/>
        <v>0</v>
      </c>
      <c r="G13663" s="268">
        <f t="shared" ref="G13663:G13675" si="4100">ROUND(E13663*F13663,2)</f>
        <v>0</v>
      </c>
    </row>
    <row r="13664" spans="1:7" ht="24" customHeight="1" x14ac:dyDescent="0.2">
      <c r="A13664" s="207" t="str">
        <f t="shared" si="4096"/>
        <v/>
      </c>
      <c r="B13664" s="205" t="str">
        <f t="shared" si="4099"/>
        <v/>
      </c>
      <c r="C13664" s="206"/>
      <c r="D13664" s="207" t="str">
        <f t="shared" si="4097"/>
        <v/>
      </c>
      <c r="E13664" s="208"/>
      <c r="F13664" s="209">
        <f t="shared" si="4098"/>
        <v>0</v>
      </c>
      <c r="G13664" s="268">
        <f t="shared" si="4100"/>
        <v>0</v>
      </c>
    </row>
    <row r="13665" spans="1:7" ht="24" customHeight="1" x14ac:dyDescent="0.2">
      <c r="A13665" s="207" t="str">
        <f t="shared" si="4096"/>
        <v/>
      </c>
      <c r="B13665" s="205" t="str">
        <f t="shared" si="4099"/>
        <v/>
      </c>
      <c r="C13665" s="206"/>
      <c r="D13665" s="207" t="str">
        <f t="shared" si="4097"/>
        <v/>
      </c>
      <c r="E13665" s="208"/>
      <c r="F13665" s="209">
        <f t="shared" si="4098"/>
        <v>0</v>
      </c>
      <c r="G13665" s="268">
        <f t="shared" si="4100"/>
        <v>0</v>
      </c>
    </row>
    <row r="13666" spans="1:7" ht="24" customHeight="1" x14ac:dyDescent="0.2">
      <c r="A13666" s="207" t="str">
        <f t="shared" si="4096"/>
        <v/>
      </c>
      <c r="B13666" s="205" t="str">
        <f t="shared" si="4099"/>
        <v/>
      </c>
      <c r="C13666" s="206"/>
      <c r="D13666" s="207" t="str">
        <f t="shared" si="4097"/>
        <v/>
      </c>
      <c r="E13666" s="208"/>
      <c r="F13666" s="209">
        <f t="shared" si="4098"/>
        <v>0</v>
      </c>
      <c r="G13666" s="268">
        <f t="shared" si="4100"/>
        <v>0</v>
      </c>
    </row>
    <row r="13667" spans="1:7" ht="24" customHeight="1" x14ac:dyDescent="0.2">
      <c r="A13667" s="207" t="str">
        <f t="shared" si="4096"/>
        <v/>
      </c>
      <c r="B13667" s="205" t="str">
        <f t="shared" si="4099"/>
        <v/>
      </c>
      <c r="C13667" s="206"/>
      <c r="D13667" s="207" t="str">
        <f t="shared" si="4097"/>
        <v/>
      </c>
      <c r="E13667" s="208"/>
      <c r="F13667" s="209">
        <f t="shared" si="4098"/>
        <v>0</v>
      </c>
      <c r="G13667" s="268">
        <f t="shared" si="4100"/>
        <v>0</v>
      </c>
    </row>
    <row r="13668" spans="1:7" ht="24" customHeight="1" x14ac:dyDescent="0.2">
      <c r="A13668" s="207" t="str">
        <f t="shared" si="4096"/>
        <v/>
      </c>
      <c r="B13668" s="205" t="str">
        <f t="shared" si="4099"/>
        <v/>
      </c>
      <c r="C13668" s="206"/>
      <c r="D13668" s="207" t="str">
        <f t="shared" si="4097"/>
        <v/>
      </c>
      <c r="E13668" s="208"/>
      <c r="F13668" s="209">
        <f t="shared" si="4098"/>
        <v>0</v>
      </c>
      <c r="G13668" s="268">
        <f t="shared" si="4100"/>
        <v>0</v>
      </c>
    </row>
    <row r="13669" spans="1:7" ht="24" customHeight="1" x14ac:dyDescent="0.2">
      <c r="A13669" s="207" t="str">
        <f t="shared" si="4096"/>
        <v/>
      </c>
      <c r="B13669" s="205" t="str">
        <f t="shared" si="4099"/>
        <v/>
      </c>
      <c r="C13669" s="206"/>
      <c r="D13669" s="207" t="str">
        <f t="shared" si="4097"/>
        <v/>
      </c>
      <c r="E13669" s="208"/>
      <c r="F13669" s="209">
        <f t="shared" si="4098"/>
        <v>0</v>
      </c>
      <c r="G13669" s="268">
        <f t="shared" si="4100"/>
        <v>0</v>
      </c>
    </row>
    <row r="13670" spans="1:7" ht="24" customHeight="1" x14ac:dyDescent="0.2">
      <c r="A13670" s="207" t="str">
        <f t="shared" si="4096"/>
        <v/>
      </c>
      <c r="B13670" s="205" t="str">
        <f t="shared" si="4099"/>
        <v/>
      </c>
      <c r="C13670" s="206"/>
      <c r="D13670" s="207" t="str">
        <f t="shared" si="4097"/>
        <v/>
      </c>
      <c r="E13670" s="208"/>
      <c r="F13670" s="209">
        <f t="shared" si="4098"/>
        <v>0</v>
      </c>
      <c r="G13670" s="268">
        <f t="shared" si="4100"/>
        <v>0</v>
      </c>
    </row>
    <row r="13671" spans="1:7" ht="24" customHeight="1" x14ac:dyDescent="0.2">
      <c r="A13671" s="207" t="str">
        <f t="shared" si="4096"/>
        <v/>
      </c>
      <c r="B13671" s="205" t="str">
        <f t="shared" si="4099"/>
        <v/>
      </c>
      <c r="C13671" s="206"/>
      <c r="D13671" s="207" t="str">
        <f t="shared" si="4097"/>
        <v/>
      </c>
      <c r="E13671" s="208"/>
      <c r="F13671" s="209">
        <f t="shared" si="4098"/>
        <v>0</v>
      </c>
      <c r="G13671" s="268">
        <f t="shared" si="4100"/>
        <v>0</v>
      </c>
    </row>
    <row r="13672" spans="1:7" ht="24" customHeight="1" x14ac:dyDescent="0.2">
      <c r="A13672" s="207" t="str">
        <f t="shared" si="4096"/>
        <v/>
      </c>
      <c r="B13672" s="205" t="str">
        <f t="shared" si="4099"/>
        <v/>
      </c>
      <c r="C13672" s="206"/>
      <c r="D13672" s="207" t="str">
        <f t="shared" si="4097"/>
        <v/>
      </c>
      <c r="E13672" s="208"/>
      <c r="F13672" s="209">
        <f t="shared" si="4098"/>
        <v>0</v>
      </c>
      <c r="G13672" s="268">
        <f t="shared" si="4100"/>
        <v>0</v>
      </c>
    </row>
    <row r="13673" spans="1:7" ht="24" customHeight="1" x14ac:dyDescent="0.2">
      <c r="A13673" s="207" t="str">
        <f t="shared" si="4096"/>
        <v/>
      </c>
      <c r="B13673" s="205" t="str">
        <f t="shared" si="4099"/>
        <v/>
      </c>
      <c r="C13673" s="206"/>
      <c r="D13673" s="207" t="str">
        <f t="shared" si="4097"/>
        <v/>
      </c>
      <c r="E13673" s="208"/>
      <c r="F13673" s="209">
        <f t="shared" si="4098"/>
        <v>0</v>
      </c>
      <c r="G13673" s="268">
        <f t="shared" si="4100"/>
        <v>0</v>
      </c>
    </row>
    <row r="13674" spans="1:7" ht="24" customHeight="1" x14ac:dyDescent="0.2">
      <c r="A13674" s="207" t="str">
        <f t="shared" si="4096"/>
        <v/>
      </c>
      <c r="B13674" s="205" t="str">
        <f t="shared" si="4099"/>
        <v/>
      </c>
      <c r="C13674" s="206"/>
      <c r="D13674" s="207" t="str">
        <f t="shared" si="4097"/>
        <v/>
      </c>
      <c r="E13674" s="208"/>
      <c r="F13674" s="209">
        <f t="shared" si="4098"/>
        <v>0</v>
      </c>
      <c r="G13674" s="268">
        <f t="shared" si="4100"/>
        <v>0</v>
      </c>
    </row>
    <row r="13675" spans="1:7" ht="24" customHeight="1" x14ac:dyDescent="0.2">
      <c r="A13675" s="207" t="str">
        <f t="shared" si="4096"/>
        <v/>
      </c>
      <c r="B13675" s="205" t="str">
        <f t="shared" si="4099"/>
        <v/>
      </c>
      <c r="C13675" s="206"/>
      <c r="D13675" s="207" t="str">
        <f t="shared" si="4097"/>
        <v/>
      </c>
      <c r="E13675" s="208"/>
      <c r="F13675" s="210">
        <f t="shared" si="4098"/>
        <v>0</v>
      </c>
      <c r="G13675" s="268">
        <f t="shared" si="4100"/>
        <v>0</v>
      </c>
    </row>
    <row r="13676" spans="1:7" ht="24" customHeight="1" x14ac:dyDescent="0.2">
      <c r="A13676" s="269"/>
      <c r="D13676" s="88"/>
      <c r="E13676" s="89"/>
      <c r="F13676" s="255" t="s">
        <v>30</v>
      </c>
      <c r="G13676" s="270">
        <f>SUBTOTAL(9,G13662:G13675)</f>
        <v>0</v>
      </c>
    </row>
    <row r="13677" spans="1:7" ht="24" customHeight="1" x14ac:dyDescent="0.2">
      <c r="A13677" s="269"/>
      <c r="C13677" s="98" t="s">
        <v>604</v>
      </c>
      <c r="D13677" s="88"/>
      <c r="E13677" s="89"/>
      <c r="G13677" s="271"/>
    </row>
    <row r="13678" spans="1:7" ht="24" customHeight="1" x14ac:dyDescent="0.2">
      <c r="A13678" s="207" t="str">
        <f t="shared" ref="A13678:A13685" si="4101">IFERROR(VLOOKUP(C13678,Tabla_Insumos,4,FALSE),"")</f>
        <v/>
      </c>
      <c r="B13678" s="205">
        <f t="shared" ref="B13678:B13685" si="4102">IFERROR(VLOOKUP(A13678,Tabla_Indices,5,FALSE),"")</f>
        <v>0</v>
      </c>
      <c r="C13678" s="206"/>
      <c r="D13678" s="207" t="str">
        <f t="shared" ref="D13678:D13685" si="4103">IFERROR(VLOOKUP(C13678,Tabla_Insumos,2,FALSE),"")</f>
        <v/>
      </c>
      <c r="E13678" s="208"/>
      <c r="F13678" s="211">
        <f t="shared" ref="F13678:F13685" si="4104">IFERROR(VLOOKUP(C13678,Tabla_Insumos,3,FALSE),0)</f>
        <v>0</v>
      </c>
      <c r="G13678" s="268">
        <f>ROUND(E13678*F13678,2)</f>
        <v>0</v>
      </c>
    </row>
    <row r="13679" spans="1:7" ht="24" customHeight="1" x14ac:dyDescent="0.2">
      <c r="A13679" s="207" t="str">
        <f t="shared" si="4101"/>
        <v/>
      </c>
      <c r="B13679" s="205">
        <f t="shared" si="4102"/>
        <v>0</v>
      </c>
      <c r="C13679" s="206"/>
      <c r="D13679" s="207" t="str">
        <f t="shared" si="4103"/>
        <v/>
      </c>
      <c r="E13679" s="208"/>
      <c r="F13679" s="211">
        <f t="shared" si="4104"/>
        <v>0</v>
      </c>
      <c r="G13679" s="268">
        <f>ROUND(E13679*F13679,2)</f>
        <v>0</v>
      </c>
    </row>
    <row r="13680" spans="1:7" ht="24" customHeight="1" x14ac:dyDescent="0.2">
      <c r="A13680" s="207" t="str">
        <f t="shared" si="4101"/>
        <v/>
      </c>
      <c r="B13680" s="205">
        <f t="shared" si="4102"/>
        <v>0</v>
      </c>
      <c r="C13680" s="206"/>
      <c r="D13680" s="207" t="str">
        <f t="shared" si="4103"/>
        <v/>
      </c>
      <c r="E13680" s="208"/>
      <c r="F13680" s="211">
        <f t="shared" si="4104"/>
        <v>0</v>
      </c>
      <c r="G13680" s="268">
        <f t="shared" ref="G13680:G13685" si="4105">ROUND(E13680*F13680,2)</f>
        <v>0</v>
      </c>
    </row>
    <row r="13681" spans="1:7" ht="24" customHeight="1" x14ac:dyDescent="0.2">
      <c r="A13681" s="207" t="str">
        <f t="shared" si="4101"/>
        <v/>
      </c>
      <c r="B13681" s="205">
        <f t="shared" si="4102"/>
        <v>0</v>
      </c>
      <c r="C13681" s="206"/>
      <c r="D13681" s="207" t="str">
        <f t="shared" si="4103"/>
        <v/>
      </c>
      <c r="E13681" s="208"/>
      <c r="F13681" s="211">
        <f t="shared" si="4104"/>
        <v>0</v>
      </c>
      <c r="G13681" s="268">
        <f t="shared" si="4105"/>
        <v>0</v>
      </c>
    </row>
    <row r="13682" spans="1:7" ht="24" customHeight="1" x14ac:dyDescent="0.2">
      <c r="A13682" s="207" t="str">
        <f t="shared" si="4101"/>
        <v/>
      </c>
      <c r="B13682" s="205">
        <f t="shared" si="4102"/>
        <v>0</v>
      </c>
      <c r="C13682" s="206"/>
      <c r="D13682" s="207" t="str">
        <f t="shared" si="4103"/>
        <v/>
      </c>
      <c r="E13682" s="208"/>
      <c r="F13682" s="209">
        <f t="shared" si="4104"/>
        <v>0</v>
      </c>
      <c r="G13682" s="268">
        <f t="shared" si="4105"/>
        <v>0</v>
      </c>
    </row>
    <row r="13683" spans="1:7" ht="24" customHeight="1" x14ac:dyDescent="0.2">
      <c r="A13683" s="207" t="str">
        <f t="shared" si="4101"/>
        <v/>
      </c>
      <c r="B13683" s="205">
        <f t="shared" si="4102"/>
        <v>0</v>
      </c>
      <c r="C13683" s="206"/>
      <c r="D13683" s="207" t="str">
        <f t="shared" si="4103"/>
        <v/>
      </c>
      <c r="E13683" s="208"/>
      <c r="F13683" s="209">
        <f t="shared" si="4104"/>
        <v>0</v>
      </c>
      <c r="G13683" s="268">
        <f t="shared" si="4105"/>
        <v>0</v>
      </c>
    </row>
    <row r="13684" spans="1:7" ht="24" customHeight="1" x14ac:dyDescent="0.2">
      <c r="A13684" s="207" t="str">
        <f t="shared" si="4101"/>
        <v/>
      </c>
      <c r="B13684" s="205">
        <f t="shared" si="4102"/>
        <v>0</v>
      </c>
      <c r="C13684" s="206"/>
      <c r="D13684" s="207" t="str">
        <f t="shared" si="4103"/>
        <v/>
      </c>
      <c r="E13684" s="208"/>
      <c r="F13684" s="209">
        <f t="shared" si="4104"/>
        <v>0</v>
      </c>
      <c r="G13684" s="268">
        <f t="shared" si="4105"/>
        <v>0</v>
      </c>
    </row>
    <row r="13685" spans="1:7" ht="24" customHeight="1" x14ac:dyDescent="0.2">
      <c r="A13685" s="207" t="str">
        <f t="shared" si="4101"/>
        <v/>
      </c>
      <c r="B13685" s="205">
        <f t="shared" si="4102"/>
        <v>0</v>
      </c>
      <c r="C13685" s="206"/>
      <c r="D13685" s="207" t="str">
        <f t="shared" si="4103"/>
        <v/>
      </c>
      <c r="E13685" s="208"/>
      <c r="F13685" s="209">
        <f t="shared" si="4104"/>
        <v>0</v>
      </c>
      <c r="G13685" s="268">
        <f t="shared" si="4105"/>
        <v>0</v>
      </c>
    </row>
    <row r="13686" spans="1:7" ht="24" customHeight="1" x14ac:dyDescent="0.2">
      <c r="A13686" s="269"/>
      <c r="D13686" s="88"/>
      <c r="E13686" s="89"/>
      <c r="F13686" s="255" t="s">
        <v>31</v>
      </c>
      <c r="G13686" s="270">
        <f>SUBTOTAL(9,G13678:G13685)</f>
        <v>0</v>
      </c>
    </row>
    <row r="13687" spans="1:7" ht="24" customHeight="1" x14ac:dyDescent="0.2">
      <c r="A13687" s="269"/>
      <c r="C13687" s="98" t="s">
        <v>605</v>
      </c>
      <c r="D13687" s="88"/>
      <c r="E13687" s="89"/>
      <c r="G13687" s="271"/>
    </row>
    <row r="13688" spans="1:7" ht="24" customHeight="1" x14ac:dyDescent="0.2">
      <c r="A13688" s="207" t="str">
        <f t="shared" ref="A13688:A13696" si="4106">IFERROR(VLOOKUP(C13688,Tabla_Insumos,4,FALSE),"")</f>
        <v/>
      </c>
      <c r="B13688" s="205" t="str">
        <f t="shared" ref="B13688:B13696" si="4107">IFERROR(VLOOKUP(C13688,Tabla_Insumos,5,FALSE),"")</f>
        <v/>
      </c>
      <c r="C13688" s="206"/>
      <c r="D13688" s="207" t="str">
        <f t="shared" ref="D13688:D13696" si="4108">IFERROR(VLOOKUP(C13688,Tabla_Insumos,2,FALSE),"")</f>
        <v/>
      </c>
      <c r="E13688" s="208"/>
      <c r="F13688" s="209">
        <f t="shared" ref="F13688:F13696" si="4109">IFERROR(VLOOKUP(C13688,Tabla_Insumos,3,FALSE),0)</f>
        <v>0</v>
      </c>
      <c r="G13688" s="268">
        <f t="shared" ref="G13688:G13696" si="4110">ROUND(E13688*F13688,2)</f>
        <v>0</v>
      </c>
    </row>
    <row r="13689" spans="1:7" ht="24" customHeight="1" x14ac:dyDescent="0.2">
      <c r="A13689" s="207" t="str">
        <f t="shared" si="4106"/>
        <v/>
      </c>
      <c r="B13689" s="205" t="str">
        <f t="shared" si="4107"/>
        <v/>
      </c>
      <c r="C13689" s="206"/>
      <c r="D13689" s="207" t="str">
        <f t="shared" si="4108"/>
        <v/>
      </c>
      <c r="E13689" s="208"/>
      <c r="F13689" s="209">
        <f t="shared" si="4109"/>
        <v>0</v>
      </c>
      <c r="G13689" s="268">
        <f t="shared" si="4110"/>
        <v>0</v>
      </c>
    </row>
    <row r="13690" spans="1:7" ht="24" customHeight="1" x14ac:dyDescent="0.2">
      <c r="A13690" s="207" t="str">
        <f t="shared" si="4106"/>
        <v/>
      </c>
      <c r="B13690" s="205" t="str">
        <f t="shared" si="4107"/>
        <v/>
      </c>
      <c r="C13690" s="206"/>
      <c r="D13690" s="207" t="str">
        <f t="shared" si="4108"/>
        <v/>
      </c>
      <c r="E13690" s="208"/>
      <c r="F13690" s="209">
        <f t="shared" si="4109"/>
        <v>0</v>
      </c>
      <c r="G13690" s="268">
        <f t="shared" si="4110"/>
        <v>0</v>
      </c>
    </row>
    <row r="13691" spans="1:7" ht="24" customHeight="1" x14ac:dyDescent="0.2">
      <c r="A13691" s="207" t="str">
        <f t="shared" si="4106"/>
        <v/>
      </c>
      <c r="B13691" s="205" t="str">
        <f t="shared" si="4107"/>
        <v/>
      </c>
      <c r="C13691" s="206"/>
      <c r="D13691" s="207" t="str">
        <f t="shared" si="4108"/>
        <v/>
      </c>
      <c r="E13691" s="208"/>
      <c r="F13691" s="209">
        <f t="shared" si="4109"/>
        <v>0</v>
      </c>
      <c r="G13691" s="268">
        <f t="shared" si="4110"/>
        <v>0</v>
      </c>
    </row>
    <row r="13692" spans="1:7" ht="24" customHeight="1" x14ac:dyDescent="0.2">
      <c r="A13692" s="207" t="str">
        <f t="shared" si="4106"/>
        <v/>
      </c>
      <c r="B13692" s="205" t="str">
        <f t="shared" si="4107"/>
        <v/>
      </c>
      <c r="C13692" s="206"/>
      <c r="D13692" s="207" t="str">
        <f t="shared" si="4108"/>
        <v/>
      </c>
      <c r="E13692" s="208"/>
      <c r="F13692" s="209">
        <f t="shared" si="4109"/>
        <v>0</v>
      </c>
      <c r="G13692" s="268">
        <f t="shared" si="4110"/>
        <v>0</v>
      </c>
    </row>
    <row r="13693" spans="1:7" ht="24" customHeight="1" x14ac:dyDescent="0.2">
      <c r="A13693" s="207" t="str">
        <f t="shared" si="4106"/>
        <v/>
      </c>
      <c r="B13693" s="205" t="str">
        <f t="shared" si="4107"/>
        <v/>
      </c>
      <c r="C13693" s="206"/>
      <c r="D13693" s="207" t="str">
        <f t="shared" si="4108"/>
        <v/>
      </c>
      <c r="E13693" s="208"/>
      <c r="F13693" s="209">
        <f t="shared" si="4109"/>
        <v>0</v>
      </c>
      <c r="G13693" s="268">
        <f t="shared" si="4110"/>
        <v>0</v>
      </c>
    </row>
    <row r="13694" spans="1:7" ht="24" customHeight="1" x14ac:dyDescent="0.2">
      <c r="A13694" s="207" t="str">
        <f t="shared" si="4106"/>
        <v/>
      </c>
      <c r="B13694" s="205" t="str">
        <f t="shared" si="4107"/>
        <v/>
      </c>
      <c r="C13694" s="206"/>
      <c r="D13694" s="207" t="str">
        <f t="shared" si="4108"/>
        <v/>
      </c>
      <c r="E13694" s="208"/>
      <c r="F13694" s="209">
        <f t="shared" si="4109"/>
        <v>0</v>
      </c>
      <c r="G13694" s="268">
        <f t="shared" si="4110"/>
        <v>0</v>
      </c>
    </row>
    <row r="13695" spans="1:7" ht="24" customHeight="1" x14ac:dyDescent="0.2">
      <c r="A13695" s="207" t="str">
        <f t="shared" si="4106"/>
        <v/>
      </c>
      <c r="B13695" s="205" t="str">
        <f t="shared" si="4107"/>
        <v/>
      </c>
      <c r="C13695" s="206"/>
      <c r="D13695" s="207" t="str">
        <f t="shared" si="4108"/>
        <v/>
      </c>
      <c r="E13695" s="208"/>
      <c r="F13695" s="209">
        <f t="shared" si="4109"/>
        <v>0</v>
      </c>
      <c r="G13695" s="268">
        <f t="shared" si="4110"/>
        <v>0</v>
      </c>
    </row>
    <row r="13696" spans="1:7" ht="24" customHeight="1" x14ac:dyDescent="0.2">
      <c r="A13696" s="207" t="str">
        <f t="shared" si="4106"/>
        <v/>
      </c>
      <c r="B13696" s="205" t="str">
        <f t="shared" si="4107"/>
        <v/>
      </c>
      <c r="C13696" s="206"/>
      <c r="D13696" s="207" t="str">
        <f t="shared" si="4108"/>
        <v/>
      </c>
      <c r="E13696" s="208"/>
      <c r="F13696" s="209">
        <f t="shared" si="4109"/>
        <v>0</v>
      </c>
      <c r="G13696" s="268">
        <f t="shared" si="4110"/>
        <v>0</v>
      </c>
    </row>
    <row r="13697" spans="1:7" ht="24" customHeight="1" x14ac:dyDescent="0.2">
      <c r="A13697" s="272"/>
      <c r="B13697" s="88"/>
      <c r="D13697" s="88"/>
      <c r="E13697" s="89"/>
      <c r="F13697" s="255" t="s">
        <v>32</v>
      </c>
      <c r="G13697" s="270">
        <f>SUBTOTAL(9,G13688:G13696)</f>
        <v>0</v>
      </c>
    </row>
    <row r="13698" spans="1:7" ht="24" customHeight="1" x14ac:dyDescent="0.2">
      <c r="A13698" s="273"/>
      <c r="B13698" s="88"/>
      <c r="D13698" s="88"/>
      <c r="E13698" s="89"/>
      <c r="G13698" s="271"/>
    </row>
    <row r="13699" spans="1:7" ht="24" customHeight="1" x14ac:dyDescent="0.2">
      <c r="A13699" s="274" t="str">
        <f>B13657</f>
        <v>25.9.2.12</v>
      </c>
      <c r="B13699" s="275" t="str">
        <f>C13657</f>
        <v>Ganchos "U" c/tuercas para cajas</v>
      </c>
      <c r="C13699" s="95"/>
      <c r="D13699" s="95" t="s">
        <v>33</v>
      </c>
      <c r="E13699" s="96"/>
      <c r="F13699" s="277" t="s">
        <v>34</v>
      </c>
      <c r="G13699" s="276">
        <f>SUBTOTAL(9,G13662:G13698)</f>
        <v>0</v>
      </c>
    </row>
    <row r="13701" spans="1:7" ht="24" customHeight="1" x14ac:dyDescent="0.2">
      <c r="A13701" s="256" t="s">
        <v>36</v>
      </c>
      <c r="B13701" s="257"/>
      <c r="C13701" s="257"/>
      <c r="D13701" s="257"/>
      <c r="E13701" s="257"/>
      <c r="F13701" s="257"/>
      <c r="G13701" s="258"/>
    </row>
    <row r="13702" spans="1:7" ht="24" customHeight="1" x14ac:dyDescent="0.2">
      <c r="A13702" s="259" t="s">
        <v>601</v>
      </c>
      <c r="B13702" s="84" t="str">
        <f>Comitente</f>
        <v>SUBSECRETARIA DE ARQUITECTURA</v>
      </c>
      <c r="C13702" s="80"/>
      <c r="D13702" s="85"/>
      <c r="E13702" s="85"/>
      <c r="F13702" s="86"/>
      <c r="G13702" s="260"/>
    </row>
    <row r="13703" spans="1:7" ht="24" customHeight="1" x14ac:dyDescent="0.2">
      <c r="A13703" s="259" t="s">
        <v>602</v>
      </c>
      <c r="B13703" s="84">
        <f>Contratista</f>
        <v>0</v>
      </c>
      <c r="C13703" s="81"/>
      <c r="D13703" s="81"/>
      <c r="E13703" s="81"/>
      <c r="F13703" s="87"/>
      <c r="G13703" s="261"/>
    </row>
    <row r="13704" spans="1:7" ht="24" customHeight="1" x14ac:dyDescent="0.2">
      <c r="A13704" s="259" t="s">
        <v>23</v>
      </c>
      <c r="B13704" s="84" t="str">
        <f>Obra</f>
        <v>ESCUELA CASA DEL NINÑO</v>
      </c>
      <c r="C13704" s="81"/>
      <c r="D13704" s="81"/>
      <c r="E13704" s="81"/>
      <c r="F13704" s="87" t="s">
        <v>37</v>
      </c>
      <c r="G13704" s="262">
        <f>Fecha_Base</f>
        <v>0</v>
      </c>
    </row>
    <row r="13705" spans="1:7" ht="24" customHeight="1" x14ac:dyDescent="0.2">
      <c r="A13705" s="263" t="s">
        <v>600</v>
      </c>
      <c r="B13705" s="82" t="str">
        <f>Ubicación</f>
        <v>VALLE FERTIL - SAN JUAN</v>
      </c>
      <c r="C13705" s="82"/>
      <c r="D13705" s="88"/>
      <c r="E13705" s="89"/>
      <c r="G13705" s="264"/>
    </row>
    <row r="13706" spans="1:7" ht="24" customHeight="1" x14ac:dyDescent="0.2">
      <c r="A13706" s="263" t="s">
        <v>38</v>
      </c>
      <c r="B13706" s="91">
        <f>IFERROR(VALUE(LEFT(B13707,FIND(".",B13707)-1)),"")</f>
        <v>25</v>
      </c>
      <c r="C13706" s="83" t="str">
        <f>IFERROR(VLOOKUP(B13706,Tabla_CyP,2,FALSE),"")</f>
        <v>REPARACIONES, REFACCIONES Y REFUNCIONALIZACIONES</v>
      </c>
      <c r="E13706" s="89"/>
      <c r="G13706" s="264"/>
    </row>
    <row r="13707" spans="1:7" ht="24" customHeight="1" x14ac:dyDescent="0.2">
      <c r="A13707" s="263" t="s">
        <v>24</v>
      </c>
      <c r="B13707" s="92" t="str">
        <f>IFERROR(VLOOKUP(COUNTIF($A$1:A13707,"ANALISIS DE PRECIOS"),Tabla_NumeroItem,2,FALSE),"")</f>
        <v>25.9.2.13</v>
      </c>
      <c r="C13707" s="83" t="str">
        <f>IFERROR(VLOOKUP(B13707,Tabla_CyP,2,FALSE),"")</f>
        <v>Conector 3/4" zincado a rosca</v>
      </c>
      <c r="D13707" s="88"/>
      <c r="E13707" s="89"/>
      <c r="F13707" s="87" t="s">
        <v>25</v>
      </c>
      <c r="G13707" s="265" t="str">
        <f>IFERROR(VLOOKUP(B13707,Tabla_CyP,4,FALSE),"")</f>
        <v>u</v>
      </c>
    </row>
    <row r="13708" spans="1:7" ht="24" customHeight="1" x14ac:dyDescent="0.2">
      <c r="A13708" s="263"/>
      <c r="B13708" s="82"/>
      <c r="D13708" s="88"/>
      <c r="E13708" s="89"/>
      <c r="G13708" s="264"/>
    </row>
    <row r="13709" spans="1:7" ht="24" customHeight="1" x14ac:dyDescent="0.2">
      <c r="A13709" s="366" t="s">
        <v>506</v>
      </c>
      <c r="B13709" s="367"/>
      <c r="C13709" s="368" t="s">
        <v>0</v>
      </c>
      <c r="D13709" s="368" t="s">
        <v>26</v>
      </c>
      <c r="E13709" s="370" t="s">
        <v>27</v>
      </c>
      <c r="F13709" s="372" t="s">
        <v>28</v>
      </c>
      <c r="G13709" s="372" t="s">
        <v>29</v>
      </c>
    </row>
    <row r="13710" spans="1:7" ht="24" customHeight="1" x14ac:dyDescent="0.2">
      <c r="A13710" s="93" t="s">
        <v>507</v>
      </c>
      <c r="B13710" s="93" t="s">
        <v>508</v>
      </c>
      <c r="C13710" s="369"/>
      <c r="D13710" s="369"/>
      <c r="E13710" s="371"/>
      <c r="F13710" s="373"/>
      <c r="G13710" s="373"/>
    </row>
    <row r="13711" spans="1:7" ht="24" customHeight="1" x14ac:dyDescent="0.2">
      <c r="A13711" s="266"/>
      <c r="B13711" s="94"/>
      <c r="C13711" s="132" t="s">
        <v>603</v>
      </c>
      <c r="D13711" s="95"/>
      <c r="E13711" s="96"/>
      <c r="F13711" s="97"/>
      <c r="G13711" s="267"/>
    </row>
    <row r="13712" spans="1:7" ht="24" customHeight="1" x14ac:dyDescent="0.2">
      <c r="A13712" s="207" t="str">
        <f t="shared" ref="A13712:A13725" si="4111">IFERROR(VLOOKUP(C13712,Tabla_Insumos,4,FALSE),"")</f>
        <v/>
      </c>
      <c r="B13712" s="205" t="str">
        <f>IFERROR(VLOOKUP(C13712,Tabla_Insumos,5,FALSE),"")</f>
        <v/>
      </c>
      <c r="C13712" s="206"/>
      <c r="D13712" s="207" t="str">
        <f t="shared" ref="D13712:D13725" si="4112">IFERROR(VLOOKUP(C13712,Tabla_Insumos,2,FALSE),"")</f>
        <v/>
      </c>
      <c r="E13712" s="208"/>
      <c r="F13712" s="209">
        <f t="shared" ref="F13712:F13725" si="4113">IFERROR(VLOOKUP(C13712,Tabla_Insumos,3,FALSE),0)</f>
        <v>0</v>
      </c>
      <c r="G13712" s="268">
        <f>ROUND(E13712*F13712,2)</f>
        <v>0</v>
      </c>
    </row>
    <row r="13713" spans="1:7" ht="24" customHeight="1" x14ac:dyDescent="0.2">
      <c r="A13713" s="207" t="str">
        <f t="shared" si="4111"/>
        <v/>
      </c>
      <c r="B13713" s="205" t="str">
        <f t="shared" ref="B13713:B13725" si="4114">IFERROR(VLOOKUP(C13713,Tabla_Insumos,5,FALSE),"")</f>
        <v/>
      </c>
      <c r="C13713" s="206"/>
      <c r="D13713" s="207" t="str">
        <f t="shared" si="4112"/>
        <v/>
      </c>
      <c r="E13713" s="208"/>
      <c r="F13713" s="209">
        <f t="shared" si="4113"/>
        <v>0</v>
      </c>
      <c r="G13713" s="268">
        <f t="shared" ref="G13713:G13725" si="4115">ROUND(E13713*F13713,2)</f>
        <v>0</v>
      </c>
    </row>
    <row r="13714" spans="1:7" ht="24" customHeight="1" x14ac:dyDescent="0.2">
      <c r="A13714" s="207" t="str">
        <f t="shared" si="4111"/>
        <v/>
      </c>
      <c r="B13714" s="205" t="str">
        <f t="shared" si="4114"/>
        <v/>
      </c>
      <c r="C13714" s="206"/>
      <c r="D13714" s="207" t="str">
        <f t="shared" si="4112"/>
        <v/>
      </c>
      <c r="E13714" s="208"/>
      <c r="F13714" s="209">
        <f t="shared" si="4113"/>
        <v>0</v>
      </c>
      <c r="G13714" s="268">
        <f t="shared" si="4115"/>
        <v>0</v>
      </c>
    </row>
    <row r="13715" spans="1:7" ht="24" customHeight="1" x14ac:dyDescent="0.2">
      <c r="A13715" s="207" t="str">
        <f t="shared" si="4111"/>
        <v/>
      </c>
      <c r="B13715" s="205" t="str">
        <f t="shared" si="4114"/>
        <v/>
      </c>
      <c r="C13715" s="206"/>
      <c r="D13715" s="207" t="str">
        <f t="shared" si="4112"/>
        <v/>
      </c>
      <c r="E13715" s="208"/>
      <c r="F13715" s="209">
        <f t="shared" si="4113"/>
        <v>0</v>
      </c>
      <c r="G13715" s="268">
        <f t="shared" si="4115"/>
        <v>0</v>
      </c>
    </row>
    <row r="13716" spans="1:7" ht="24" customHeight="1" x14ac:dyDescent="0.2">
      <c r="A13716" s="207" t="str">
        <f t="shared" si="4111"/>
        <v/>
      </c>
      <c r="B13716" s="205" t="str">
        <f t="shared" si="4114"/>
        <v/>
      </c>
      <c r="C13716" s="206"/>
      <c r="D13716" s="207" t="str">
        <f t="shared" si="4112"/>
        <v/>
      </c>
      <c r="E13716" s="208"/>
      <c r="F13716" s="209">
        <f t="shared" si="4113"/>
        <v>0</v>
      </c>
      <c r="G13716" s="268">
        <f t="shared" si="4115"/>
        <v>0</v>
      </c>
    </row>
    <row r="13717" spans="1:7" ht="24" customHeight="1" x14ac:dyDescent="0.2">
      <c r="A13717" s="207" t="str">
        <f t="shared" si="4111"/>
        <v/>
      </c>
      <c r="B13717" s="205" t="str">
        <f t="shared" si="4114"/>
        <v/>
      </c>
      <c r="C13717" s="206"/>
      <c r="D13717" s="207" t="str">
        <f t="shared" si="4112"/>
        <v/>
      </c>
      <c r="E13717" s="208"/>
      <c r="F13717" s="209">
        <f t="shared" si="4113"/>
        <v>0</v>
      </c>
      <c r="G13717" s="268">
        <f t="shared" si="4115"/>
        <v>0</v>
      </c>
    </row>
    <row r="13718" spans="1:7" ht="24" customHeight="1" x14ac:dyDescent="0.2">
      <c r="A13718" s="207" t="str">
        <f t="shared" si="4111"/>
        <v/>
      </c>
      <c r="B13718" s="205" t="str">
        <f t="shared" si="4114"/>
        <v/>
      </c>
      <c r="C13718" s="206"/>
      <c r="D13718" s="207" t="str">
        <f t="shared" si="4112"/>
        <v/>
      </c>
      <c r="E13718" s="208"/>
      <c r="F13718" s="209">
        <f t="shared" si="4113"/>
        <v>0</v>
      </c>
      <c r="G13718" s="268">
        <f t="shared" si="4115"/>
        <v>0</v>
      </c>
    </row>
    <row r="13719" spans="1:7" ht="24" customHeight="1" x14ac:dyDescent="0.2">
      <c r="A13719" s="207" t="str">
        <f t="shared" si="4111"/>
        <v/>
      </c>
      <c r="B13719" s="205" t="str">
        <f t="shared" si="4114"/>
        <v/>
      </c>
      <c r="C13719" s="206"/>
      <c r="D13719" s="207" t="str">
        <f t="shared" si="4112"/>
        <v/>
      </c>
      <c r="E13719" s="208"/>
      <c r="F13719" s="209">
        <f t="shared" si="4113"/>
        <v>0</v>
      </c>
      <c r="G13719" s="268">
        <f t="shared" si="4115"/>
        <v>0</v>
      </c>
    </row>
    <row r="13720" spans="1:7" ht="24" customHeight="1" x14ac:dyDescent="0.2">
      <c r="A13720" s="207" t="str">
        <f t="shared" si="4111"/>
        <v/>
      </c>
      <c r="B13720" s="205" t="str">
        <f t="shared" si="4114"/>
        <v/>
      </c>
      <c r="C13720" s="206"/>
      <c r="D13720" s="207" t="str">
        <f t="shared" si="4112"/>
        <v/>
      </c>
      <c r="E13720" s="208"/>
      <c r="F13720" s="209">
        <f t="shared" si="4113"/>
        <v>0</v>
      </c>
      <c r="G13720" s="268">
        <f t="shared" si="4115"/>
        <v>0</v>
      </c>
    </row>
    <row r="13721" spans="1:7" ht="24" customHeight="1" x14ac:dyDescent="0.2">
      <c r="A13721" s="207" t="str">
        <f t="shared" si="4111"/>
        <v/>
      </c>
      <c r="B13721" s="205" t="str">
        <f t="shared" si="4114"/>
        <v/>
      </c>
      <c r="C13721" s="206"/>
      <c r="D13721" s="207" t="str">
        <f t="shared" si="4112"/>
        <v/>
      </c>
      <c r="E13721" s="208"/>
      <c r="F13721" s="209">
        <f t="shared" si="4113"/>
        <v>0</v>
      </c>
      <c r="G13721" s="268">
        <f t="shared" si="4115"/>
        <v>0</v>
      </c>
    </row>
    <row r="13722" spans="1:7" ht="24" customHeight="1" x14ac:dyDescent="0.2">
      <c r="A13722" s="207" t="str">
        <f t="shared" si="4111"/>
        <v/>
      </c>
      <c r="B13722" s="205" t="str">
        <f t="shared" si="4114"/>
        <v/>
      </c>
      <c r="C13722" s="206"/>
      <c r="D13722" s="207" t="str">
        <f t="shared" si="4112"/>
        <v/>
      </c>
      <c r="E13722" s="208"/>
      <c r="F13722" s="209">
        <f t="shared" si="4113"/>
        <v>0</v>
      </c>
      <c r="G13722" s="268">
        <f t="shared" si="4115"/>
        <v>0</v>
      </c>
    </row>
    <row r="13723" spans="1:7" ht="24" customHeight="1" x14ac:dyDescent="0.2">
      <c r="A13723" s="207" t="str">
        <f t="shared" si="4111"/>
        <v/>
      </c>
      <c r="B13723" s="205" t="str">
        <f t="shared" si="4114"/>
        <v/>
      </c>
      <c r="C13723" s="206"/>
      <c r="D13723" s="207" t="str">
        <f t="shared" si="4112"/>
        <v/>
      </c>
      <c r="E13723" s="208"/>
      <c r="F13723" s="209">
        <f t="shared" si="4113"/>
        <v>0</v>
      </c>
      <c r="G13723" s="268">
        <f t="shared" si="4115"/>
        <v>0</v>
      </c>
    </row>
    <row r="13724" spans="1:7" ht="24" customHeight="1" x14ac:dyDescent="0.2">
      <c r="A13724" s="207" t="str">
        <f t="shared" si="4111"/>
        <v/>
      </c>
      <c r="B13724" s="205" t="str">
        <f t="shared" si="4114"/>
        <v/>
      </c>
      <c r="C13724" s="206"/>
      <c r="D13724" s="207" t="str">
        <f t="shared" si="4112"/>
        <v/>
      </c>
      <c r="E13724" s="208"/>
      <c r="F13724" s="209">
        <f t="shared" si="4113"/>
        <v>0</v>
      </c>
      <c r="G13724" s="268">
        <f t="shared" si="4115"/>
        <v>0</v>
      </c>
    </row>
    <row r="13725" spans="1:7" ht="24" customHeight="1" x14ac:dyDescent="0.2">
      <c r="A13725" s="207" t="str">
        <f t="shared" si="4111"/>
        <v/>
      </c>
      <c r="B13725" s="205" t="str">
        <f t="shared" si="4114"/>
        <v/>
      </c>
      <c r="C13725" s="206"/>
      <c r="D13725" s="207" t="str">
        <f t="shared" si="4112"/>
        <v/>
      </c>
      <c r="E13725" s="208"/>
      <c r="F13725" s="210">
        <f t="shared" si="4113"/>
        <v>0</v>
      </c>
      <c r="G13725" s="268">
        <f t="shared" si="4115"/>
        <v>0</v>
      </c>
    </row>
    <row r="13726" spans="1:7" ht="24" customHeight="1" x14ac:dyDescent="0.2">
      <c r="A13726" s="269"/>
      <c r="D13726" s="88"/>
      <c r="E13726" s="89"/>
      <c r="F13726" s="255" t="s">
        <v>30</v>
      </c>
      <c r="G13726" s="270">
        <f>SUBTOTAL(9,G13712:G13725)</f>
        <v>0</v>
      </c>
    </row>
    <row r="13727" spans="1:7" ht="24" customHeight="1" x14ac:dyDescent="0.2">
      <c r="A13727" s="269"/>
      <c r="C13727" s="98" t="s">
        <v>604</v>
      </c>
      <c r="D13727" s="88"/>
      <c r="E13727" s="89"/>
      <c r="G13727" s="271"/>
    </row>
    <row r="13728" spans="1:7" ht="24" customHeight="1" x14ac:dyDescent="0.2">
      <c r="A13728" s="207" t="str">
        <f t="shared" ref="A13728:A13735" si="4116">IFERROR(VLOOKUP(C13728,Tabla_Insumos,4,FALSE),"")</f>
        <v/>
      </c>
      <c r="B13728" s="205">
        <f t="shared" ref="B13728:B13735" si="4117">IFERROR(VLOOKUP(A13728,Tabla_Indices,5,FALSE),"")</f>
        <v>0</v>
      </c>
      <c r="C13728" s="206"/>
      <c r="D13728" s="207" t="str">
        <f t="shared" ref="D13728:D13735" si="4118">IFERROR(VLOOKUP(C13728,Tabla_Insumos,2,FALSE),"")</f>
        <v/>
      </c>
      <c r="E13728" s="208"/>
      <c r="F13728" s="211">
        <f t="shared" ref="F13728:F13735" si="4119">IFERROR(VLOOKUP(C13728,Tabla_Insumos,3,FALSE),0)</f>
        <v>0</v>
      </c>
      <c r="G13728" s="268">
        <f>ROUND(E13728*F13728,2)</f>
        <v>0</v>
      </c>
    </row>
    <row r="13729" spans="1:7" ht="24" customHeight="1" x14ac:dyDescent="0.2">
      <c r="A13729" s="207" t="str">
        <f t="shared" si="4116"/>
        <v/>
      </c>
      <c r="B13729" s="205">
        <f t="shared" si="4117"/>
        <v>0</v>
      </c>
      <c r="C13729" s="206"/>
      <c r="D13729" s="207" t="str">
        <f t="shared" si="4118"/>
        <v/>
      </c>
      <c r="E13729" s="208"/>
      <c r="F13729" s="211">
        <f t="shared" si="4119"/>
        <v>0</v>
      </c>
      <c r="G13729" s="268">
        <f>ROUND(E13729*F13729,2)</f>
        <v>0</v>
      </c>
    </row>
    <row r="13730" spans="1:7" ht="24" customHeight="1" x14ac:dyDescent="0.2">
      <c r="A13730" s="207" t="str">
        <f t="shared" si="4116"/>
        <v/>
      </c>
      <c r="B13730" s="205">
        <f t="shared" si="4117"/>
        <v>0</v>
      </c>
      <c r="C13730" s="206"/>
      <c r="D13730" s="207" t="str">
        <f t="shared" si="4118"/>
        <v/>
      </c>
      <c r="E13730" s="208"/>
      <c r="F13730" s="211">
        <f t="shared" si="4119"/>
        <v>0</v>
      </c>
      <c r="G13730" s="268">
        <f t="shared" ref="G13730:G13735" si="4120">ROUND(E13730*F13730,2)</f>
        <v>0</v>
      </c>
    </row>
    <row r="13731" spans="1:7" ht="24" customHeight="1" x14ac:dyDescent="0.2">
      <c r="A13731" s="207" t="str">
        <f t="shared" si="4116"/>
        <v/>
      </c>
      <c r="B13731" s="205">
        <f t="shared" si="4117"/>
        <v>0</v>
      </c>
      <c r="C13731" s="206"/>
      <c r="D13731" s="207" t="str">
        <f t="shared" si="4118"/>
        <v/>
      </c>
      <c r="E13731" s="208"/>
      <c r="F13731" s="211">
        <f t="shared" si="4119"/>
        <v>0</v>
      </c>
      <c r="G13731" s="268">
        <f t="shared" si="4120"/>
        <v>0</v>
      </c>
    </row>
    <row r="13732" spans="1:7" ht="24" customHeight="1" x14ac:dyDescent="0.2">
      <c r="A13732" s="207" t="str">
        <f t="shared" si="4116"/>
        <v/>
      </c>
      <c r="B13732" s="205">
        <f t="shared" si="4117"/>
        <v>0</v>
      </c>
      <c r="C13732" s="206"/>
      <c r="D13732" s="207" t="str">
        <f t="shared" si="4118"/>
        <v/>
      </c>
      <c r="E13732" s="208"/>
      <c r="F13732" s="209">
        <f t="shared" si="4119"/>
        <v>0</v>
      </c>
      <c r="G13732" s="268">
        <f t="shared" si="4120"/>
        <v>0</v>
      </c>
    </row>
    <row r="13733" spans="1:7" ht="24" customHeight="1" x14ac:dyDescent="0.2">
      <c r="A13733" s="207" t="str">
        <f t="shared" si="4116"/>
        <v/>
      </c>
      <c r="B13733" s="205">
        <f t="shared" si="4117"/>
        <v>0</v>
      </c>
      <c r="C13733" s="206"/>
      <c r="D13733" s="207" t="str">
        <f t="shared" si="4118"/>
        <v/>
      </c>
      <c r="E13733" s="208"/>
      <c r="F13733" s="209">
        <f t="shared" si="4119"/>
        <v>0</v>
      </c>
      <c r="G13733" s="268">
        <f t="shared" si="4120"/>
        <v>0</v>
      </c>
    </row>
    <row r="13734" spans="1:7" ht="24" customHeight="1" x14ac:dyDescent="0.2">
      <c r="A13734" s="207" t="str">
        <f t="shared" si="4116"/>
        <v/>
      </c>
      <c r="B13734" s="205">
        <f t="shared" si="4117"/>
        <v>0</v>
      </c>
      <c r="C13734" s="206"/>
      <c r="D13734" s="207" t="str">
        <f t="shared" si="4118"/>
        <v/>
      </c>
      <c r="E13734" s="208"/>
      <c r="F13734" s="209">
        <f t="shared" si="4119"/>
        <v>0</v>
      </c>
      <c r="G13734" s="268">
        <f t="shared" si="4120"/>
        <v>0</v>
      </c>
    </row>
    <row r="13735" spans="1:7" ht="24" customHeight="1" x14ac:dyDescent="0.2">
      <c r="A13735" s="207" t="str">
        <f t="shared" si="4116"/>
        <v/>
      </c>
      <c r="B13735" s="205">
        <f t="shared" si="4117"/>
        <v>0</v>
      </c>
      <c r="C13735" s="206"/>
      <c r="D13735" s="207" t="str">
        <f t="shared" si="4118"/>
        <v/>
      </c>
      <c r="E13735" s="208"/>
      <c r="F13735" s="209">
        <f t="shared" si="4119"/>
        <v>0</v>
      </c>
      <c r="G13735" s="268">
        <f t="shared" si="4120"/>
        <v>0</v>
      </c>
    </row>
    <row r="13736" spans="1:7" ht="24" customHeight="1" x14ac:dyDescent="0.2">
      <c r="A13736" s="269"/>
      <c r="D13736" s="88"/>
      <c r="E13736" s="89"/>
      <c r="F13736" s="255" t="s">
        <v>31</v>
      </c>
      <c r="G13736" s="270">
        <f>SUBTOTAL(9,G13728:G13735)</f>
        <v>0</v>
      </c>
    </row>
    <row r="13737" spans="1:7" ht="24" customHeight="1" x14ac:dyDescent="0.2">
      <c r="A13737" s="269"/>
      <c r="C13737" s="98" t="s">
        <v>605</v>
      </c>
      <c r="D13737" s="88"/>
      <c r="E13737" s="89"/>
      <c r="G13737" s="271"/>
    </row>
    <row r="13738" spans="1:7" ht="24" customHeight="1" x14ac:dyDescent="0.2">
      <c r="A13738" s="207" t="str">
        <f t="shared" ref="A13738:A13746" si="4121">IFERROR(VLOOKUP(C13738,Tabla_Insumos,4,FALSE),"")</f>
        <v/>
      </c>
      <c r="B13738" s="205" t="str">
        <f t="shared" ref="B13738:B13746" si="4122">IFERROR(VLOOKUP(C13738,Tabla_Insumos,5,FALSE),"")</f>
        <v/>
      </c>
      <c r="C13738" s="206"/>
      <c r="D13738" s="207" t="str">
        <f t="shared" ref="D13738:D13746" si="4123">IFERROR(VLOOKUP(C13738,Tabla_Insumos,2,FALSE),"")</f>
        <v/>
      </c>
      <c r="E13738" s="208"/>
      <c r="F13738" s="209">
        <f t="shared" ref="F13738:F13746" si="4124">IFERROR(VLOOKUP(C13738,Tabla_Insumos,3,FALSE),0)</f>
        <v>0</v>
      </c>
      <c r="G13738" s="268">
        <f t="shared" ref="G13738:G13746" si="4125">ROUND(E13738*F13738,2)</f>
        <v>0</v>
      </c>
    </row>
    <row r="13739" spans="1:7" ht="24" customHeight="1" x14ac:dyDescent="0.2">
      <c r="A13739" s="207" t="str">
        <f t="shared" si="4121"/>
        <v/>
      </c>
      <c r="B13739" s="205" t="str">
        <f t="shared" si="4122"/>
        <v/>
      </c>
      <c r="C13739" s="206"/>
      <c r="D13739" s="207" t="str">
        <f t="shared" si="4123"/>
        <v/>
      </c>
      <c r="E13739" s="208"/>
      <c r="F13739" s="209">
        <f t="shared" si="4124"/>
        <v>0</v>
      </c>
      <c r="G13739" s="268">
        <f t="shared" si="4125"/>
        <v>0</v>
      </c>
    </row>
    <row r="13740" spans="1:7" ht="24" customHeight="1" x14ac:dyDescent="0.2">
      <c r="A13740" s="207" t="str">
        <f t="shared" si="4121"/>
        <v/>
      </c>
      <c r="B13740" s="205" t="str">
        <f t="shared" si="4122"/>
        <v/>
      </c>
      <c r="C13740" s="206"/>
      <c r="D13740" s="207" t="str">
        <f t="shared" si="4123"/>
        <v/>
      </c>
      <c r="E13740" s="208"/>
      <c r="F13740" s="209">
        <f t="shared" si="4124"/>
        <v>0</v>
      </c>
      <c r="G13740" s="268">
        <f t="shared" si="4125"/>
        <v>0</v>
      </c>
    </row>
    <row r="13741" spans="1:7" ht="24" customHeight="1" x14ac:dyDescent="0.2">
      <c r="A13741" s="207" t="str">
        <f t="shared" si="4121"/>
        <v/>
      </c>
      <c r="B13741" s="205" t="str">
        <f t="shared" si="4122"/>
        <v/>
      </c>
      <c r="C13741" s="206"/>
      <c r="D13741" s="207" t="str">
        <f t="shared" si="4123"/>
        <v/>
      </c>
      <c r="E13741" s="208"/>
      <c r="F13741" s="209">
        <f t="shared" si="4124"/>
        <v>0</v>
      </c>
      <c r="G13741" s="268">
        <f t="shared" si="4125"/>
        <v>0</v>
      </c>
    </row>
    <row r="13742" spans="1:7" ht="24" customHeight="1" x14ac:dyDescent="0.2">
      <c r="A13742" s="207" t="str">
        <f t="shared" si="4121"/>
        <v/>
      </c>
      <c r="B13742" s="205" t="str">
        <f t="shared" si="4122"/>
        <v/>
      </c>
      <c r="C13742" s="206"/>
      <c r="D13742" s="207" t="str">
        <f t="shared" si="4123"/>
        <v/>
      </c>
      <c r="E13742" s="208"/>
      <c r="F13742" s="209">
        <f t="shared" si="4124"/>
        <v>0</v>
      </c>
      <c r="G13742" s="268">
        <f t="shared" si="4125"/>
        <v>0</v>
      </c>
    </row>
    <row r="13743" spans="1:7" ht="24" customHeight="1" x14ac:dyDescent="0.2">
      <c r="A13743" s="207" t="str">
        <f t="shared" si="4121"/>
        <v/>
      </c>
      <c r="B13743" s="205" t="str">
        <f t="shared" si="4122"/>
        <v/>
      </c>
      <c r="C13743" s="206"/>
      <c r="D13743" s="207" t="str">
        <f t="shared" si="4123"/>
        <v/>
      </c>
      <c r="E13743" s="208"/>
      <c r="F13743" s="209">
        <f t="shared" si="4124"/>
        <v>0</v>
      </c>
      <c r="G13743" s="268">
        <f t="shared" si="4125"/>
        <v>0</v>
      </c>
    </row>
    <row r="13744" spans="1:7" ht="24" customHeight="1" x14ac:dyDescent="0.2">
      <c r="A13744" s="207" t="str">
        <f t="shared" si="4121"/>
        <v/>
      </c>
      <c r="B13744" s="205" t="str">
        <f t="shared" si="4122"/>
        <v/>
      </c>
      <c r="C13744" s="206"/>
      <c r="D13744" s="207" t="str">
        <f t="shared" si="4123"/>
        <v/>
      </c>
      <c r="E13744" s="208"/>
      <c r="F13744" s="209">
        <f t="shared" si="4124"/>
        <v>0</v>
      </c>
      <c r="G13744" s="268">
        <f t="shared" si="4125"/>
        <v>0</v>
      </c>
    </row>
    <row r="13745" spans="1:7" ht="24" customHeight="1" x14ac:dyDescent="0.2">
      <c r="A13745" s="207" t="str">
        <f t="shared" si="4121"/>
        <v/>
      </c>
      <c r="B13745" s="205" t="str">
        <f t="shared" si="4122"/>
        <v/>
      </c>
      <c r="C13745" s="206"/>
      <c r="D13745" s="207" t="str">
        <f t="shared" si="4123"/>
        <v/>
      </c>
      <c r="E13745" s="208"/>
      <c r="F13745" s="209">
        <f t="shared" si="4124"/>
        <v>0</v>
      </c>
      <c r="G13745" s="268">
        <f t="shared" si="4125"/>
        <v>0</v>
      </c>
    </row>
    <row r="13746" spans="1:7" ht="24" customHeight="1" x14ac:dyDescent="0.2">
      <c r="A13746" s="207" t="str">
        <f t="shared" si="4121"/>
        <v/>
      </c>
      <c r="B13746" s="205" t="str">
        <f t="shared" si="4122"/>
        <v/>
      </c>
      <c r="C13746" s="206"/>
      <c r="D13746" s="207" t="str">
        <f t="shared" si="4123"/>
        <v/>
      </c>
      <c r="E13746" s="208"/>
      <c r="F13746" s="209">
        <f t="shared" si="4124"/>
        <v>0</v>
      </c>
      <c r="G13746" s="268">
        <f t="shared" si="4125"/>
        <v>0</v>
      </c>
    </row>
    <row r="13747" spans="1:7" ht="24" customHeight="1" x14ac:dyDescent="0.2">
      <c r="A13747" s="272"/>
      <c r="B13747" s="88"/>
      <c r="D13747" s="88"/>
      <c r="E13747" s="89"/>
      <c r="F13747" s="255" t="s">
        <v>32</v>
      </c>
      <c r="G13747" s="270">
        <f>SUBTOTAL(9,G13738:G13746)</f>
        <v>0</v>
      </c>
    </row>
    <row r="13748" spans="1:7" ht="24" customHeight="1" x14ac:dyDescent="0.2">
      <c r="A13748" s="273"/>
      <c r="B13748" s="88"/>
      <c r="D13748" s="88"/>
      <c r="E13748" s="89"/>
      <c r="G13748" s="271"/>
    </row>
    <row r="13749" spans="1:7" ht="24" customHeight="1" x14ac:dyDescent="0.2">
      <c r="A13749" s="274" t="str">
        <f>B13707</f>
        <v>25.9.2.13</v>
      </c>
      <c r="B13749" s="275" t="str">
        <f>C13707</f>
        <v>Conector 3/4" zincado a rosca</v>
      </c>
      <c r="C13749" s="95"/>
      <c r="D13749" s="95" t="s">
        <v>33</v>
      </c>
      <c r="E13749" s="96"/>
      <c r="F13749" s="277" t="s">
        <v>34</v>
      </c>
      <c r="G13749" s="276">
        <f>SUBTOTAL(9,G13712:G13748)</f>
        <v>0</v>
      </c>
    </row>
    <row r="13751" spans="1:7" ht="24" customHeight="1" x14ac:dyDescent="0.2">
      <c r="A13751" s="256" t="s">
        <v>36</v>
      </c>
      <c r="B13751" s="257"/>
      <c r="C13751" s="257"/>
      <c r="D13751" s="257"/>
      <c r="E13751" s="257"/>
      <c r="F13751" s="257"/>
      <c r="G13751" s="258"/>
    </row>
    <row r="13752" spans="1:7" ht="24" customHeight="1" x14ac:dyDescent="0.2">
      <c r="A13752" s="259" t="s">
        <v>601</v>
      </c>
      <c r="B13752" s="84" t="str">
        <f>Comitente</f>
        <v>SUBSECRETARIA DE ARQUITECTURA</v>
      </c>
      <c r="C13752" s="80"/>
      <c r="D13752" s="85"/>
      <c r="E13752" s="85"/>
      <c r="F13752" s="86"/>
      <c r="G13752" s="260"/>
    </row>
    <row r="13753" spans="1:7" ht="24" customHeight="1" x14ac:dyDescent="0.2">
      <c r="A13753" s="259" t="s">
        <v>602</v>
      </c>
      <c r="B13753" s="84">
        <f>Contratista</f>
        <v>0</v>
      </c>
      <c r="C13753" s="81"/>
      <c r="D13753" s="81"/>
      <c r="E13753" s="81"/>
      <c r="F13753" s="87"/>
      <c r="G13753" s="261"/>
    </row>
    <row r="13754" spans="1:7" ht="24" customHeight="1" x14ac:dyDescent="0.2">
      <c r="A13754" s="259" t="s">
        <v>23</v>
      </c>
      <c r="B13754" s="84" t="str">
        <f>Obra</f>
        <v>ESCUELA CASA DEL NINÑO</v>
      </c>
      <c r="C13754" s="81"/>
      <c r="D13754" s="81"/>
      <c r="E13754" s="81"/>
      <c r="F13754" s="87" t="s">
        <v>37</v>
      </c>
      <c r="G13754" s="262">
        <f>Fecha_Base</f>
        <v>0</v>
      </c>
    </row>
    <row r="13755" spans="1:7" ht="24" customHeight="1" x14ac:dyDescent="0.2">
      <c r="A13755" s="263" t="s">
        <v>600</v>
      </c>
      <c r="B13755" s="82" t="str">
        <f>Ubicación</f>
        <v>VALLE FERTIL - SAN JUAN</v>
      </c>
      <c r="C13755" s="82"/>
      <c r="D13755" s="88"/>
      <c r="E13755" s="89"/>
      <c r="G13755" s="264"/>
    </row>
    <row r="13756" spans="1:7" ht="24" customHeight="1" x14ac:dyDescent="0.2">
      <c r="A13756" s="263" t="s">
        <v>38</v>
      </c>
      <c r="B13756" s="91">
        <f>IFERROR(VALUE(LEFT(B13757,FIND(".",B13757)-1)),"")</f>
        <v>25</v>
      </c>
      <c r="C13756" s="83" t="str">
        <f>IFERROR(VLOOKUP(B13756,Tabla_CyP,2,FALSE),"")</f>
        <v>REPARACIONES, REFACCIONES Y REFUNCIONALIZACIONES</v>
      </c>
      <c r="E13756" s="89"/>
      <c r="G13756" s="264"/>
    </row>
    <row r="13757" spans="1:7" ht="24" customHeight="1" x14ac:dyDescent="0.2">
      <c r="A13757" s="263" t="s">
        <v>24</v>
      </c>
      <c r="B13757" s="92" t="str">
        <f>IFERROR(VLOOKUP(COUNTIF($A$1:A13757,"ANALISIS DE PRECIOS"),Tabla_NumeroItem,2,FALSE),"")</f>
        <v>25.9.2.14</v>
      </c>
      <c r="C13757" s="83" t="str">
        <f>IFERROR(VLOOKUP(B13757,Tabla_CyP,2,FALSE),"")</f>
        <v>Caño semipesado 3/4" (15,4 mm) tramo de 3m</v>
      </c>
      <c r="D13757" s="88"/>
      <c r="E13757" s="89"/>
      <c r="F13757" s="87" t="s">
        <v>25</v>
      </c>
      <c r="G13757" s="265" t="str">
        <f>IFERROR(VLOOKUP(B13757,Tabla_CyP,4,FALSE),"")</f>
        <v>u</v>
      </c>
    </row>
    <row r="13758" spans="1:7" ht="24" customHeight="1" x14ac:dyDescent="0.2">
      <c r="A13758" s="263"/>
      <c r="B13758" s="82"/>
      <c r="D13758" s="88"/>
      <c r="E13758" s="89"/>
      <c r="G13758" s="264"/>
    </row>
    <row r="13759" spans="1:7" ht="24" customHeight="1" x14ac:dyDescent="0.2">
      <c r="A13759" s="366" t="s">
        <v>506</v>
      </c>
      <c r="B13759" s="367"/>
      <c r="C13759" s="368" t="s">
        <v>0</v>
      </c>
      <c r="D13759" s="368" t="s">
        <v>26</v>
      </c>
      <c r="E13759" s="370" t="s">
        <v>27</v>
      </c>
      <c r="F13759" s="372" t="s">
        <v>28</v>
      </c>
      <c r="G13759" s="372" t="s">
        <v>29</v>
      </c>
    </row>
    <row r="13760" spans="1:7" ht="24" customHeight="1" x14ac:dyDescent="0.2">
      <c r="A13760" s="93" t="s">
        <v>507</v>
      </c>
      <c r="B13760" s="93" t="s">
        <v>508</v>
      </c>
      <c r="C13760" s="369"/>
      <c r="D13760" s="369"/>
      <c r="E13760" s="371"/>
      <c r="F13760" s="373"/>
      <c r="G13760" s="373"/>
    </row>
    <row r="13761" spans="1:7" ht="24" customHeight="1" x14ac:dyDescent="0.2">
      <c r="A13761" s="266"/>
      <c r="B13761" s="94"/>
      <c r="C13761" s="132" t="s">
        <v>603</v>
      </c>
      <c r="D13761" s="95"/>
      <c r="E13761" s="96"/>
      <c r="F13761" s="97"/>
      <c r="G13761" s="267"/>
    </row>
    <row r="13762" spans="1:7" ht="24" customHeight="1" x14ac:dyDescent="0.2">
      <c r="A13762" s="207" t="str">
        <f t="shared" ref="A13762:A13775" si="4126">IFERROR(VLOOKUP(C13762,Tabla_Insumos,4,FALSE),"")</f>
        <v/>
      </c>
      <c r="B13762" s="205" t="str">
        <f>IFERROR(VLOOKUP(C13762,Tabla_Insumos,5,FALSE),"")</f>
        <v/>
      </c>
      <c r="C13762" s="206"/>
      <c r="D13762" s="207" t="str">
        <f t="shared" ref="D13762:D13775" si="4127">IFERROR(VLOOKUP(C13762,Tabla_Insumos,2,FALSE),"")</f>
        <v/>
      </c>
      <c r="E13762" s="208"/>
      <c r="F13762" s="209">
        <f t="shared" ref="F13762:F13775" si="4128">IFERROR(VLOOKUP(C13762,Tabla_Insumos,3,FALSE),0)</f>
        <v>0</v>
      </c>
      <c r="G13762" s="268">
        <f>ROUND(E13762*F13762,2)</f>
        <v>0</v>
      </c>
    </row>
    <row r="13763" spans="1:7" ht="24" customHeight="1" x14ac:dyDescent="0.2">
      <c r="A13763" s="207" t="str">
        <f t="shared" si="4126"/>
        <v/>
      </c>
      <c r="B13763" s="205" t="str">
        <f t="shared" ref="B13763:B13775" si="4129">IFERROR(VLOOKUP(C13763,Tabla_Insumos,5,FALSE),"")</f>
        <v/>
      </c>
      <c r="C13763" s="206"/>
      <c r="D13763" s="207" t="str">
        <f t="shared" si="4127"/>
        <v/>
      </c>
      <c r="E13763" s="208"/>
      <c r="F13763" s="209">
        <f t="shared" si="4128"/>
        <v>0</v>
      </c>
      <c r="G13763" s="268">
        <f t="shared" ref="G13763:G13775" si="4130">ROUND(E13763*F13763,2)</f>
        <v>0</v>
      </c>
    </row>
    <row r="13764" spans="1:7" ht="24" customHeight="1" x14ac:dyDescent="0.2">
      <c r="A13764" s="207" t="str">
        <f t="shared" si="4126"/>
        <v/>
      </c>
      <c r="B13764" s="205" t="str">
        <f t="shared" si="4129"/>
        <v/>
      </c>
      <c r="C13764" s="206"/>
      <c r="D13764" s="207" t="str">
        <f t="shared" si="4127"/>
        <v/>
      </c>
      <c r="E13764" s="208"/>
      <c r="F13764" s="209">
        <f t="shared" si="4128"/>
        <v>0</v>
      </c>
      <c r="G13764" s="268">
        <f t="shared" si="4130"/>
        <v>0</v>
      </c>
    </row>
    <row r="13765" spans="1:7" ht="24" customHeight="1" x14ac:dyDescent="0.2">
      <c r="A13765" s="207" t="str">
        <f t="shared" si="4126"/>
        <v/>
      </c>
      <c r="B13765" s="205" t="str">
        <f t="shared" si="4129"/>
        <v/>
      </c>
      <c r="C13765" s="206"/>
      <c r="D13765" s="207" t="str">
        <f t="shared" si="4127"/>
        <v/>
      </c>
      <c r="E13765" s="208"/>
      <c r="F13765" s="209">
        <f t="shared" si="4128"/>
        <v>0</v>
      </c>
      <c r="G13765" s="268">
        <f t="shared" si="4130"/>
        <v>0</v>
      </c>
    </row>
    <row r="13766" spans="1:7" ht="24" customHeight="1" x14ac:dyDescent="0.2">
      <c r="A13766" s="207" t="str">
        <f t="shared" si="4126"/>
        <v/>
      </c>
      <c r="B13766" s="205" t="str">
        <f t="shared" si="4129"/>
        <v/>
      </c>
      <c r="C13766" s="206"/>
      <c r="D13766" s="207" t="str">
        <f t="shared" si="4127"/>
        <v/>
      </c>
      <c r="E13766" s="208"/>
      <c r="F13766" s="209">
        <f t="shared" si="4128"/>
        <v>0</v>
      </c>
      <c r="G13766" s="268">
        <f t="shared" si="4130"/>
        <v>0</v>
      </c>
    </row>
    <row r="13767" spans="1:7" ht="24" customHeight="1" x14ac:dyDescent="0.2">
      <c r="A13767" s="207" t="str">
        <f t="shared" si="4126"/>
        <v/>
      </c>
      <c r="B13767" s="205" t="str">
        <f t="shared" si="4129"/>
        <v/>
      </c>
      <c r="C13767" s="206"/>
      <c r="D13767" s="207" t="str">
        <f t="shared" si="4127"/>
        <v/>
      </c>
      <c r="E13767" s="208"/>
      <c r="F13767" s="209">
        <f t="shared" si="4128"/>
        <v>0</v>
      </c>
      <c r="G13767" s="268">
        <f t="shared" si="4130"/>
        <v>0</v>
      </c>
    </row>
    <row r="13768" spans="1:7" ht="24" customHeight="1" x14ac:dyDescent="0.2">
      <c r="A13768" s="207" t="str">
        <f t="shared" si="4126"/>
        <v/>
      </c>
      <c r="B13768" s="205" t="str">
        <f t="shared" si="4129"/>
        <v/>
      </c>
      <c r="C13768" s="206"/>
      <c r="D13768" s="207" t="str">
        <f t="shared" si="4127"/>
        <v/>
      </c>
      <c r="E13768" s="208"/>
      <c r="F13768" s="209">
        <f t="shared" si="4128"/>
        <v>0</v>
      </c>
      <c r="G13768" s="268">
        <f t="shared" si="4130"/>
        <v>0</v>
      </c>
    </row>
    <row r="13769" spans="1:7" ht="24" customHeight="1" x14ac:dyDescent="0.2">
      <c r="A13769" s="207" t="str">
        <f t="shared" si="4126"/>
        <v/>
      </c>
      <c r="B13769" s="205" t="str">
        <f t="shared" si="4129"/>
        <v/>
      </c>
      <c r="C13769" s="206"/>
      <c r="D13769" s="207" t="str">
        <f t="shared" si="4127"/>
        <v/>
      </c>
      <c r="E13769" s="208"/>
      <c r="F13769" s="209">
        <f t="shared" si="4128"/>
        <v>0</v>
      </c>
      <c r="G13769" s="268">
        <f t="shared" si="4130"/>
        <v>0</v>
      </c>
    </row>
    <row r="13770" spans="1:7" ht="24" customHeight="1" x14ac:dyDescent="0.2">
      <c r="A13770" s="207" t="str">
        <f t="shared" si="4126"/>
        <v/>
      </c>
      <c r="B13770" s="205" t="str">
        <f t="shared" si="4129"/>
        <v/>
      </c>
      <c r="C13770" s="206"/>
      <c r="D13770" s="207" t="str">
        <f t="shared" si="4127"/>
        <v/>
      </c>
      <c r="E13770" s="208"/>
      <c r="F13770" s="209">
        <f t="shared" si="4128"/>
        <v>0</v>
      </c>
      <c r="G13770" s="268">
        <f t="shared" si="4130"/>
        <v>0</v>
      </c>
    </row>
    <row r="13771" spans="1:7" ht="24" customHeight="1" x14ac:dyDescent="0.2">
      <c r="A13771" s="207" t="str">
        <f t="shared" si="4126"/>
        <v/>
      </c>
      <c r="B13771" s="205" t="str">
        <f t="shared" si="4129"/>
        <v/>
      </c>
      <c r="C13771" s="206"/>
      <c r="D13771" s="207" t="str">
        <f t="shared" si="4127"/>
        <v/>
      </c>
      <c r="E13771" s="208"/>
      <c r="F13771" s="209">
        <f t="shared" si="4128"/>
        <v>0</v>
      </c>
      <c r="G13771" s="268">
        <f t="shared" si="4130"/>
        <v>0</v>
      </c>
    </row>
    <row r="13772" spans="1:7" ht="24" customHeight="1" x14ac:dyDescent="0.2">
      <c r="A13772" s="207" t="str">
        <f t="shared" si="4126"/>
        <v/>
      </c>
      <c r="B13772" s="205" t="str">
        <f t="shared" si="4129"/>
        <v/>
      </c>
      <c r="C13772" s="206"/>
      <c r="D13772" s="207" t="str">
        <f t="shared" si="4127"/>
        <v/>
      </c>
      <c r="E13772" s="208"/>
      <c r="F13772" s="209">
        <f t="shared" si="4128"/>
        <v>0</v>
      </c>
      <c r="G13772" s="268">
        <f t="shared" si="4130"/>
        <v>0</v>
      </c>
    </row>
    <row r="13773" spans="1:7" ht="24" customHeight="1" x14ac:dyDescent="0.2">
      <c r="A13773" s="207" t="str">
        <f t="shared" si="4126"/>
        <v/>
      </c>
      <c r="B13773" s="205" t="str">
        <f t="shared" si="4129"/>
        <v/>
      </c>
      <c r="C13773" s="206"/>
      <c r="D13773" s="207" t="str">
        <f t="shared" si="4127"/>
        <v/>
      </c>
      <c r="E13773" s="208"/>
      <c r="F13773" s="209">
        <f t="shared" si="4128"/>
        <v>0</v>
      </c>
      <c r="G13773" s="268">
        <f t="shared" si="4130"/>
        <v>0</v>
      </c>
    </row>
    <row r="13774" spans="1:7" ht="24" customHeight="1" x14ac:dyDescent="0.2">
      <c r="A13774" s="207" t="str">
        <f t="shared" si="4126"/>
        <v/>
      </c>
      <c r="B13774" s="205" t="str">
        <f t="shared" si="4129"/>
        <v/>
      </c>
      <c r="C13774" s="206"/>
      <c r="D13774" s="207" t="str">
        <f t="shared" si="4127"/>
        <v/>
      </c>
      <c r="E13774" s="208"/>
      <c r="F13774" s="209">
        <f t="shared" si="4128"/>
        <v>0</v>
      </c>
      <c r="G13774" s="268">
        <f t="shared" si="4130"/>
        <v>0</v>
      </c>
    </row>
    <row r="13775" spans="1:7" ht="24" customHeight="1" x14ac:dyDescent="0.2">
      <c r="A13775" s="207" t="str">
        <f t="shared" si="4126"/>
        <v/>
      </c>
      <c r="B13775" s="205" t="str">
        <f t="shared" si="4129"/>
        <v/>
      </c>
      <c r="C13775" s="206"/>
      <c r="D13775" s="207" t="str">
        <f t="shared" si="4127"/>
        <v/>
      </c>
      <c r="E13775" s="208"/>
      <c r="F13775" s="210">
        <f t="shared" si="4128"/>
        <v>0</v>
      </c>
      <c r="G13775" s="268">
        <f t="shared" si="4130"/>
        <v>0</v>
      </c>
    </row>
    <row r="13776" spans="1:7" ht="24" customHeight="1" x14ac:dyDescent="0.2">
      <c r="A13776" s="269"/>
      <c r="D13776" s="88"/>
      <c r="E13776" s="89"/>
      <c r="F13776" s="255" t="s">
        <v>30</v>
      </c>
      <c r="G13776" s="270">
        <f>SUBTOTAL(9,G13762:G13775)</f>
        <v>0</v>
      </c>
    </row>
    <row r="13777" spans="1:7" ht="24" customHeight="1" x14ac:dyDescent="0.2">
      <c r="A13777" s="269"/>
      <c r="C13777" s="98" t="s">
        <v>604</v>
      </c>
      <c r="D13777" s="88"/>
      <c r="E13777" s="89"/>
      <c r="G13777" s="271"/>
    </row>
    <row r="13778" spans="1:7" ht="24" customHeight="1" x14ac:dyDescent="0.2">
      <c r="A13778" s="207" t="str">
        <f t="shared" ref="A13778:A13785" si="4131">IFERROR(VLOOKUP(C13778,Tabla_Insumos,4,FALSE),"")</f>
        <v/>
      </c>
      <c r="B13778" s="205">
        <f t="shared" ref="B13778:B13785" si="4132">IFERROR(VLOOKUP(A13778,Tabla_Indices,5,FALSE),"")</f>
        <v>0</v>
      </c>
      <c r="C13778" s="206"/>
      <c r="D13778" s="207" t="str">
        <f t="shared" ref="D13778:D13785" si="4133">IFERROR(VLOOKUP(C13778,Tabla_Insumos,2,FALSE),"")</f>
        <v/>
      </c>
      <c r="E13778" s="208"/>
      <c r="F13778" s="211">
        <f t="shared" ref="F13778:F13785" si="4134">IFERROR(VLOOKUP(C13778,Tabla_Insumos,3,FALSE),0)</f>
        <v>0</v>
      </c>
      <c r="G13778" s="268">
        <f>ROUND(E13778*F13778,2)</f>
        <v>0</v>
      </c>
    </row>
    <row r="13779" spans="1:7" ht="24" customHeight="1" x14ac:dyDescent="0.2">
      <c r="A13779" s="207" t="str">
        <f t="shared" si="4131"/>
        <v/>
      </c>
      <c r="B13779" s="205">
        <f t="shared" si="4132"/>
        <v>0</v>
      </c>
      <c r="C13779" s="206"/>
      <c r="D13779" s="207" t="str">
        <f t="shared" si="4133"/>
        <v/>
      </c>
      <c r="E13779" s="208"/>
      <c r="F13779" s="211">
        <f t="shared" si="4134"/>
        <v>0</v>
      </c>
      <c r="G13779" s="268">
        <f>ROUND(E13779*F13779,2)</f>
        <v>0</v>
      </c>
    </row>
    <row r="13780" spans="1:7" ht="24" customHeight="1" x14ac:dyDescent="0.2">
      <c r="A13780" s="207" t="str">
        <f t="shared" si="4131"/>
        <v/>
      </c>
      <c r="B13780" s="205">
        <f t="shared" si="4132"/>
        <v>0</v>
      </c>
      <c r="C13780" s="206"/>
      <c r="D13780" s="207" t="str">
        <f t="shared" si="4133"/>
        <v/>
      </c>
      <c r="E13780" s="208"/>
      <c r="F13780" s="211">
        <f t="shared" si="4134"/>
        <v>0</v>
      </c>
      <c r="G13780" s="268">
        <f t="shared" ref="G13780:G13785" si="4135">ROUND(E13780*F13780,2)</f>
        <v>0</v>
      </c>
    </row>
    <row r="13781" spans="1:7" ht="24" customHeight="1" x14ac:dyDescent="0.2">
      <c r="A13781" s="207" t="str">
        <f t="shared" si="4131"/>
        <v/>
      </c>
      <c r="B13781" s="205">
        <f t="shared" si="4132"/>
        <v>0</v>
      </c>
      <c r="C13781" s="206"/>
      <c r="D13781" s="207" t="str">
        <f t="shared" si="4133"/>
        <v/>
      </c>
      <c r="E13781" s="208"/>
      <c r="F13781" s="211">
        <f t="shared" si="4134"/>
        <v>0</v>
      </c>
      <c r="G13781" s="268">
        <f t="shared" si="4135"/>
        <v>0</v>
      </c>
    </row>
    <row r="13782" spans="1:7" ht="24" customHeight="1" x14ac:dyDescent="0.2">
      <c r="A13782" s="207" t="str">
        <f t="shared" si="4131"/>
        <v/>
      </c>
      <c r="B13782" s="205">
        <f t="shared" si="4132"/>
        <v>0</v>
      </c>
      <c r="C13782" s="206"/>
      <c r="D13782" s="207" t="str">
        <f t="shared" si="4133"/>
        <v/>
      </c>
      <c r="E13782" s="208"/>
      <c r="F13782" s="209">
        <f t="shared" si="4134"/>
        <v>0</v>
      </c>
      <c r="G13782" s="268">
        <f t="shared" si="4135"/>
        <v>0</v>
      </c>
    </row>
    <row r="13783" spans="1:7" ht="24" customHeight="1" x14ac:dyDescent="0.2">
      <c r="A13783" s="207" t="str">
        <f t="shared" si="4131"/>
        <v/>
      </c>
      <c r="B13783" s="205">
        <f t="shared" si="4132"/>
        <v>0</v>
      </c>
      <c r="C13783" s="206"/>
      <c r="D13783" s="207" t="str">
        <f t="shared" si="4133"/>
        <v/>
      </c>
      <c r="E13783" s="208"/>
      <c r="F13783" s="209">
        <f t="shared" si="4134"/>
        <v>0</v>
      </c>
      <c r="G13783" s="268">
        <f t="shared" si="4135"/>
        <v>0</v>
      </c>
    </row>
    <row r="13784" spans="1:7" ht="24" customHeight="1" x14ac:dyDescent="0.2">
      <c r="A13784" s="207" t="str">
        <f t="shared" si="4131"/>
        <v/>
      </c>
      <c r="B13784" s="205">
        <f t="shared" si="4132"/>
        <v>0</v>
      </c>
      <c r="C13784" s="206"/>
      <c r="D13784" s="207" t="str">
        <f t="shared" si="4133"/>
        <v/>
      </c>
      <c r="E13784" s="208"/>
      <c r="F13784" s="209">
        <f t="shared" si="4134"/>
        <v>0</v>
      </c>
      <c r="G13784" s="268">
        <f t="shared" si="4135"/>
        <v>0</v>
      </c>
    </row>
    <row r="13785" spans="1:7" ht="24" customHeight="1" x14ac:dyDescent="0.2">
      <c r="A13785" s="207" t="str">
        <f t="shared" si="4131"/>
        <v/>
      </c>
      <c r="B13785" s="205">
        <f t="shared" si="4132"/>
        <v>0</v>
      </c>
      <c r="C13785" s="206"/>
      <c r="D13785" s="207" t="str">
        <f t="shared" si="4133"/>
        <v/>
      </c>
      <c r="E13785" s="208"/>
      <c r="F13785" s="209">
        <f t="shared" si="4134"/>
        <v>0</v>
      </c>
      <c r="G13785" s="268">
        <f t="shared" si="4135"/>
        <v>0</v>
      </c>
    </row>
    <row r="13786" spans="1:7" ht="24" customHeight="1" x14ac:dyDescent="0.2">
      <c r="A13786" s="269"/>
      <c r="D13786" s="88"/>
      <c r="E13786" s="89"/>
      <c r="F13786" s="255" t="s">
        <v>31</v>
      </c>
      <c r="G13786" s="270">
        <f>SUBTOTAL(9,G13778:G13785)</f>
        <v>0</v>
      </c>
    </row>
    <row r="13787" spans="1:7" ht="24" customHeight="1" x14ac:dyDescent="0.2">
      <c r="A13787" s="269"/>
      <c r="C13787" s="98" t="s">
        <v>605</v>
      </c>
      <c r="D13787" s="88"/>
      <c r="E13787" s="89"/>
      <c r="G13787" s="271"/>
    </row>
    <row r="13788" spans="1:7" ht="24" customHeight="1" x14ac:dyDescent="0.2">
      <c r="A13788" s="207" t="str">
        <f t="shared" ref="A13788:A13796" si="4136">IFERROR(VLOOKUP(C13788,Tabla_Insumos,4,FALSE),"")</f>
        <v/>
      </c>
      <c r="B13788" s="205" t="str">
        <f t="shared" ref="B13788:B13796" si="4137">IFERROR(VLOOKUP(C13788,Tabla_Insumos,5,FALSE),"")</f>
        <v/>
      </c>
      <c r="C13788" s="206"/>
      <c r="D13788" s="207" t="str">
        <f t="shared" ref="D13788:D13796" si="4138">IFERROR(VLOOKUP(C13788,Tabla_Insumos,2,FALSE),"")</f>
        <v/>
      </c>
      <c r="E13788" s="208"/>
      <c r="F13788" s="209">
        <f t="shared" ref="F13788:F13796" si="4139">IFERROR(VLOOKUP(C13788,Tabla_Insumos,3,FALSE),0)</f>
        <v>0</v>
      </c>
      <c r="G13788" s="268">
        <f t="shared" ref="G13788:G13796" si="4140">ROUND(E13788*F13788,2)</f>
        <v>0</v>
      </c>
    </row>
    <row r="13789" spans="1:7" ht="24" customHeight="1" x14ac:dyDescent="0.2">
      <c r="A13789" s="207" t="str">
        <f t="shared" si="4136"/>
        <v/>
      </c>
      <c r="B13789" s="205" t="str">
        <f t="shared" si="4137"/>
        <v/>
      </c>
      <c r="C13789" s="206"/>
      <c r="D13789" s="207" t="str">
        <f t="shared" si="4138"/>
        <v/>
      </c>
      <c r="E13789" s="208"/>
      <c r="F13789" s="209">
        <f t="shared" si="4139"/>
        <v>0</v>
      </c>
      <c r="G13789" s="268">
        <f t="shared" si="4140"/>
        <v>0</v>
      </c>
    </row>
    <row r="13790" spans="1:7" ht="24" customHeight="1" x14ac:dyDescent="0.2">
      <c r="A13790" s="207" t="str">
        <f t="shared" si="4136"/>
        <v/>
      </c>
      <c r="B13790" s="205" t="str">
        <f t="shared" si="4137"/>
        <v/>
      </c>
      <c r="C13790" s="206"/>
      <c r="D13790" s="207" t="str">
        <f t="shared" si="4138"/>
        <v/>
      </c>
      <c r="E13790" s="208"/>
      <c r="F13790" s="209">
        <f t="shared" si="4139"/>
        <v>0</v>
      </c>
      <c r="G13790" s="268">
        <f t="shared" si="4140"/>
        <v>0</v>
      </c>
    </row>
    <row r="13791" spans="1:7" ht="24" customHeight="1" x14ac:dyDescent="0.2">
      <c r="A13791" s="207" t="str">
        <f t="shared" si="4136"/>
        <v/>
      </c>
      <c r="B13791" s="205" t="str">
        <f t="shared" si="4137"/>
        <v/>
      </c>
      <c r="C13791" s="206"/>
      <c r="D13791" s="207" t="str">
        <f t="shared" si="4138"/>
        <v/>
      </c>
      <c r="E13791" s="208"/>
      <c r="F13791" s="209">
        <f t="shared" si="4139"/>
        <v>0</v>
      </c>
      <c r="G13791" s="268">
        <f t="shared" si="4140"/>
        <v>0</v>
      </c>
    </row>
    <row r="13792" spans="1:7" ht="24" customHeight="1" x14ac:dyDescent="0.2">
      <c r="A13792" s="207" t="str">
        <f t="shared" si="4136"/>
        <v/>
      </c>
      <c r="B13792" s="205" t="str">
        <f t="shared" si="4137"/>
        <v/>
      </c>
      <c r="C13792" s="206"/>
      <c r="D13792" s="207" t="str">
        <f t="shared" si="4138"/>
        <v/>
      </c>
      <c r="E13792" s="208"/>
      <c r="F13792" s="209">
        <f t="shared" si="4139"/>
        <v>0</v>
      </c>
      <c r="G13792" s="268">
        <f t="shared" si="4140"/>
        <v>0</v>
      </c>
    </row>
    <row r="13793" spans="1:7" ht="24" customHeight="1" x14ac:dyDescent="0.2">
      <c r="A13793" s="207" t="str">
        <f t="shared" si="4136"/>
        <v/>
      </c>
      <c r="B13793" s="205" t="str">
        <f t="shared" si="4137"/>
        <v/>
      </c>
      <c r="C13793" s="206"/>
      <c r="D13793" s="207" t="str">
        <f t="shared" si="4138"/>
        <v/>
      </c>
      <c r="E13793" s="208"/>
      <c r="F13793" s="209">
        <f t="shared" si="4139"/>
        <v>0</v>
      </c>
      <c r="G13793" s="268">
        <f t="shared" si="4140"/>
        <v>0</v>
      </c>
    </row>
    <row r="13794" spans="1:7" ht="24" customHeight="1" x14ac:dyDescent="0.2">
      <c r="A13794" s="207" t="str">
        <f t="shared" si="4136"/>
        <v/>
      </c>
      <c r="B13794" s="205" t="str">
        <f t="shared" si="4137"/>
        <v/>
      </c>
      <c r="C13794" s="206"/>
      <c r="D13794" s="207" t="str">
        <f t="shared" si="4138"/>
        <v/>
      </c>
      <c r="E13794" s="208"/>
      <c r="F13794" s="209">
        <f t="shared" si="4139"/>
        <v>0</v>
      </c>
      <c r="G13794" s="268">
        <f t="shared" si="4140"/>
        <v>0</v>
      </c>
    </row>
    <row r="13795" spans="1:7" ht="24" customHeight="1" x14ac:dyDescent="0.2">
      <c r="A13795" s="207" t="str">
        <f t="shared" si="4136"/>
        <v/>
      </c>
      <c r="B13795" s="205" t="str">
        <f t="shared" si="4137"/>
        <v/>
      </c>
      <c r="C13795" s="206"/>
      <c r="D13795" s="207" t="str">
        <f t="shared" si="4138"/>
        <v/>
      </c>
      <c r="E13795" s="208"/>
      <c r="F13795" s="209">
        <f t="shared" si="4139"/>
        <v>0</v>
      </c>
      <c r="G13795" s="268">
        <f t="shared" si="4140"/>
        <v>0</v>
      </c>
    </row>
    <row r="13796" spans="1:7" ht="24" customHeight="1" x14ac:dyDescent="0.2">
      <c r="A13796" s="207" t="str">
        <f t="shared" si="4136"/>
        <v/>
      </c>
      <c r="B13796" s="205" t="str">
        <f t="shared" si="4137"/>
        <v/>
      </c>
      <c r="C13796" s="206"/>
      <c r="D13796" s="207" t="str">
        <f t="shared" si="4138"/>
        <v/>
      </c>
      <c r="E13796" s="208"/>
      <c r="F13796" s="209">
        <f t="shared" si="4139"/>
        <v>0</v>
      </c>
      <c r="G13796" s="268">
        <f t="shared" si="4140"/>
        <v>0</v>
      </c>
    </row>
    <row r="13797" spans="1:7" ht="24" customHeight="1" x14ac:dyDescent="0.2">
      <c r="A13797" s="272"/>
      <c r="B13797" s="88"/>
      <c r="D13797" s="88"/>
      <c r="E13797" s="89"/>
      <c r="F13797" s="255" t="s">
        <v>32</v>
      </c>
      <c r="G13797" s="270">
        <f>SUBTOTAL(9,G13788:G13796)</f>
        <v>0</v>
      </c>
    </row>
    <row r="13798" spans="1:7" ht="24" customHeight="1" x14ac:dyDescent="0.2">
      <c r="A13798" s="273"/>
      <c r="B13798" s="88"/>
      <c r="D13798" s="88"/>
      <c r="E13798" s="89"/>
      <c r="G13798" s="271"/>
    </row>
    <row r="13799" spans="1:7" ht="24" customHeight="1" x14ac:dyDescent="0.2">
      <c r="A13799" s="274" t="str">
        <f>B13757</f>
        <v>25.9.2.14</v>
      </c>
      <c r="B13799" s="275" t="str">
        <f>C13757</f>
        <v>Caño semipesado 3/4" (15,4 mm) tramo de 3m</v>
      </c>
      <c r="C13799" s="95"/>
      <c r="D13799" s="95" t="s">
        <v>33</v>
      </c>
      <c r="E13799" s="96"/>
      <c r="F13799" s="277" t="s">
        <v>34</v>
      </c>
      <c r="G13799" s="276">
        <f>SUBTOTAL(9,G13762:G13798)</f>
        <v>0</v>
      </c>
    </row>
    <row r="13801" spans="1:7" ht="24" customHeight="1" x14ac:dyDescent="0.2">
      <c r="A13801" s="256" t="s">
        <v>36</v>
      </c>
      <c r="B13801" s="257"/>
      <c r="C13801" s="257"/>
      <c r="D13801" s="257"/>
      <c r="E13801" s="257"/>
      <c r="F13801" s="257"/>
      <c r="G13801" s="258"/>
    </row>
    <row r="13802" spans="1:7" ht="24" customHeight="1" x14ac:dyDescent="0.2">
      <c r="A13802" s="259" t="s">
        <v>601</v>
      </c>
      <c r="B13802" s="84" t="str">
        <f>Comitente</f>
        <v>SUBSECRETARIA DE ARQUITECTURA</v>
      </c>
      <c r="C13802" s="80"/>
      <c r="D13802" s="85"/>
      <c r="E13802" s="85"/>
      <c r="F13802" s="86"/>
      <c r="G13802" s="260"/>
    </row>
    <row r="13803" spans="1:7" ht="24" customHeight="1" x14ac:dyDescent="0.2">
      <c r="A13803" s="259" t="s">
        <v>602</v>
      </c>
      <c r="B13803" s="84">
        <f>Contratista</f>
        <v>0</v>
      </c>
      <c r="C13803" s="81"/>
      <c r="D13803" s="81"/>
      <c r="E13803" s="81"/>
      <c r="F13803" s="87"/>
      <c r="G13803" s="261"/>
    </row>
    <row r="13804" spans="1:7" ht="24" customHeight="1" x14ac:dyDescent="0.2">
      <c r="A13804" s="259" t="s">
        <v>23</v>
      </c>
      <c r="B13804" s="84" t="str">
        <f>Obra</f>
        <v>ESCUELA CASA DEL NINÑO</v>
      </c>
      <c r="C13804" s="81"/>
      <c r="D13804" s="81"/>
      <c r="E13804" s="81"/>
      <c r="F13804" s="87" t="s">
        <v>37</v>
      </c>
      <c r="G13804" s="262">
        <f>Fecha_Base</f>
        <v>0</v>
      </c>
    </row>
    <row r="13805" spans="1:7" ht="24" customHeight="1" x14ac:dyDescent="0.2">
      <c r="A13805" s="263" t="s">
        <v>600</v>
      </c>
      <c r="B13805" s="82" t="str">
        <f>Ubicación</f>
        <v>VALLE FERTIL - SAN JUAN</v>
      </c>
      <c r="C13805" s="82"/>
      <c r="D13805" s="88"/>
      <c r="E13805" s="89"/>
      <c r="G13805" s="264"/>
    </row>
    <row r="13806" spans="1:7" ht="24" customHeight="1" x14ac:dyDescent="0.2">
      <c r="A13806" s="263" t="s">
        <v>38</v>
      </c>
      <c r="B13806" s="91">
        <f>IFERROR(VALUE(LEFT(B13807,FIND(".",B13807)-1)),"")</f>
        <v>25</v>
      </c>
      <c r="C13806" s="83" t="str">
        <f>IFERROR(VLOOKUP(B13806,Tabla_CyP,2,FALSE),"")</f>
        <v>REPARACIONES, REFACCIONES Y REFUNCIONALIZACIONES</v>
      </c>
      <c r="E13806" s="89"/>
      <c r="G13806" s="264"/>
    </row>
    <row r="13807" spans="1:7" ht="24" customHeight="1" x14ac:dyDescent="0.2">
      <c r="A13807" s="263" t="s">
        <v>24</v>
      </c>
      <c r="B13807" s="92" t="str">
        <f>IFERROR(VLOOKUP(COUNTIF($A$1:A13807,"ANALISIS DE PRECIOS"),Tabla_NumeroItem,2,FALSE),"")</f>
        <v>25.9.2.15</v>
      </c>
      <c r="C13807" s="83" t="str">
        <f>IFERROR(VLOOKUP(B13807,Tabla_CyP,2,FALSE),"")</f>
        <v>Curvas 3/4"</v>
      </c>
      <c r="D13807" s="88"/>
      <c r="E13807" s="89"/>
      <c r="F13807" s="87" t="s">
        <v>25</v>
      </c>
      <c r="G13807" s="265" t="str">
        <f>IFERROR(VLOOKUP(B13807,Tabla_CyP,4,FALSE),"")</f>
        <v>u</v>
      </c>
    </row>
    <row r="13808" spans="1:7" ht="24" customHeight="1" x14ac:dyDescent="0.2">
      <c r="A13808" s="263"/>
      <c r="B13808" s="82"/>
      <c r="D13808" s="88"/>
      <c r="E13808" s="89"/>
      <c r="G13808" s="264"/>
    </row>
    <row r="13809" spans="1:7" ht="24" customHeight="1" x14ac:dyDescent="0.2">
      <c r="A13809" s="366" t="s">
        <v>506</v>
      </c>
      <c r="B13809" s="367"/>
      <c r="C13809" s="368" t="s">
        <v>0</v>
      </c>
      <c r="D13809" s="368" t="s">
        <v>26</v>
      </c>
      <c r="E13809" s="370" t="s">
        <v>27</v>
      </c>
      <c r="F13809" s="372" t="s">
        <v>28</v>
      </c>
      <c r="G13809" s="372" t="s">
        <v>29</v>
      </c>
    </row>
    <row r="13810" spans="1:7" ht="24" customHeight="1" x14ac:dyDescent="0.2">
      <c r="A13810" s="93" t="s">
        <v>507</v>
      </c>
      <c r="B13810" s="93" t="s">
        <v>508</v>
      </c>
      <c r="C13810" s="369"/>
      <c r="D13810" s="369"/>
      <c r="E13810" s="371"/>
      <c r="F13810" s="373"/>
      <c r="G13810" s="373"/>
    </row>
    <row r="13811" spans="1:7" ht="24" customHeight="1" x14ac:dyDescent="0.2">
      <c r="A13811" s="266"/>
      <c r="B13811" s="94"/>
      <c r="C13811" s="132" t="s">
        <v>603</v>
      </c>
      <c r="D13811" s="95"/>
      <c r="E13811" s="96"/>
      <c r="F13811" s="97"/>
      <c r="G13811" s="267"/>
    </row>
    <row r="13812" spans="1:7" ht="24" customHeight="1" x14ac:dyDescent="0.2">
      <c r="A13812" s="207" t="str">
        <f t="shared" ref="A13812:A13825" si="4141">IFERROR(VLOOKUP(C13812,Tabla_Insumos,4,FALSE),"")</f>
        <v/>
      </c>
      <c r="B13812" s="205" t="str">
        <f>IFERROR(VLOOKUP(C13812,Tabla_Insumos,5,FALSE),"")</f>
        <v/>
      </c>
      <c r="C13812" s="206"/>
      <c r="D13812" s="207" t="str">
        <f t="shared" ref="D13812:D13825" si="4142">IFERROR(VLOOKUP(C13812,Tabla_Insumos,2,FALSE),"")</f>
        <v/>
      </c>
      <c r="E13812" s="208"/>
      <c r="F13812" s="209">
        <f t="shared" ref="F13812:F13825" si="4143">IFERROR(VLOOKUP(C13812,Tabla_Insumos,3,FALSE),0)</f>
        <v>0</v>
      </c>
      <c r="G13812" s="268">
        <f>ROUND(E13812*F13812,2)</f>
        <v>0</v>
      </c>
    </row>
    <row r="13813" spans="1:7" ht="24" customHeight="1" x14ac:dyDescent="0.2">
      <c r="A13813" s="207" t="str">
        <f t="shared" si="4141"/>
        <v/>
      </c>
      <c r="B13813" s="205" t="str">
        <f t="shared" ref="B13813:B13825" si="4144">IFERROR(VLOOKUP(C13813,Tabla_Insumos,5,FALSE),"")</f>
        <v/>
      </c>
      <c r="C13813" s="206"/>
      <c r="D13813" s="207" t="str">
        <f t="shared" si="4142"/>
        <v/>
      </c>
      <c r="E13813" s="208"/>
      <c r="F13813" s="209">
        <f t="shared" si="4143"/>
        <v>0</v>
      </c>
      <c r="G13813" s="268">
        <f t="shared" ref="G13813:G13825" si="4145">ROUND(E13813*F13813,2)</f>
        <v>0</v>
      </c>
    </row>
    <row r="13814" spans="1:7" ht="24" customHeight="1" x14ac:dyDescent="0.2">
      <c r="A13814" s="207" t="str">
        <f t="shared" si="4141"/>
        <v/>
      </c>
      <c r="B13814" s="205" t="str">
        <f t="shared" si="4144"/>
        <v/>
      </c>
      <c r="C13814" s="206"/>
      <c r="D13814" s="207" t="str">
        <f t="shared" si="4142"/>
        <v/>
      </c>
      <c r="E13814" s="208"/>
      <c r="F13814" s="209">
        <f t="shared" si="4143"/>
        <v>0</v>
      </c>
      <c r="G13814" s="268">
        <f t="shared" si="4145"/>
        <v>0</v>
      </c>
    </row>
    <row r="13815" spans="1:7" ht="24" customHeight="1" x14ac:dyDescent="0.2">
      <c r="A13815" s="207" t="str">
        <f t="shared" si="4141"/>
        <v/>
      </c>
      <c r="B13815" s="205" t="str">
        <f t="shared" si="4144"/>
        <v/>
      </c>
      <c r="C13815" s="206"/>
      <c r="D13815" s="207" t="str">
        <f t="shared" si="4142"/>
        <v/>
      </c>
      <c r="E13815" s="208"/>
      <c r="F13815" s="209">
        <f t="shared" si="4143"/>
        <v>0</v>
      </c>
      <c r="G13815" s="268">
        <f t="shared" si="4145"/>
        <v>0</v>
      </c>
    </row>
    <row r="13816" spans="1:7" ht="24" customHeight="1" x14ac:dyDescent="0.2">
      <c r="A13816" s="207" t="str">
        <f t="shared" si="4141"/>
        <v/>
      </c>
      <c r="B13816" s="205" t="str">
        <f t="shared" si="4144"/>
        <v/>
      </c>
      <c r="C13816" s="206"/>
      <c r="D13816" s="207" t="str">
        <f t="shared" si="4142"/>
        <v/>
      </c>
      <c r="E13816" s="208"/>
      <c r="F13816" s="209">
        <f t="shared" si="4143"/>
        <v>0</v>
      </c>
      <c r="G13816" s="268">
        <f t="shared" si="4145"/>
        <v>0</v>
      </c>
    </row>
    <row r="13817" spans="1:7" ht="24" customHeight="1" x14ac:dyDescent="0.2">
      <c r="A13817" s="207" t="str">
        <f t="shared" si="4141"/>
        <v/>
      </c>
      <c r="B13817" s="205" t="str">
        <f t="shared" si="4144"/>
        <v/>
      </c>
      <c r="C13817" s="206"/>
      <c r="D13817" s="207" t="str">
        <f t="shared" si="4142"/>
        <v/>
      </c>
      <c r="E13817" s="208"/>
      <c r="F13817" s="209">
        <f t="shared" si="4143"/>
        <v>0</v>
      </c>
      <c r="G13817" s="268">
        <f t="shared" si="4145"/>
        <v>0</v>
      </c>
    </row>
    <row r="13818" spans="1:7" ht="24" customHeight="1" x14ac:dyDescent="0.2">
      <c r="A13818" s="207" t="str">
        <f t="shared" si="4141"/>
        <v/>
      </c>
      <c r="B13818" s="205" t="str">
        <f t="shared" si="4144"/>
        <v/>
      </c>
      <c r="C13818" s="206"/>
      <c r="D13818" s="207" t="str">
        <f t="shared" si="4142"/>
        <v/>
      </c>
      <c r="E13818" s="208"/>
      <c r="F13818" s="209">
        <f t="shared" si="4143"/>
        <v>0</v>
      </c>
      <c r="G13818" s="268">
        <f t="shared" si="4145"/>
        <v>0</v>
      </c>
    </row>
    <row r="13819" spans="1:7" ht="24" customHeight="1" x14ac:dyDescent="0.2">
      <c r="A13819" s="207" t="str">
        <f t="shared" si="4141"/>
        <v/>
      </c>
      <c r="B13819" s="205" t="str">
        <f t="shared" si="4144"/>
        <v/>
      </c>
      <c r="C13819" s="206"/>
      <c r="D13819" s="207" t="str">
        <f t="shared" si="4142"/>
        <v/>
      </c>
      <c r="E13819" s="208"/>
      <c r="F13819" s="209">
        <f t="shared" si="4143"/>
        <v>0</v>
      </c>
      <c r="G13819" s="268">
        <f t="shared" si="4145"/>
        <v>0</v>
      </c>
    </row>
    <row r="13820" spans="1:7" ht="24" customHeight="1" x14ac:dyDescent="0.2">
      <c r="A13820" s="207" t="str">
        <f t="shared" si="4141"/>
        <v/>
      </c>
      <c r="B13820" s="205" t="str">
        <f t="shared" si="4144"/>
        <v/>
      </c>
      <c r="C13820" s="206"/>
      <c r="D13820" s="207" t="str">
        <f t="shared" si="4142"/>
        <v/>
      </c>
      <c r="E13820" s="208"/>
      <c r="F13820" s="209">
        <f t="shared" si="4143"/>
        <v>0</v>
      </c>
      <c r="G13820" s="268">
        <f t="shared" si="4145"/>
        <v>0</v>
      </c>
    </row>
    <row r="13821" spans="1:7" ht="24" customHeight="1" x14ac:dyDescent="0.2">
      <c r="A13821" s="207" t="str">
        <f t="shared" si="4141"/>
        <v/>
      </c>
      <c r="B13821" s="205" t="str">
        <f t="shared" si="4144"/>
        <v/>
      </c>
      <c r="C13821" s="206"/>
      <c r="D13821" s="207" t="str">
        <f t="shared" si="4142"/>
        <v/>
      </c>
      <c r="E13821" s="208"/>
      <c r="F13821" s="209">
        <f t="shared" si="4143"/>
        <v>0</v>
      </c>
      <c r="G13821" s="268">
        <f t="shared" si="4145"/>
        <v>0</v>
      </c>
    </row>
    <row r="13822" spans="1:7" ht="24" customHeight="1" x14ac:dyDescent="0.2">
      <c r="A13822" s="207" t="str">
        <f t="shared" si="4141"/>
        <v/>
      </c>
      <c r="B13822" s="205" t="str">
        <f t="shared" si="4144"/>
        <v/>
      </c>
      <c r="C13822" s="206"/>
      <c r="D13822" s="207" t="str">
        <f t="shared" si="4142"/>
        <v/>
      </c>
      <c r="E13822" s="208"/>
      <c r="F13822" s="209">
        <f t="shared" si="4143"/>
        <v>0</v>
      </c>
      <c r="G13822" s="268">
        <f t="shared" si="4145"/>
        <v>0</v>
      </c>
    </row>
    <row r="13823" spans="1:7" ht="24" customHeight="1" x14ac:dyDescent="0.2">
      <c r="A13823" s="207" t="str">
        <f t="shared" si="4141"/>
        <v/>
      </c>
      <c r="B13823" s="205" t="str">
        <f t="shared" si="4144"/>
        <v/>
      </c>
      <c r="C13823" s="206"/>
      <c r="D13823" s="207" t="str">
        <f t="shared" si="4142"/>
        <v/>
      </c>
      <c r="E13823" s="208"/>
      <c r="F13823" s="209">
        <f t="shared" si="4143"/>
        <v>0</v>
      </c>
      <c r="G13823" s="268">
        <f t="shared" si="4145"/>
        <v>0</v>
      </c>
    </row>
    <row r="13824" spans="1:7" ht="24" customHeight="1" x14ac:dyDescent="0.2">
      <c r="A13824" s="207" t="str">
        <f t="shared" si="4141"/>
        <v/>
      </c>
      <c r="B13824" s="205" t="str">
        <f t="shared" si="4144"/>
        <v/>
      </c>
      <c r="C13824" s="206"/>
      <c r="D13824" s="207" t="str">
        <f t="shared" si="4142"/>
        <v/>
      </c>
      <c r="E13824" s="208"/>
      <c r="F13824" s="209">
        <f t="shared" si="4143"/>
        <v>0</v>
      </c>
      <c r="G13824" s="268">
        <f t="shared" si="4145"/>
        <v>0</v>
      </c>
    </row>
    <row r="13825" spans="1:7" ht="24" customHeight="1" x14ac:dyDescent="0.2">
      <c r="A13825" s="207" t="str">
        <f t="shared" si="4141"/>
        <v/>
      </c>
      <c r="B13825" s="205" t="str">
        <f t="shared" si="4144"/>
        <v/>
      </c>
      <c r="C13825" s="206"/>
      <c r="D13825" s="207" t="str">
        <f t="shared" si="4142"/>
        <v/>
      </c>
      <c r="E13825" s="208"/>
      <c r="F13825" s="210">
        <f t="shared" si="4143"/>
        <v>0</v>
      </c>
      <c r="G13825" s="268">
        <f t="shared" si="4145"/>
        <v>0</v>
      </c>
    </row>
    <row r="13826" spans="1:7" ht="24" customHeight="1" x14ac:dyDescent="0.2">
      <c r="A13826" s="269"/>
      <c r="D13826" s="88"/>
      <c r="E13826" s="89"/>
      <c r="F13826" s="255" t="s">
        <v>30</v>
      </c>
      <c r="G13826" s="270">
        <f>SUBTOTAL(9,G13812:G13825)</f>
        <v>0</v>
      </c>
    </row>
    <row r="13827" spans="1:7" ht="24" customHeight="1" x14ac:dyDescent="0.2">
      <c r="A13827" s="269"/>
      <c r="C13827" s="98" t="s">
        <v>604</v>
      </c>
      <c r="D13827" s="88"/>
      <c r="E13827" s="89"/>
      <c r="G13827" s="271"/>
    </row>
    <row r="13828" spans="1:7" ht="24" customHeight="1" x14ac:dyDescent="0.2">
      <c r="A13828" s="207" t="str">
        <f t="shared" ref="A13828:A13835" si="4146">IFERROR(VLOOKUP(C13828,Tabla_Insumos,4,FALSE),"")</f>
        <v/>
      </c>
      <c r="B13828" s="205">
        <f t="shared" ref="B13828:B13835" si="4147">IFERROR(VLOOKUP(A13828,Tabla_Indices,5,FALSE),"")</f>
        <v>0</v>
      </c>
      <c r="C13828" s="206"/>
      <c r="D13828" s="207" t="str">
        <f t="shared" ref="D13828:D13835" si="4148">IFERROR(VLOOKUP(C13828,Tabla_Insumos,2,FALSE),"")</f>
        <v/>
      </c>
      <c r="E13828" s="208"/>
      <c r="F13828" s="211">
        <f t="shared" ref="F13828:F13835" si="4149">IFERROR(VLOOKUP(C13828,Tabla_Insumos,3,FALSE),0)</f>
        <v>0</v>
      </c>
      <c r="G13828" s="268">
        <f>ROUND(E13828*F13828,2)</f>
        <v>0</v>
      </c>
    </row>
    <row r="13829" spans="1:7" ht="24" customHeight="1" x14ac:dyDescent="0.2">
      <c r="A13829" s="207" t="str">
        <f t="shared" si="4146"/>
        <v/>
      </c>
      <c r="B13829" s="205">
        <f t="shared" si="4147"/>
        <v>0</v>
      </c>
      <c r="C13829" s="206"/>
      <c r="D13829" s="207" t="str">
        <f t="shared" si="4148"/>
        <v/>
      </c>
      <c r="E13829" s="208"/>
      <c r="F13829" s="211">
        <f t="shared" si="4149"/>
        <v>0</v>
      </c>
      <c r="G13829" s="268">
        <f>ROUND(E13829*F13829,2)</f>
        <v>0</v>
      </c>
    </row>
    <row r="13830" spans="1:7" ht="24" customHeight="1" x14ac:dyDescent="0.2">
      <c r="A13830" s="207" t="str">
        <f t="shared" si="4146"/>
        <v/>
      </c>
      <c r="B13830" s="205">
        <f t="shared" si="4147"/>
        <v>0</v>
      </c>
      <c r="C13830" s="206"/>
      <c r="D13830" s="207" t="str">
        <f t="shared" si="4148"/>
        <v/>
      </c>
      <c r="E13830" s="208"/>
      <c r="F13830" s="211">
        <f t="shared" si="4149"/>
        <v>0</v>
      </c>
      <c r="G13830" s="268">
        <f t="shared" ref="G13830:G13835" si="4150">ROUND(E13830*F13830,2)</f>
        <v>0</v>
      </c>
    </row>
    <row r="13831" spans="1:7" ht="24" customHeight="1" x14ac:dyDescent="0.2">
      <c r="A13831" s="207" t="str">
        <f t="shared" si="4146"/>
        <v/>
      </c>
      <c r="B13831" s="205">
        <f t="shared" si="4147"/>
        <v>0</v>
      </c>
      <c r="C13831" s="206"/>
      <c r="D13831" s="207" t="str">
        <f t="shared" si="4148"/>
        <v/>
      </c>
      <c r="E13831" s="208"/>
      <c r="F13831" s="211">
        <f t="shared" si="4149"/>
        <v>0</v>
      </c>
      <c r="G13831" s="268">
        <f t="shared" si="4150"/>
        <v>0</v>
      </c>
    </row>
    <row r="13832" spans="1:7" ht="24" customHeight="1" x14ac:dyDescent="0.2">
      <c r="A13832" s="207" t="str">
        <f t="shared" si="4146"/>
        <v/>
      </c>
      <c r="B13832" s="205">
        <f t="shared" si="4147"/>
        <v>0</v>
      </c>
      <c r="C13832" s="206"/>
      <c r="D13832" s="207" t="str">
        <f t="shared" si="4148"/>
        <v/>
      </c>
      <c r="E13832" s="208"/>
      <c r="F13832" s="209">
        <f t="shared" si="4149"/>
        <v>0</v>
      </c>
      <c r="G13832" s="268">
        <f t="shared" si="4150"/>
        <v>0</v>
      </c>
    </row>
    <row r="13833" spans="1:7" ht="24" customHeight="1" x14ac:dyDescent="0.2">
      <c r="A13833" s="207" t="str">
        <f t="shared" si="4146"/>
        <v/>
      </c>
      <c r="B13833" s="205">
        <f t="shared" si="4147"/>
        <v>0</v>
      </c>
      <c r="C13833" s="206"/>
      <c r="D13833" s="207" t="str">
        <f t="shared" si="4148"/>
        <v/>
      </c>
      <c r="E13833" s="208"/>
      <c r="F13833" s="209">
        <f t="shared" si="4149"/>
        <v>0</v>
      </c>
      <c r="G13833" s="268">
        <f t="shared" si="4150"/>
        <v>0</v>
      </c>
    </row>
    <row r="13834" spans="1:7" ht="24" customHeight="1" x14ac:dyDescent="0.2">
      <c r="A13834" s="207" t="str">
        <f t="shared" si="4146"/>
        <v/>
      </c>
      <c r="B13834" s="205">
        <f t="shared" si="4147"/>
        <v>0</v>
      </c>
      <c r="C13834" s="206"/>
      <c r="D13834" s="207" t="str">
        <f t="shared" si="4148"/>
        <v/>
      </c>
      <c r="E13834" s="208"/>
      <c r="F13834" s="209">
        <f t="shared" si="4149"/>
        <v>0</v>
      </c>
      <c r="G13834" s="268">
        <f t="shared" si="4150"/>
        <v>0</v>
      </c>
    </row>
    <row r="13835" spans="1:7" ht="24" customHeight="1" x14ac:dyDescent="0.2">
      <c r="A13835" s="207" t="str">
        <f t="shared" si="4146"/>
        <v/>
      </c>
      <c r="B13835" s="205">
        <f t="shared" si="4147"/>
        <v>0</v>
      </c>
      <c r="C13835" s="206"/>
      <c r="D13835" s="207" t="str">
        <f t="shared" si="4148"/>
        <v/>
      </c>
      <c r="E13835" s="208"/>
      <c r="F13835" s="209">
        <f t="shared" si="4149"/>
        <v>0</v>
      </c>
      <c r="G13835" s="268">
        <f t="shared" si="4150"/>
        <v>0</v>
      </c>
    </row>
    <row r="13836" spans="1:7" ht="24" customHeight="1" x14ac:dyDescent="0.2">
      <c r="A13836" s="269"/>
      <c r="D13836" s="88"/>
      <c r="E13836" s="89"/>
      <c r="F13836" s="255" t="s">
        <v>31</v>
      </c>
      <c r="G13836" s="270">
        <f>SUBTOTAL(9,G13828:G13835)</f>
        <v>0</v>
      </c>
    </row>
    <row r="13837" spans="1:7" ht="24" customHeight="1" x14ac:dyDescent="0.2">
      <c r="A13837" s="269"/>
      <c r="C13837" s="98" t="s">
        <v>605</v>
      </c>
      <c r="D13837" s="88"/>
      <c r="E13837" s="89"/>
      <c r="G13837" s="271"/>
    </row>
    <row r="13838" spans="1:7" ht="24" customHeight="1" x14ac:dyDescent="0.2">
      <c r="A13838" s="207" t="str">
        <f t="shared" ref="A13838:A13846" si="4151">IFERROR(VLOOKUP(C13838,Tabla_Insumos,4,FALSE),"")</f>
        <v/>
      </c>
      <c r="B13838" s="205" t="str">
        <f t="shared" ref="B13838:B13846" si="4152">IFERROR(VLOOKUP(C13838,Tabla_Insumos,5,FALSE),"")</f>
        <v/>
      </c>
      <c r="C13838" s="206"/>
      <c r="D13838" s="207" t="str">
        <f t="shared" ref="D13838:D13846" si="4153">IFERROR(VLOOKUP(C13838,Tabla_Insumos,2,FALSE),"")</f>
        <v/>
      </c>
      <c r="E13838" s="208"/>
      <c r="F13838" s="209">
        <f t="shared" ref="F13838:F13846" si="4154">IFERROR(VLOOKUP(C13838,Tabla_Insumos,3,FALSE),0)</f>
        <v>0</v>
      </c>
      <c r="G13838" s="268">
        <f t="shared" ref="G13838:G13846" si="4155">ROUND(E13838*F13838,2)</f>
        <v>0</v>
      </c>
    </row>
    <row r="13839" spans="1:7" ht="24" customHeight="1" x14ac:dyDescent="0.2">
      <c r="A13839" s="207" t="str">
        <f t="shared" si="4151"/>
        <v/>
      </c>
      <c r="B13839" s="205" t="str">
        <f t="shared" si="4152"/>
        <v/>
      </c>
      <c r="C13839" s="206"/>
      <c r="D13839" s="207" t="str">
        <f t="shared" si="4153"/>
        <v/>
      </c>
      <c r="E13839" s="208"/>
      <c r="F13839" s="209">
        <f t="shared" si="4154"/>
        <v>0</v>
      </c>
      <c r="G13839" s="268">
        <f t="shared" si="4155"/>
        <v>0</v>
      </c>
    </row>
    <row r="13840" spans="1:7" ht="24" customHeight="1" x14ac:dyDescent="0.2">
      <c r="A13840" s="207" t="str">
        <f t="shared" si="4151"/>
        <v/>
      </c>
      <c r="B13840" s="205" t="str">
        <f t="shared" si="4152"/>
        <v/>
      </c>
      <c r="C13840" s="206"/>
      <c r="D13840" s="207" t="str">
        <f t="shared" si="4153"/>
        <v/>
      </c>
      <c r="E13840" s="208"/>
      <c r="F13840" s="209">
        <f t="shared" si="4154"/>
        <v>0</v>
      </c>
      <c r="G13840" s="268">
        <f t="shared" si="4155"/>
        <v>0</v>
      </c>
    </row>
    <row r="13841" spans="1:7" ht="24" customHeight="1" x14ac:dyDescent="0.2">
      <c r="A13841" s="207" t="str">
        <f t="shared" si="4151"/>
        <v/>
      </c>
      <c r="B13841" s="205" t="str">
        <f t="shared" si="4152"/>
        <v/>
      </c>
      <c r="C13841" s="206"/>
      <c r="D13841" s="207" t="str">
        <f t="shared" si="4153"/>
        <v/>
      </c>
      <c r="E13841" s="208"/>
      <c r="F13841" s="209">
        <f t="shared" si="4154"/>
        <v>0</v>
      </c>
      <c r="G13841" s="268">
        <f t="shared" si="4155"/>
        <v>0</v>
      </c>
    </row>
    <row r="13842" spans="1:7" ht="24" customHeight="1" x14ac:dyDescent="0.2">
      <c r="A13842" s="207" t="str">
        <f t="shared" si="4151"/>
        <v/>
      </c>
      <c r="B13842" s="205" t="str">
        <f t="shared" si="4152"/>
        <v/>
      </c>
      <c r="C13842" s="206"/>
      <c r="D13842" s="207" t="str">
        <f t="shared" si="4153"/>
        <v/>
      </c>
      <c r="E13842" s="208"/>
      <c r="F13842" s="209">
        <f t="shared" si="4154"/>
        <v>0</v>
      </c>
      <c r="G13842" s="268">
        <f t="shared" si="4155"/>
        <v>0</v>
      </c>
    </row>
    <row r="13843" spans="1:7" ht="24" customHeight="1" x14ac:dyDescent="0.2">
      <c r="A13843" s="207" t="str">
        <f t="shared" si="4151"/>
        <v/>
      </c>
      <c r="B13843" s="205" t="str">
        <f t="shared" si="4152"/>
        <v/>
      </c>
      <c r="C13843" s="206"/>
      <c r="D13843" s="207" t="str">
        <f t="shared" si="4153"/>
        <v/>
      </c>
      <c r="E13843" s="208"/>
      <c r="F13843" s="209">
        <f t="shared" si="4154"/>
        <v>0</v>
      </c>
      <c r="G13843" s="268">
        <f t="shared" si="4155"/>
        <v>0</v>
      </c>
    </row>
    <row r="13844" spans="1:7" ht="24" customHeight="1" x14ac:dyDescent="0.2">
      <c r="A13844" s="207" t="str">
        <f t="shared" si="4151"/>
        <v/>
      </c>
      <c r="B13844" s="205" t="str">
        <f t="shared" si="4152"/>
        <v/>
      </c>
      <c r="C13844" s="206"/>
      <c r="D13844" s="207" t="str">
        <f t="shared" si="4153"/>
        <v/>
      </c>
      <c r="E13844" s="208"/>
      <c r="F13844" s="209">
        <f t="shared" si="4154"/>
        <v>0</v>
      </c>
      <c r="G13844" s="268">
        <f t="shared" si="4155"/>
        <v>0</v>
      </c>
    </row>
    <row r="13845" spans="1:7" ht="24" customHeight="1" x14ac:dyDescent="0.2">
      <c r="A13845" s="207" t="str">
        <f t="shared" si="4151"/>
        <v/>
      </c>
      <c r="B13845" s="205" t="str">
        <f t="shared" si="4152"/>
        <v/>
      </c>
      <c r="C13845" s="206"/>
      <c r="D13845" s="207" t="str">
        <f t="shared" si="4153"/>
        <v/>
      </c>
      <c r="E13845" s="208"/>
      <c r="F13845" s="209">
        <f t="shared" si="4154"/>
        <v>0</v>
      </c>
      <c r="G13845" s="268">
        <f t="shared" si="4155"/>
        <v>0</v>
      </c>
    </row>
    <row r="13846" spans="1:7" ht="24" customHeight="1" x14ac:dyDescent="0.2">
      <c r="A13846" s="207" t="str">
        <f t="shared" si="4151"/>
        <v/>
      </c>
      <c r="B13846" s="205" t="str">
        <f t="shared" si="4152"/>
        <v/>
      </c>
      <c r="C13846" s="206"/>
      <c r="D13846" s="207" t="str">
        <f t="shared" si="4153"/>
        <v/>
      </c>
      <c r="E13846" s="208"/>
      <c r="F13846" s="209">
        <f t="shared" si="4154"/>
        <v>0</v>
      </c>
      <c r="G13846" s="268">
        <f t="shared" si="4155"/>
        <v>0</v>
      </c>
    </row>
    <row r="13847" spans="1:7" ht="24" customHeight="1" x14ac:dyDescent="0.2">
      <c r="A13847" s="272"/>
      <c r="B13847" s="88"/>
      <c r="D13847" s="88"/>
      <c r="E13847" s="89"/>
      <c r="F13847" s="255" t="s">
        <v>32</v>
      </c>
      <c r="G13847" s="270">
        <f>SUBTOTAL(9,G13838:G13846)</f>
        <v>0</v>
      </c>
    </row>
    <row r="13848" spans="1:7" ht="24" customHeight="1" x14ac:dyDescent="0.2">
      <c r="A13848" s="273"/>
      <c r="B13848" s="88"/>
      <c r="D13848" s="88"/>
      <c r="E13848" s="89"/>
      <c r="G13848" s="271"/>
    </row>
    <row r="13849" spans="1:7" ht="24" customHeight="1" x14ac:dyDescent="0.2">
      <c r="A13849" s="274" t="str">
        <f>B13807</f>
        <v>25.9.2.15</v>
      </c>
      <c r="B13849" s="275" t="str">
        <f>C13807</f>
        <v>Curvas 3/4"</v>
      </c>
      <c r="C13849" s="95"/>
      <c r="D13849" s="95" t="s">
        <v>33</v>
      </c>
      <c r="E13849" s="96"/>
      <c r="F13849" s="277" t="s">
        <v>34</v>
      </c>
      <c r="G13849" s="276">
        <f>SUBTOTAL(9,G13812:G13848)</f>
        <v>0</v>
      </c>
    </row>
    <row r="13851" spans="1:7" ht="24" customHeight="1" x14ac:dyDescent="0.2">
      <c r="A13851" s="256" t="s">
        <v>36</v>
      </c>
      <c r="B13851" s="257"/>
      <c r="C13851" s="257"/>
      <c r="D13851" s="257"/>
      <c r="E13851" s="257"/>
      <c r="F13851" s="257"/>
      <c r="G13851" s="258"/>
    </row>
    <row r="13852" spans="1:7" ht="24" customHeight="1" x14ac:dyDescent="0.2">
      <c r="A13852" s="259" t="s">
        <v>601</v>
      </c>
      <c r="B13852" s="84" t="str">
        <f>Comitente</f>
        <v>SUBSECRETARIA DE ARQUITECTURA</v>
      </c>
      <c r="C13852" s="80"/>
      <c r="D13852" s="85"/>
      <c r="E13852" s="85"/>
      <c r="F13852" s="86"/>
      <c r="G13852" s="260"/>
    </row>
    <row r="13853" spans="1:7" ht="24" customHeight="1" x14ac:dyDescent="0.2">
      <c r="A13853" s="259" t="s">
        <v>602</v>
      </c>
      <c r="B13853" s="84">
        <f>Contratista</f>
        <v>0</v>
      </c>
      <c r="C13853" s="81"/>
      <c r="D13853" s="81"/>
      <c r="E13853" s="81"/>
      <c r="F13853" s="87"/>
      <c r="G13853" s="261"/>
    </row>
    <row r="13854" spans="1:7" ht="24" customHeight="1" x14ac:dyDescent="0.2">
      <c r="A13854" s="259" t="s">
        <v>23</v>
      </c>
      <c r="B13854" s="84" t="str">
        <f>Obra</f>
        <v>ESCUELA CASA DEL NINÑO</v>
      </c>
      <c r="C13854" s="81"/>
      <c r="D13854" s="81"/>
      <c r="E13854" s="81"/>
      <c r="F13854" s="87" t="s">
        <v>37</v>
      </c>
      <c r="G13854" s="262">
        <f>Fecha_Base</f>
        <v>0</v>
      </c>
    </row>
    <row r="13855" spans="1:7" ht="24" customHeight="1" x14ac:dyDescent="0.2">
      <c r="A13855" s="263" t="s">
        <v>600</v>
      </c>
      <c r="B13855" s="82" t="str">
        <f>Ubicación</f>
        <v>VALLE FERTIL - SAN JUAN</v>
      </c>
      <c r="C13855" s="82"/>
      <c r="D13855" s="88"/>
      <c r="E13855" s="89"/>
      <c r="G13855" s="264"/>
    </row>
    <row r="13856" spans="1:7" ht="24" customHeight="1" x14ac:dyDescent="0.2">
      <c r="A13856" s="263" t="s">
        <v>38</v>
      </c>
      <c r="B13856" s="91">
        <f>IFERROR(VALUE(LEFT(B13857,FIND(".",B13857)-1)),"")</f>
        <v>25</v>
      </c>
      <c r="C13856" s="83" t="str">
        <f>IFERROR(VLOOKUP(B13856,Tabla_CyP,2,FALSE),"")</f>
        <v>REPARACIONES, REFACCIONES Y REFUNCIONALIZACIONES</v>
      </c>
      <c r="E13856" s="89"/>
      <c r="G13856" s="264"/>
    </row>
    <row r="13857" spans="1:7" ht="24" customHeight="1" x14ac:dyDescent="0.2">
      <c r="A13857" s="263" t="s">
        <v>24</v>
      </c>
      <c r="B13857" s="92" t="str">
        <f>IFERROR(VLOOKUP(COUNTIF($A$1:A13857,"ANALISIS DE PRECIOS"),Tabla_NumeroItem,2,FALSE),"")</f>
        <v>25.9.2.16</v>
      </c>
      <c r="C13857" s="83" t="str">
        <f>IFERROR(VLOOKUP(B13857,Tabla_CyP,2,FALSE),"")</f>
        <v>Cupla 3/4"</v>
      </c>
      <c r="D13857" s="88"/>
      <c r="E13857" s="89"/>
      <c r="F13857" s="87" t="s">
        <v>25</v>
      </c>
      <c r="G13857" s="265" t="str">
        <f>IFERROR(VLOOKUP(B13857,Tabla_CyP,4,FALSE),"")</f>
        <v>u</v>
      </c>
    </row>
    <row r="13858" spans="1:7" ht="24" customHeight="1" x14ac:dyDescent="0.2">
      <c r="A13858" s="263"/>
      <c r="B13858" s="82"/>
      <c r="D13858" s="88"/>
      <c r="E13858" s="89"/>
      <c r="G13858" s="264"/>
    </row>
    <row r="13859" spans="1:7" ht="24" customHeight="1" x14ac:dyDescent="0.2">
      <c r="A13859" s="366" t="s">
        <v>506</v>
      </c>
      <c r="B13859" s="367"/>
      <c r="C13859" s="368" t="s">
        <v>0</v>
      </c>
      <c r="D13859" s="368" t="s">
        <v>26</v>
      </c>
      <c r="E13859" s="370" t="s">
        <v>27</v>
      </c>
      <c r="F13859" s="372" t="s">
        <v>28</v>
      </c>
      <c r="G13859" s="372" t="s">
        <v>29</v>
      </c>
    </row>
    <row r="13860" spans="1:7" ht="24" customHeight="1" x14ac:dyDescent="0.2">
      <c r="A13860" s="93" t="s">
        <v>507</v>
      </c>
      <c r="B13860" s="93" t="s">
        <v>508</v>
      </c>
      <c r="C13860" s="369"/>
      <c r="D13860" s="369"/>
      <c r="E13860" s="371"/>
      <c r="F13860" s="373"/>
      <c r="G13860" s="373"/>
    </row>
    <row r="13861" spans="1:7" ht="24" customHeight="1" x14ac:dyDescent="0.2">
      <c r="A13861" s="266"/>
      <c r="B13861" s="94"/>
      <c r="C13861" s="132" t="s">
        <v>603</v>
      </c>
      <c r="D13861" s="95"/>
      <c r="E13861" s="96"/>
      <c r="F13861" s="97"/>
      <c r="G13861" s="267"/>
    </row>
    <row r="13862" spans="1:7" ht="24" customHeight="1" x14ac:dyDescent="0.2">
      <c r="A13862" s="207" t="str">
        <f t="shared" ref="A13862:A13875" si="4156">IFERROR(VLOOKUP(C13862,Tabla_Insumos,4,FALSE),"")</f>
        <v/>
      </c>
      <c r="B13862" s="205" t="str">
        <f>IFERROR(VLOOKUP(C13862,Tabla_Insumos,5,FALSE),"")</f>
        <v/>
      </c>
      <c r="C13862" s="206"/>
      <c r="D13862" s="207" t="str">
        <f t="shared" ref="D13862:D13875" si="4157">IFERROR(VLOOKUP(C13862,Tabla_Insumos,2,FALSE),"")</f>
        <v/>
      </c>
      <c r="E13862" s="208"/>
      <c r="F13862" s="209">
        <f t="shared" ref="F13862:F13875" si="4158">IFERROR(VLOOKUP(C13862,Tabla_Insumos,3,FALSE),0)</f>
        <v>0</v>
      </c>
      <c r="G13862" s="268">
        <f>ROUND(E13862*F13862,2)</f>
        <v>0</v>
      </c>
    </row>
    <row r="13863" spans="1:7" ht="24" customHeight="1" x14ac:dyDescent="0.2">
      <c r="A13863" s="207" t="str">
        <f t="shared" si="4156"/>
        <v/>
      </c>
      <c r="B13863" s="205" t="str">
        <f t="shared" ref="B13863:B13875" si="4159">IFERROR(VLOOKUP(C13863,Tabla_Insumos,5,FALSE),"")</f>
        <v/>
      </c>
      <c r="C13863" s="206"/>
      <c r="D13863" s="207" t="str">
        <f t="shared" si="4157"/>
        <v/>
      </c>
      <c r="E13863" s="208"/>
      <c r="F13863" s="209">
        <f t="shared" si="4158"/>
        <v>0</v>
      </c>
      <c r="G13863" s="268">
        <f t="shared" ref="G13863:G13875" si="4160">ROUND(E13863*F13863,2)</f>
        <v>0</v>
      </c>
    </row>
    <row r="13864" spans="1:7" ht="24" customHeight="1" x14ac:dyDescent="0.2">
      <c r="A13864" s="207" t="str">
        <f t="shared" si="4156"/>
        <v/>
      </c>
      <c r="B13864" s="205" t="str">
        <f t="shared" si="4159"/>
        <v/>
      </c>
      <c r="C13864" s="206"/>
      <c r="D13864" s="207" t="str">
        <f t="shared" si="4157"/>
        <v/>
      </c>
      <c r="E13864" s="208"/>
      <c r="F13864" s="209">
        <f t="shared" si="4158"/>
        <v>0</v>
      </c>
      <c r="G13864" s="268">
        <f t="shared" si="4160"/>
        <v>0</v>
      </c>
    </row>
    <row r="13865" spans="1:7" ht="24" customHeight="1" x14ac:dyDescent="0.2">
      <c r="A13865" s="207" t="str">
        <f t="shared" si="4156"/>
        <v/>
      </c>
      <c r="B13865" s="205" t="str">
        <f t="shared" si="4159"/>
        <v/>
      </c>
      <c r="C13865" s="206"/>
      <c r="D13865" s="207" t="str">
        <f t="shared" si="4157"/>
        <v/>
      </c>
      <c r="E13865" s="208"/>
      <c r="F13865" s="209">
        <f t="shared" si="4158"/>
        <v>0</v>
      </c>
      <c r="G13865" s="268">
        <f t="shared" si="4160"/>
        <v>0</v>
      </c>
    </row>
    <row r="13866" spans="1:7" ht="24" customHeight="1" x14ac:dyDescent="0.2">
      <c r="A13866" s="207" t="str">
        <f t="shared" si="4156"/>
        <v/>
      </c>
      <c r="B13866" s="205" t="str">
        <f t="shared" si="4159"/>
        <v/>
      </c>
      <c r="C13866" s="206"/>
      <c r="D13866" s="207" t="str">
        <f t="shared" si="4157"/>
        <v/>
      </c>
      <c r="E13866" s="208"/>
      <c r="F13866" s="209">
        <f t="shared" si="4158"/>
        <v>0</v>
      </c>
      <c r="G13866" s="268">
        <f t="shared" si="4160"/>
        <v>0</v>
      </c>
    </row>
    <row r="13867" spans="1:7" ht="24" customHeight="1" x14ac:dyDescent="0.2">
      <c r="A13867" s="207" t="str">
        <f t="shared" si="4156"/>
        <v/>
      </c>
      <c r="B13867" s="205" t="str">
        <f t="shared" si="4159"/>
        <v/>
      </c>
      <c r="C13867" s="206"/>
      <c r="D13867" s="207" t="str">
        <f t="shared" si="4157"/>
        <v/>
      </c>
      <c r="E13867" s="208"/>
      <c r="F13867" s="209">
        <f t="shared" si="4158"/>
        <v>0</v>
      </c>
      <c r="G13867" s="268">
        <f t="shared" si="4160"/>
        <v>0</v>
      </c>
    </row>
    <row r="13868" spans="1:7" ht="24" customHeight="1" x14ac:dyDescent="0.2">
      <c r="A13868" s="207" t="str">
        <f t="shared" si="4156"/>
        <v/>
      </c>
      <c r="B13868" s="205" t="str">
        <f t="shared" si="4159"/>
        <v/>
      </c>
      <c r="C13868" s="206"/>
      <c r="D13868" s="207" t="str">
        <f t="shared" si="4157"/>
        <v/>
      </c>
      <c r="E13868" s="208"/>
      <c r="F13868" s="209">
        <f t="shared" si="4158"/>
        <v>0</v>
      </c>
      <c r="G13868" s="268">
        <f t="shared" si="4160"/>
        <v>0</v>
      </c>
    </row>
    <row r="13869" spans="1:7" ht="24" customHeight="1" x14ac:dyDescent="0.2">
      <c r="A13869" s="207" t="str">
        <f t="shared" si="4156"/>
        <v/>
      </c>
      <c r="B13869" s="205" t="str">
        <f t="shared" si="4159"/>
        <v/>
      </c>
      <c r="C13869" s="206"/>
      <c r="D13869" s="207" t="str">
        <f t="shared" si="4157"/>
        <v/>
      </c>
      <c r="E13869" s="208"/>
      <c r="F13869" s="209">
        <f t="shared" si="4158"/>
        <v>0</v>
      </c>
      <c r="G13869" s="268">
        <f t="shared" si="4160"/>
        <v>0</v>
      </c>
    </row>
    <row r="13870" spans="1:7" ht="24" customHeight="1" x14ac:dyDescent="0.2">
      <c r="A13870" s="207" t="str">
        <f t="shared" si="4156"/>
        <v/>
      </c>
      <c r="B13870" s="205" t="str">
        <f t="shared" si="4159"/>
        <v/>
      </c>
      <c r="C13870" s="206"/>
      <c r="D13870" s="207" t="str">
        <f t="shared" si="4157"/>
        <v/>
      </c>
      <c r="E13870" s="208"/>
      <c r="F13870" s="209">
        <f t="shared" si="4158"/>
        <v>0</v>
      </c>
      <c r="G13870" s="268">
        <f t="shared" si="4160"/>
        <v>0</v>
      </c>
    </row>
    <row r="13871" spans="1:7" ht="24" customHeight="1" x14ac:dyDescent="0.2">
      <c r="A13871" s="207" t="str">
        <f t="shared" si="4156"/>
        <v/>
      </c>
      <c r="B13871" s="205" t="str">
        <f t="shared" si="4159"/>
        <v/>
      </c>
      <c r="C13871" s="206"/>
      <c r="D13871" s="207" t="str">
        <f t="shared" si="4157"/>
        <v/>
      </c>
      <c r="E13871" s="208"/>
      <c r="F13871" s="209">
        <f t="shared" si="4158"/>
        <v>0</v>
      </c>
      <c r="G13871" s="268">
        <f t="shared" si="4160"/>
        <v>0</v>
      </c>
    </row>
    <row r="13872" spans="1:7" ht="24" customHeight="1" x14ac:dyDescent="0.2">
      <c r="A13872" s="207" t="str">
        <f t="shared" si="4156"/>
        <v/>
      </c>
      <c r="B13872" s="205" t="str">
        <f t="shared" si="4159"/>
        <v/>
      </c>
      <c r="C13872" s="206"/>
      <c r="D13872" s="207" t="str">
        <f t="shared" si="4157"/>
        <v/>
      </c>
      <c r="E13872" s="208"/>
      <c r="F13872" s="209">
        <f t="shared" si="4158"/>
        <v>0</v>
      </c>
      <c r="G13872" s="268">
        <f t="shared" si="4160"/>
        <v>0</v>
      </c>
    </row>
    <row r="13873" spans="1:7" ht="24" customHeight="1" x14ac:dyDescent="0.2">
      <c r="A13873" s="207" t="str">
        <f t="shared" si="4156"/>
        <v/>
      </c>
      <c r="B13873" s="205" t="str">
        <f t="shared" si="4159"/>
        <v/>
      </c>
      <c r="C13873" s="206"/>
      <c r="D13873" s="207" t="str">
        <f t="shared" si="4157"/>
        <v/>
      </c>
      <c r="E13873" s="208"/>
      <c r="F13873" s="209">
        <f t="shared" si="4158"/>
        <v>0</v>
      </c>
      <c r="G13873" s="268">
        <f t="shared" si="4160"/>
        <v>0</v>
      </c>
    </row>
    <row r="13874" spans="1:7" ht="24" customHeight="1" x14ac:dyDescent="0.2">
      <c r="A13874" s="207" t="str">
        <f t="shared" si="4156"/>
        <v/>
      </c>
      <c r="B13874" s="205" t="str">
        <f t="shared" si="4159"/>
        <v/>
      </c>
      <c r="C13874" s="206"/>
      <c r="D13874" s="207" t="str">
        <f t="shared" si="4157"/>
        <v/>
      </c>
      <c r="E13874" s="208"/>
      <c r="F13874" s="209">
        <f t="shared" si="4158"/>
        <v>0</v>
      </c>
      <c r="G13874" s="268">
        <f t="shared" si="4160"/>
        <v>0</v>
      </c>
    </row>
    <row r="13875" spans="1:7" ht="24" customHeight="1" x14ac:dyDescent="0.2">
      <c r="A13875" s="207" t="str">
        <f t="shared" si="4156"/>
        <v/>
      </c>
      <c r="B13875" s="205" t="str">
        <f t="shared" si="4159"/>
        <v/>
      </c>
      <c r="C13875" s="206"/>
      <c r="D13875" s="207" t="str">
        <f t="shared" si="4157"/>
        <v/>
      </c>
      <c r="E13875" s="208"/>
      <c r="F13875" s="210">
        <f t="shared" si="4158"/>
        <v>0</v>
      </c>
      <c r="G13875" s="268">
        <f t="shared" si="4160"/>
        <v>0</v>
      </c>
    </row>
    <row r="13876" spans="1:7" ht="24" customHeight="1" x14ac:dyDescent="0.2">
      <c r="A13876" s="269"/>
      <c r="D13876" s="88"/>
      <c r="E13876" s="89"/>
      <c r="F13876" s="255" t="s">
        <v>30</v>
      </c>
      <c r="G13876" s="270">
        <f>SUBTOTAL(9,G13862:G13875)</f>
        <v>0</v>
      </c>
    </row>
    <row r="13877" spans="1:7" ht="24" customHeight="1" x14ac:dyDescent="0.2">
      <c r="A13877" s="269"/>
      <c r="C13877" s="98" t="s">
        <v>604</v>
      </c>
      <c r="D13877" s="88"/>
      <c r="E13877" s="89"/>
      <c r="G13877" s="271"/>
    </row>
    <row r="13878" spans="1:7" ht="24" customHeight="1" x14ac:dyDescent="0.2">
      <c r="A13878" s="207" t="str">
        <f t="shared" ref="A13878:A13885" si="4161">IFERROR(VLOOKUP(C13878,Tabla_Insumos,4,FALSE),"")</f>
        <v/>
      </c>
      <c r="B13878" s="205">
        <f t="shared" ref="B13878:B13885" si="4162">IFERROR(VLOOKUP(A13878,Tabla_Indices,5,FALSE),"")</f>
        <v>0</v>
      </c>
      <c r="C13878" s="206"/>
      <c r="D13878" s="207" t="str">
        <f t="shared" ref="D13878:D13885" si="4163">IFERROR(VLOOKUP(C13878,Tabla_Insumos,2,FALSE),"")</f>
        <v/>
      </c>
      <c r="E13878" s="208"/>
      <c r="F13878" s="211">
        <f t="shared" ref="F13878:F13885" si="4164">IFERROR(VLOOKUP(C13878,Tabla_Insumos,3,FALSE),0)</f>
        <v>0</v>
      </c>
      <c r="G13878" s="268">
        <f>ROUND(E13878*F13878,2)</f>
        <v>0</v>
      </c>
    </row>
    <row r="13879" spans="1:7" ht="24" customHeight="1" x14ac:dyDescent="0.2">
      <c r="A13879" s="207" t="str">
        <f t="shared" si="4161"/>
        <v/>
      </c>
      <c r="B13879" s="205">
        <f t="shared" si="4162"/>
        <v>0</v>
      </c>
      <c r="C13879" s="206"/>
      <c r="D13879" s="207" t="str">
        <f t="shared" si="4163"/>
        <v/>
      </c>
      <c r="E13879" s="208"/>
      <c r="F13879" s="211">
        <f t="shared" si="4164"/>
        <v>0</v>
      </c>
      <c r="G13879" s="268">
        <f>ROUND(E13879*F13879,2)</f>
        <v>0</v>
      </c>
    </row>
    <row r="13880" spans="1:7" ht="24" customHeight="1" x14ac:dyDescent="0.2">
      <c r="A13880" s="207" t="str">
        <f t="shared" si="4161"/>
        <v/>
      </c>
      <c r="B13880" s="205">
        <f t="shared" si="4162"/>
        <v>0</v>
      </c>
      <c r="C13880" s="206"/>
      <c r="D13880" s="207" t="str">
        <f t="shared" si="4163"/>
        <v/>
      </c>
      <c r="E13880" s="208"/>
      <c r="F13880" s="211">
        <f t="shared" si="4164"/>
        <v>0</v>
      </c>
      <c r="G13880" s="268">
        <f t="shared" ref="G13880:G13885" si="4165">ROUND(E13880*F13880,2)</f>
        <v>0</v>
      </c>
    </row>
    <row r="13881" spans="1:7" ht="24" customHeight="1" x14ac:dyDescent="0.2">
      <c r="A13881" s="207" t="str">
        <f t="shared" si="4161"/>
        <v/>
      </c>
      <c r="B13881" s="205">
        <f t="shared" si="4162"/>
        <v>0</v>
      </c>
      <c r="C13881" s="206"/>
      <c r="D13881" s="207" t="str">
        <f t="shared" si="4163"/>
        <v/>
      </c>
      <c r="E13881" s="208"/>
      <c r="F13881" s="211">
        <f t="shared" si="4164"/>
        <v>0</v>
      </c>
      <c r="G13881" s="268">
        <f t="shared" si="4165"/>
        <v>0</v>
      </c>
    </row>
    <row r="13882" spans="1:7" ht="24" customHeight="1" x14ac:dyDescent="0.2">
      <c r="A13882" s="207" t="str">
        <f t="shared" si="4161"/>
        <v/>
      </c>
      <c r="B13882" s="205">
        <f t="shared" si="4162"/>
        <v>0</v>
      </c>
      <c r="C13882" s="206"/>
      <c r="D13882" s="207" t="str">
        <f t="shared" si="4163"/>
        <v/>
      </c>
      <c r="E13882" s="208"/>
      <c r="F13882" s="209">
        <f t="shared" si="4164"/>
        <v>0</v>
      </c>
      <c r="G13882" s="268">
        <f t="shared" si="4165"/>
        <v>0</v>
      </c>
    </row>
    <row r="13883" spans="1:7" ht="24" customHeight="1" x14ac:dyDescent="0.2">
      <c r="A13883" s="207" t="str">
        <f t="shared" si="4161"/>
        <v/>
      </c>
      <c r="B13883" s="205">
        <f t="shared" si="4162"/>
        <v>0</v>
      </c>
      <c r="C13883" s="206"/>
      <c r="D13883" s="207" t="str">
        <f t="shared" si="4163"/>
        <v/>
      </c>
      <c r="E13883" s="208"/>
      <c r="F13883" s="209">
        <f t="shared" si="4164"/>
        <v>0</v>
      </c>
      <c r="G13883" s="268">
        <f t="shared" si="4165"/>
        <v>0</v>
      </c>
    </row>
    <row r="13884" spans="1:7" ht="24" customHeight="1" x14ac:dyDescent="0.2">
      <c r="A13884" s="207" t="str">
        <f t="shared" si="4161"/>
        <v/>
      </c>
      <c r="B13884" s="205">
        <f t="shared" si="4162"/>
        <v>0</v>
      </c>
      <c r="C13884" s="206"/>
      <c r="D13884" s="207" t="str">
        <f t="shared" si="4163"/>
        <v/>
      </c>
      <c r="E13884" s="208"/>
      <c r="F13884" s="209">
        <f t="shared" si="4164"/>
        <v>0</v>
      </c>
      <c r="G13884" s="268">
        <f t="shared" si="4165"/>
        <v>0</v>
      </c>
    </row>
    <row r="13885" spans="1:7" ht="24" customHeight="1" x14ac:dyDescent="0.2">
      <c r="A13885" s="207" t="str">
        <f t="shared" si="4161"/>
        <v/>
      </c>
      <c r="B13885" s="205">
        <f t="shared" si="4162"/>
        <v>0</v>
      </c>
      <c r="C13885" s="206"/>
      <c r="D13885" s="207" t="str">
        <f t="shared" si="4163"/>
        <v/>
      </c>
      <c r="E13885" s="208"/>
      <c r="F13885" s="209">
        <f t="shared" si="4164"/>
        <v>0</v>
      </c>
      <c r="G13885" s="268">
        <f t="shared" si="4165"/>
        <v>0</v>
      </c>
    </row>
    <row r="13886" spans="1:7" ht="24" customHeight="1" x14ac:dyDescent="0.2">
      <c r="A13886" s="269"/>
      <c r="D13886" s="88"/>
      <c r="E13886" s="89"/>
      <c r="F13886" s="255" t="s">
        <v>31</v>
      </c>
      <c r="G13886" s="270">
        <f>SUBTOTAL(9,G13878:G13885)</f>
        <v>0</v>
      </c>
    </row>
    <row r="13887" spans="1:7" ht="24" customHeight="1" x14ac:dyDescent="0.2">
      <c r="A13887" s="269"/>
      <c r="C13887" s="98" t="s">
        <v>605</v>
      </c>
      <c r="D13887" s="88"/>
      <c r="E13887" s="89"/>
      <c r="G13887" s="271"/>
    </row>
    <row r="13888" spans="1:7" ht="24" customHeight="1" x14ac:dyDescent="0.2">
      <c r="A13888" s="207" t="str">
        <f t="shared" ref="A13888:A13896" si="4166">IFERROR(VLOOKUP(C13888,Tabla_Insumos,4,FALSE),"")</f>
        <v/>
      </c>
      <c r="B13888" s="205" t="str">
        <f t="shared" ref="B13888:B13896" si="4167">IFERROR(VLOOKUP(C13888,Tabla_Insumos,5,FALSE),"")</f>
        <v/>
      </c>
      <c r="C13888" s="206"/>
      <c r="D13888" s="207" t="str">
        <f t="shared" ref="D13888:D13896" si="4168">IFERROR(VLOOKUP(C13888,Tabla_Insumos,2,FALSE),"")</f>
        <v/>
      </c>
      <c r="E13888" s="208"/>
      <c r="F13888" s="209">
        <f t="shared" ref="F13888:F13896" si="4169">IFERROR(VLOOKUP(C13888,Tabla_Insumos,3,FALSE),0)</f>
        <v>0</v>
      </c>
      <c r="G13888" s="268">
        <f t="shared" ref="G13888:G13896" si="4170">ROUND(E13888*F13888,2)</f>
        <v>0</v>
      </c>
    </row>
    <row r="13889" spans="1:7" ht="24" customHeight="1" x14ac:dyDescent="0.2">
      <c r="A13889" s="207" t="str">
        <f t="shared" si="4166"/>
        <v/>
      </c>
      <c r="B13889" s="205" t="str">
        <f t="shared" si="4167"/>
        <v/>
      </c>
      <c r="C13889" s="206"/>
      <c r="D13889" s="207" t="str">
        <f t="shared" si="4168"/>
        <v/>
      </c>
      <c r="E13889" s="208"/>
      <c r="F13889" s="209">
        <f t="shared" si="4169"/>
        <v>0</v>
      </c>
      <c r="G13889" s="268">
        <f t="shared" si="4170"/>
        <v>0</v>
      </c>
    </row>
    <row r="13890" spans="1:7" ht="24" customHeight="1" x14ac:dyDescent="0.2">
      <c r="A13890" s="207" t="str">
        <f t="shared" si="4166"/>
        <v/>
      </c>
      <c r="B13890" s="205" t="str">
        <f t="shared" si="4167"/>
        <v/>
      </c>
      <c r="C13890" s="206"/>
      <c r="D13890" s="207" t="str">
        <f t="shared" si="4168"/>
        <v/>
      </c>
      <c r="E13890" s="208"/>
      <c r="F13890" s="209">
        <f t="shared" si="4169"/>
        <v>0</v>
      </c>
      <c r="G13890" s="268">
        <f t="shared" si="4170"/>
        <v>0</v>
      </c>
    </row>
    <row r="13891" spans="1:7" ht="24" customHeight="1" x14ac:dyDescent="0.2">
      <c r="A13891" s="207" t="str">
        <f t="shared" si="4166"/>
        <v/>
      </c>
      <c r="B13891" s="205" t="str">
        <f t="shared" si="4167"/>
        <v/>
      </c>
      <c r="C13891" s="206"/>
      <c r="D13891" s="207" t="str">
        <f t="shared" si="4168"/>
        <v/>
      </c>
      <c r="E13891" s="208"/>
      <c r="F13891" s="209">
        <f t="shared" si="4169"/>
        <v>0</v>
      </c>
      <c r="G13891" s="268">
        <f t="shared" si="4170"/>
        <v>0</v>
      </c>
    </row>
    <row r="13892" spans="1:7" ht="24" customHeight="1" x14ac:dyDescent="0.2">
      <c r="A13892" s="207" t="str">
        <f t="shared" si="4166"/>
        <v/>
      </c>
      <c r="B13892" s="205" t="str">
        <f t="shared" si="4167"/>
        <v/>
      </c>
      <c r="C13892" s="206"/>
      <c r="D13892" s="207" t="str">
        <f t="shared" si="4168"/>
        <v/>
      </c>
      <c r="E13892" s="208"/>
      <c r="F13892" s="209">
        <f t="shared" si="4169"/>
        <v>0</v>
      </c>
      <c r="G13892" s="268">
        <f t="shared" si="4170"/>
        <v>0</v>
      </c>
    </row>
    <row r="13893" spans="1:7" ht="24" customHeight="1" x14ac:dyDescent="0.2">
      <c r="A13893" s="207" t="str">
        <f t="shared" si="4166"/>
        <v/>
      </c>
      <c r="B13893" s="205" t="str">
        <f t="shared" si="4167"/>
        <v/>
      </c>
      <c r="C13893" s="206"/>
      <c r="D13893" s="207" t="str">
        <f t="shared" si="4168"/>
        <v/>
      </c>
      <c r="E13893" s="208"/>
      <c r="F13893" s="209">
        <f t="shared" si="4169"/>
        <v>0</v>
      </c>
      <c r="G13893" s="268">
        <f t="shared" si="4170"/>
        <v>0</v>
      </c>
    </row>
    <row r="13894" spans="1:7" ht="24" customHeight="1" x14ac:dyDescent="0.2">
      <c r="A13894" s="207" t="str">
        <f t="shared" si="4166"/>
        <v/>
      </c>
      <c r="B13894" s="205" t="str">
        <f t="shared" si="4167"/>
        <v/>
      </c>
      <c r="C13894" s="206"/>
      <c r="D13894" s="207" t="str">
        <f t="shared" si="4168"/>
        <v/>
      </c>
      <c r="E13894" s="208"/>
      <c r="F13894" s="209">
        <f t="shared" si="4169"/>
        <v>0</v>
      </c>
      <c r="G13894" s="268">
        <f t="shared" si="4170"/>
        <v>0</v>
      </c>
    </row>
    <row r="13895" spans="1:7" ht="24" customHeight="1" x14ac:dyDescent="0.2">
      <c r="A13895" s="207" t="str">
        <f t="shared" si="4166"/>
        <v/>
      </c>
      <c r="B13895" s="205" t="str">
        <f t="shared" si="4167"/>
        <v/>
      </c>
      <c r="C13895" s="206"/>
      <c r="D13895" s="207" t="str">
        <f t="shared" si="4168"/>
        <v/>
      </c>
      <c r="E13895" s="208"/>
      <c r="F13895" s="209">
        <f t="shared" si="4169"/>
        <v>0</v>
      </c>
      <c r="G13895" s="268">
        <f t="shared" si="4170"/>
        <v>0</v>
      </c>
    </row>
    <row r="13896" spans="1:7" ht="24" customHeight="1" x14ac:dyDescent="0.2">
      <c r="A13896" s="207" t="str">
        <f t="shared" si="4166"/>
        <v/>
      </c>
      <c r="B13896" s="205" t="str">
        <f t="shared" si="4167"/>
        <v/>
      </c>
      <c r="C13896" s="206"/>
      <c r="D13896" s="207" t="str">
        <f t="shared" si="4168"/>
        <v/>
      </c>
      <c r="E13896" s="208"/>
      <c r="F13896" s="209">
        <f t="shared" si="4169"/>
        <v>0</v>
      </c>
      <c r="G13896" s="268">
        <f t="shared" si="4170"/>
        <v>0</v>
      </c>
    </row>
    <row r="13897" spans="1:7" ht="24" customHeight="1" x14ac:dyDescent="0.2">
      <c r="A13897" s="272"/>
      <c r="B13897" s="88"/>
      <c r="D13897" s="88"/>
      <c r="E13897" s="89"/>
      <c r="F13897" s="255" t="s">
        <v>32</v>
      </c>
      <c r="G13897" s="270">
        <f>SUBTOTAL(9,G13888:G13896)</f>
        <v>0</v>
      </c>
    </row>
    <row r="13898" spans="1:7" ht="24" customHeight="1" x14ac:dyDescent="0.2">
      <c r="A13898" s="273"/>
      <c r="B13898" s="88"/>
      <c r="D13898" s="88"/>
      <c r="E13898" s="89"/>
      <c r="G13898" s="271"/>
    </row>
    <row r="13899" spans="1:7" ht="24" customHeight="1" x14ac:dyDescent="0.2">
      <c r="A13899" s="274" t="str">
        <f>B13857</f>
        <v>25.9.2.16</v>
      </c>
      <c r="B13899" s="275" t="str">
        <f>C13857</f>
        <v>Cupla 3/4"</v>
      </c>
      <c r="C13899" s="95"/>
      <c r="D13899" s="95" t="s">
        <v>33</v>
      </c>
      <c r="E13899" s="96"/>
      <c r="F13899" s="277" t="s">
        <v>34</v>
      </c>
      <c r="G13899" s="276">
        <f>SUBTOTAL(9,G13862:G13898)</f>
        <v>0</v>
      </c>
    </row>
    <row r="13901" spans="1:7" ht="24" customHeight="1" x14ac:dyDescent="0.2">
      <c r="A13901" s="256" t="s">
        <v>36</v>
      </c>
      <c r="B13901" s="257"/>
      <c r="C13901" s="257"/>
      <c r="D13901" s="257"/>
      <c r="E13901" s="257"/>
      <c r="F13901" s="257"/>
      <c r="G13901" s="258"/>
    </row>
    <row r="13902" spans="1:7" ht="24" customHeight="1" x14ac:dyDescent="0.2">
      <c r="A13902" s="259" t="s">
        <v>601</v>
      </c>
      <c r="B13902" s="84" t="str">
        <f>Comitente</f>
        <v>SUBSECRETARIA DE ARQUITECTURA</v>
      </c>
      <c r="C13902" s="80"/>
      <c r="D13902" s="85"/>
      <c r="E13902" s="85"/>
      <c r="F13902" s="86"/>
      <c r="G13902" s="260"/>
    </row>
    <row r="13903" spans="1:7" ht="24" customHeight="1" x14ac:dyDescent="0.2">
      <c r="A13903" s="259" t="s">
        <v>602</v>
      </c>
      <c r="B13903" s="84">
        <f>Contratista</f>
        <v>0</v>
      </c>
      <c r="C13903" s="81"/>
      <c r="D13903" s="81"/>
      <c r="E13903" s="81"/>
      <c r="F13903" s="87"/>
      <c r="G13903" s="261"/>
    </row>
    <row r="13904" spans="1:7" ht="24" customHeight="1" x14ac:dyDescent="0.2">
      <c r="A13904" s="259" t="s">
        <v>23</v>
      </c>
      <c r="B13904" s="84" t="str">
        <f>Obra</f>
        <v>ESCUELA CASA DEL NINÑO</v>
      </c>
      <c r="C13904" s="81"/>
      <c r="D13904" s="81"/>
      <c r="E13904" s="81"/>
      <c r="F13904" s="87" t="s">
        <v>37</v>
      </c>
      <c r="G13904" s="262">
        <f>Fecha_Base</f>
        <v>0</v>
      </c>
    </row>
    <row r="13905" spans="1:7" ht="24" customHeight="1" x14ac:dyDescent="0.2">
      <c r="A13905" s="263" t="s">
        <v>600</v>
      </c>
      <c r="B13905" s="82" t="str">
        <f>Ubicación</f>
        <v>VALLE FERTIL - SAN JUAN</v>
      </c>
      <c r="C13905" s="82"/>
      <c r="D13905" s="88"/>
      <c r="E13905" s="89"/>
      <c r="G13905" s="264"/>
    </row>
    <row r="13906" spans="1:7" ht="24" customHeight="1" x14ac:dyDescent="0.2">
      <c r="A13906" s="263" t="s">
        <v>38</v>
      </c>
      <c r="B13906" s="91">
        <f>IFERROR(VALUE(LEFT(B13907,FIND(".",B13907)-1)),"")</f>
        <v>25</v>
      </c>
      <c r="C13906" s="83" t="str">
        <f>IFERROR(VLOOKUP(B13906,Tabla_CyP,2,FALSE),"")</f>
        <v>REPARACIONES, REFACCIONES Y REFUNCIONALIZACIONES</v>
      </c>
      <c r="E13906" s="89"/>
      <c r="G13906" s="264"/>
    </row>
    <row r="13907" spans="1:7" ht="24" customHeight="1" x14ac:dyDescent="0.2">
      <c r="A13907" s="263" t="s">
        <v>24</v>
      </c>
      <c r="B13907" s="92" t="str">
        <f>IFERROR(VLOOKUP(COUNTIF($A$1:A13907,"ANALISIS DE PRECIOS"),Tabla_NumeroItem,2,FALSE),"")</f>
        <v>25.9.2.17</v>
      </c>
      <c r="C13907" s="83" t="str">
        <f>IFERROR(VLOOKUP(B13907,Tabla_CyP,2,FALSE),"")</f>
        <v>Gabinete metálico de embutir 24/30 módulos</v>
      </c>
      <c r="D13907" s="88"/>
      <c r="E13907" s="89"/>
      <c r="F13907" s="87" t="s">
        <v>25</v>
      </c>
      <c r="G13907" s="265" t="str">
        <f>IFERROR(VLOOKUP(B13907,Tabla_CyP,4,FALSE),"")</f>
        <v>u</v>
      </c>
    </row>
    <row r="13908" spans="1:7" ht="24" customHeight="1" x14ac:dyDescent="0.2">
      <c r="A13908" s="263"/>
      <c r="B13908" s="82"/>
      <c r="D13908" s="88"/>
      <c r="E13908" s="89"/>
      <c r="G13908" s="264"/>
    </row>
    <row r="13909" spans="1:7" ht="24" customHeight="1" x14ac:dyDescent="0.2">
      <c r="A13909" s="366" t="s">
        <v>506</v>
      </c>
      <c r="B13909" s="367"/>
      <c r="C13909" s="368" t="s">
        <v>0</v>
      </c>
      <c r="D13909" s="368" t="s">
        <v>26</v>
      </c>
      <c r="E13909" s="370" t="s">
        <v>27</v>
      </c>
      <c r="F13909" s="372" t="s">
        <v>28</v>
      </c>
      <c r="G13909" s="372" t="s">
        <v>29</v>
      </c>
    </row>
    <row r="13910" spans="1:7" ht="24" customHeight="1" x14ac:dyDescent="0.2">
      <c r="A13910" s="93" t="s">
        <v>507</v>
      </c>
      <c r="B13910" s="93" t="s">
        <v>508</v>
      </c>
      <c r="C13910" s="369"/>
      <c r="D13910" s="369"/>
      <c r="E13910" s="371"/>
      <c r="F13910" s="373"/>
      <c r="G13910" s="373"/>
    </row>
    <row r="13911" spans="1:7" ht="24" customHeight="1" x14ac:dyDescent="0.2">
      <c r="A13911" s="266"/>
      <c r="B13911" s="94"/>
      <c r="C13911" s="132" t="s">
        <v>603</v>
      </c>
      <c r="D13911" s="95"/>
      <c r="E13911" s="96"/>
      <c r="F13911" s="97"/>
      <c r="G13911" s="267"/>
    </row>
    <row r="13912" spans="1:7" ht="24" customHeight="1" x14ac:dyDescent="0.2">
      <c r="A13912" s="207" t="str">
        <f t="shared" ref="A13912:A13925" si="4171">IFERROR(VLOOKUP(C13912,Tabla_Insumos,4,FALSE),"")</f>
        <v/>
      </c>
      <c r="B13912" s="205" t="str">
        <f>IFERROR(VLOOKUP(C13912,Tabla_Insumos,5,FALSE),"")</f>
        <v/>
      </c>
      <c r="C13912" s="206"/>
      <c r="D13912" s="207" t="str">
        <f t="shared" ref="D13912:D13925" si="4172">IFERROR(VLOOKUP(C13912,Tabla_Insumos,2,FALSE),"")</f>
        <v/>
      </c>
      <c r="E13912" s="208"/>
      <c r="F13912" s="209">
        <f t="shared" ref="F13912:F13925" si="4173">IFERROR(VLOOKUP(C13912,Tabla_Insumos,3,FALSE),0)</f>
        <v>0</v>
      </c>
      <c r="G13912" s="268">
        <f>ROUND(E13912*F13912,2)</f>
        <v>0</v>
      </c>
    </row>
    <row r="13913" spans="1:7" ht="24" customHeight="1" x14ac:dyDescent="0.2">
      <c r="A13913" s="207" t="str">
        <f t="shared" si="4171"/>
        <v/>
      </c>
      <c r="B13913" s="205" t="str">
        <f t="shared" ref="B13913:B13925" si="4174">IFERROR(VLOOKUP(C13913,Tabla_Insumos,5,FALSE),"")</f>
        <v/>
      </c>
      <c r="C13913" s="206"/>
      <c r="D13913" s="207" t="str">
        <f t="shared" si="4172"/>
        <v/>
      </c>
      <c r="E13913" s="208"/>
      <c r="F13913" s="209">
        <f t="shared" si="4173"/>
        <v>0</v>
      </c>
      <c r="G13913" s="268">
        <f t="shared" ref="G13913:G13925" si="4175">ROUND(E13913*F13913,2)</f>
        <v>0</v>
      </c>
    </row>
    <row r="13914" spans="1:7" ht="24" customHeight="1" x14ac:dyDescent="0.2">
      <c r="A13914" s="207" t="str">
        <f t="shared" si="4171"/>
        <v/>
      </c>
      <c r="B13914" s="205" t="str">
        <f t="shared" si="4174"/>
        <v/>
      </c>
      <c r="C13914" s="206"/>
      <c r="D13914" s="207" t="str">
        <f t="shared" si="4172"/>
        <v/>
      </c>
      <c r="E13914" s="208"/>
      <c r="F13914" s="209">
        <f t="shared" si="4173"/>
        <v>0</v>
      </c>
      <c r="G13914" s="268">
        <f t="shared" si="4175"/>
        <v>0</v>
      </c>
    </row>
    <row r="13915" spans="1:7" ht="24" customHeight="1" x14ac:dyDescent="0.2">
      <c r="A13915" s="207" t="str">
        <f t="shared" si="4171"/>
        <v/>
      </c>
      <c r="B13915" s="205" t="str">
        <f t="shared" si="4174"/>
        <v/>
      </c>
      <c r="C13915" s="206"/>
      <c r="D13915" s="207" t="str">
        <f t="shared" si="4172"/>
        <v/>
      </c>
      <c r="E13915" s="208"/>
      <c r="F13915" s="209">
        <f t="shared" si="4173"/>
        <v>0</v>
      </c>
      <c r="G13915" s="268">
        <f t="shared" si="4175"/>
        <v>0</v>
      </c>
    </row>
    <row r="13916" spans="1:7" ht="24" customHeight="1" x14ac:dyDescent="0.2">
      <c r="A13916" s="207" t="str">
        <f t="shared" si="4171"/>
        <v/>
      </c>
      <c r="B13916" s="205" t="str">
        <f t="shared" si="4174"/>
        <v/>
      </c>
      <c r="C13916" s="206"/>
      <c r="D13916" s="207" t="str">
        <f t="shared" si="4172"/>
        <v/>
      </c>
      <c r="E13916" s="208"/>
      <c r="F13916" s="209">
        <f t="shared" si="4173"/>
        <v>0</v>
      </c>
      <c r="G13916" s="268">
        <f t="shared" si="4175"/>
        <v>0</v>
      </c>
    </row>
    <row r="13917" spans="1:7" ht="24" customHeight="1" x14ac:dyDescent="0.2">
      <c r="A13917" s="207" t="str">
        <f t="shared" si="4171"/>
        <v/>
      </c>
      <c r="B13917" s="205" t="str">
        <f t="shared" si="4174"/>
        <v/>
      </c>
      <c r="C13917" s="206"/>
      <c r="D13917" s="207" t="str">
        <f t="shared" si="4172"/>
        <v/>
      </c>
      <c r="E13917" s="208"/>
      <c r="F13917" s="209">
        <f t="shared" si="4173"/>
        <v>0</v>
      </c>
      <c r="G13917" s="268">
        <f t="shared" si="4175"/>
        <v>0</v>
      </c>
    </row>
    <row r="13918" spans="1:7" ht="24" customHeight="1" x14ac:dyDescent="0.2">
      <c r="A13918" s="207" t="str">
        <f t="shared" si="4171"/>
        <v/>
      </c>
      <c r="B13918" s="205" t="str">
        <f t="shared" si="4174"/>
        <v/>
      </c>
      <c r="C13918" s="206"/>
      <c r="D13918" s="207" t="str">
        <f t="shared" si="4172"/>
        <v/>
      </c>
      <c r="E13918" s="208"/>
      <c r="F13918" s="209">
        <f t="shared" si="4173"/>
        <v>0</v>
      </c>
      <c r="G13918" s="268">
        <f t="shared" si="4175"/>
        <v>0</v>
      </c>
    </row>
    <row r="13919" spans="1:7" ht="24" customHeight="1" x14ac:dyDescent="0.2">
      <c r="A13919" s="207" t="str">
        <f t="shared" si="4171"/>
        <v/>
      </c>
      <c r="B13919" s="205" t="str">
        <f t="shared" si="4174"/>
        <v/>
      </c>
      <c r="C13919" s="206"/>
      <c r="D13919" s="207" t="str">
        <f t="shared" si="4172"/>
        <v/>
      </c>
      <c r="E13919" s="208"/>
      <c r="F13919" s="209">
        <f t="shared" si="4173"/>
        <v>0</v>
      </c>
      <c r="G13919" s="268">
        <f t="shared" si="4175"/>
        <v>0</v>
      </c>
    </row>
    <row r="13920" spans="1:7" ht="24" customHeight="1" x14ac:dyDescent="0.2">
      <c r="A13920" s="207" t="str">
        <f t="shared" si="4171"/>
        <v/>
      </c>
      <c r="B13920" s="205" t="str">
        <f t="shared" si="4174"/>
        <v/>
      </c>
      <c r="C13920" s="206"/>
      <c r="D13920" s="207" t="str">
        <f t="shared" si="4172"/>
        <v/>
      </c>
      <c r="E13920" s="208"/>
      <c r="F13920" s="209">
        <f t="shared" si="4173"/>
        <v>0</v>
      </c>
      <c r="G13920" s="268">
        <f t="shared" si="4175"/>
        <v>0</v>
      </c>
    </row>
    <row r="13921" spans="1:7" ht="24" customHeight="1" x14ac:dyDescent="0.2">
      <c r="A13921" s="207" t="str">
        <f t="shared" si="4171"/>
        <v/>
      </c>
      <c r="B13921" s="205" t="str">
        <f t="shared" si="4174"/>
        <v/>
      </c>
      <c r="C13921" s="206"/>
      <c r="D13921" s="207" t="str">
        <f t="shared" si="4172"/>
        <v/>
      </c>
      <c r="E13921" s="208"/>
      <c r="F13921" s="209">
        <f t="shared" si="4173"/>
        <v>0</v>
      </c>
      <c r="G13921" s="268">
        <f t="shared" si="4175"/>
        <v>0</v>
      </c>
    </row>
    <row r="13922" spans="1:7" ht="24" customHeight="1" x14ac:dyDescent="0.2">
      <c r="A13922" s="207" t="str">
        <f t="shared" si="4171"/>
        <v/>
      </c>
      <c r="B13922" s="205" t="str">
        <f t="shared" si="4174"/>
        <v/>
      </c>
      <c r="C13922" s="206"/>
      <c r="D13922" s="207" t="str">
        <f t="shared" si="4172"/>
        <v/>
      </c>
      <c r="E13922" s="208"/>
      <c r="F13922" s="209">
        <f t="shared" si="4173"/>
        <v>0</v>
      </c>
      <c r="G13922" s="268">
        <f t="shared" si="4175"/>
        <v>0</v>
      </c>
    </row>
    <row r="13923" spans="1:7" ht="24" customHeight="1" x14ac:dyDescent="0.2">
      <c r="A13923" s="207" t="str">
        <f t="shared" si="4171"/>
        <v/>
      </c>
      <c r="B13923" s="205" t="str">
        <f t="shared" si="4174"/>
        <v/>
      </c>
      <c r="C13923" s="206"/>
      <c r="D13923" s="207" t="str">
        <f t="shared" si="4172"/>
        <v/>
      </c>
      <c r="E13923" s="208"/>
      <c r="F13923" s="209">
        <f t="shared" si="4173"/>
        <v>0</v>
      </c>
      <c r="G13923" s="268">
        <f t="shared" si="4175"/>
        <v>0</v>
      </c>
    </row>
    <row r="13924" spans="1:7" ht="24" customHeight="1" x14ac:dyDescent="0.2">
      <c r="A13924" s="207" t="str">
        <f t="shared" si="4171"/>
        <v/>
      </c>
      <c r="B13924" s="205" t="str">
        <f t="shared" si="4174"/>
        <v/>
      </c>
      <c r="C13924" s="206"/>
      <c r="D13924" s="207" t="str">
        <f t="shared" si="4172"/>
        <v/>
      </c>
      <c r="E13924" s="208"/>
      <c r="F13924" s="209">
        <f t="shared" si="4173"/>
        <v>0</v>
      </c>
      <c r="G13924" s="268">
        <f t="shared" si="4175"/>
        <v>0</v>
      </c>
    </row>
    <row r="13925" spans="1:7" ht="24" customHeight="1" x14ac:dyDescent="0.2">
      <c r="A13925" s="207" t="str">
        <f t="shared" si="4171"/>
        <v/>
      </c>
      <c r="B13925" s="205" t="str">
        <f t="shared" si="4174"/>
        <v/>
      </c>
      <c r="C13925" s="206"/>
      <c r="D13925" s="207" t="str">
        <f t="shared" si="4172"/>
        <v/>
      </c>
      <c r="E13925" s="208"/>
      <c r="F13925" s="210">
        <f t="shared" si="4173"/>
        <v>0</v>
      </c>
      <c r="G13925" s="268">
        <f t="shared" si="4175"/>
        <v>0</v>
      </c>
    </row>
    <row r="13926" spans="1:7" ht="24" customHeight="1" x14ac:dyDescent="0.2">
      <c r="A13926" s="269"/>
      <c r="D13926" s="88"/>
      <c r="E13926" s="89"/>
      <c r="F13926" s="255" t="s">
        <v>30</v>
      </c>
      <c r="G13926" s="270">
        <f>SUBTOTAL(9,G13912:G13925)</f>
        <v>0</v>
      </c>
    </row>
    <row r="13927" spans="1:7" ht="24" customHeight="1" x14ac:dyDescent="0.2">
      <c r="A13927" s="269"/>
      <c r="C13927" s="98" t="s">
        <v>604</v>
      </c>
      <c r="D13927" s="88"/>
      <c r="E13927" s="89"/>
      <c r="G13927" s="271"/>
    </row>
    <row r="13928" spans="1:7" ht="24" customHeight="1" x14ac:dyDescent="0.2">
      <c r="A13928" s="207" t="str">
        <f t="shared" ref="A13928:A13935" si="4176">IFERROR(VLOOKUP(C13928,Tabla_Insumos,4,FALSE),"")</f>
        <v/>
      </c>
      <c r="B13928" s="205">
        <f t="shared" ref="B13928:B13935" si="4177">IFERROR(VLOOKUP(A13928,Tabla_Indices,5,FALSE),"")</f>
        <v>0</v>
      </c>
      <c r="C13928" s="206"/>
      <c r="D13928" s="207" t="str">
        <f t="shared" ref="D13928:D13935" si="4178">IFERROR(VLOOKUP(C13928,Tabla_Insumos,2,FALSE),"")</f>
        <v/>
      </c>
      <c r="E13928" s="208"/>
      <c r="F13928" s="211">
        <f t="shared" ref="F13928:F13935" si="4179">IFERROR(VLOOKUP(C13928,Tabla_Insumos,3,FALSE),0)</f>
        <v>0</v>
      </c>
      <c r="G13928" s="268">
        <f>ROUND(E13928*F13928,2)</f>
        <v>0</v>
      </c>
    </row>
    <row r="13929" spans="1:7" ht="24" customHeight="1" x14ac:dyDescent="0.2">
      <c r="A13929" s="207" t="str">
        <f t="shared" si="4176"/>
        <v/>
      </c>
      <c r="B13929" s="205">
        <f t="shared" si="4177"/>
        <v>0</v>
      </c>
      <c r="C13929" s="206"/>
      <c r="D13929" s="207" t="str">
        <f t="shared" si="4178"/>
        <v/>
      </c>
      <c r="E13929" s="208"/>
      <c r="F13929" s="211">
        <f t="shared" si="4179"/>
        <v>0</v>
      </c>
      <c r="G13929" s="268">
        <f>ROUND(E13929*F13929,2)</f>
        <v>0</v>
      </c>
    </row>
    <row r="13930" spans="1:7" ht="24" customHeight="1" x14ac:dyDescent="0.2">
      <c r="A13930" s="207" t="str">
        <f t="shared" si="4176"/>
        <v/>
      </c>
      <c r="B13930" s="205">
        <f t="shared" si="4177"/>
        <v>0</v>
      </c>
      <c r="C13930" s="206"/>
      <c r="D13930" s="207" t="str">
        <f t="shared" si="4178"/>
        <v/>
      </c>
      <c r="E13930" s="208"/>
      <c r="F13930" s="211">
        <f t="shared" si="4179"/>
        <v>0</v>
      </c>
      <c r="G13930" s="268">
        <f t="shared" ref="G13930:G13935" si="4180">ROUND(E13930*F13930,2)</f>
        <v>0</v>
      </c>
    </row>
    <row r="13931" spans="1:7" ht="24" customHeight="1" x14ac:dyDescent="0.2">
      <c r="A13931" s="207" t="str">
        <f t="shared" si="4176"/>
        <v/>
      </c>
      <c r="B13931" s="205">
        <f t="shared" si="4177"/>
        <v>0</v>
      </c>
      <c r="C13931" s="206"/>
      <c r="D13931" s="207" t="str">
        <f t="shared" si="4178"/>
        <v/>
      </c>
      <c r="E13931" s="208"/>
      <c r="F13931" s="211">
        <f t="shared" si="4179"/>
        <v>0</v>
      </c>
      <c r="G13931" s="268">
        <f t="shared" si="4180"/>
        <v>0</v>
      </c>
    </row>
    <row r="13932" spans="1:7" ht="24" customHeight="1" x14ac:dyDescent="0.2">
      <c r="A13932" s="207" t="str">
        <f t="shared" si="4176"/>
        <v/>
      </c>
      <c r="B13932" s="205">
        <f t="shared" si="4177"/>
        <v>0</v>
      </c>
      <c r="C13932" s="206"/>
      <c r="D13932" s="207" t="str">
        <f t="shared" si="4178"/>
        <v/>
      </c>
      <c r="E13932" s="208"/>
      <c r="F13932" s="209">
        <f t="shared" si="4179"/>
        <v>0</v>
      </c>
      <c r="G13932" s="268">
        <f t="shared" si="4180"/>
        <v>0</v>
      </c>
    </row>
    <row r="13933" spans="1:7" ht="24" customHeight="1" x14ac:dyDescent="0.2">
      <c r="A13933" s="207" t="str">
        <f t="shared" si="4176"/>
        <v/>
      </c>
      <c r="B13933" s="205">
        <f t="shared" si="4177"/>
        <v>0</v>
      </c>
      <c r="C13933" s="206"/>
      <c r="D13933" s="207" t="str">
        <f t="shared" si="4178"/>
        <v/>
      </c>
      <c r="E13933" s="208"/>
      <c r="F13933" s="209">
        <f t="shared" si="4179"/>
        <v>0</v>
      </c>
      <c r="G13933" s="268">
        <f t="shared" si="4180"/>
        <v>0</v>
      </c>
    </row>
    <row r="13934" spans="1:7" ht="24" customHeight="1" x14ac:dyDescent="0.2">
      <c r="A13934" s="207" t="str">
        <f t="shared" si="4176"/>
        <v/>
      </c>
      <c r="B13934" s="205">
        <f t="shared" si="4177"/>
        <v>0</v>
      </c>
      <c r="C13934" s="206"/>
      <c r="D13934" s="207" t="str">
        <f t="shared" si="4178"/>
        <v/>
      </c>
      <c r="E13934" s="208"/>
      <c r="F13934" s="209">
        <f t="shared" si="4179"/>
        <v>0</v>
      </c>
      <c r="G13934" s="268">
        <f t="shared" si="4180"/>
        <v>0</v>
      </c>
    </row>
    <row r="13935" spans="1:7" ht="24" customHeight="1" x14ac:dyDescent="0.2">
      <c r="A13935" s="207" t="str">
        <f t="shared" si="4176"/>
        <v/>
      </c>
      <c r="B13935" s="205">
        <f t="shared" si="4177"/>
        <v>0</v>
      </c>
      <c r="C13935" s="206"/>
      <c r="D13935" s="207" t="str">
        <f t="shared" si="4178"/>
        <v/>
      </c>
      <c r="E13935" s="208"/>
      <c r="F13935" s="209">
        <f t="shared" si="4179"/>
        <v>0</v>
      </c>
      <c r="G13935" s="268">
        <f t="shared" si="4180"/>
        <v>0</v>
      </c>
    </row>
    <row r="13936" spans="1:7" ht="24" customHeight="1" x14ac:dyDescent="0.2">
      <c r="A13936" s="269"/>
      <c r="D13936" s="88"/>
      <c r="E13936" s="89"/>
      <c r="F13936" s="255" t="s">
        <v>31</v>
      </c>
      <c r="G13936" s="270">
        <f>SUBTOTAL(9,G13928:G13935)</f>
        <v>0</v>
      </c>
    </row>
    <row r="13937" spans="1:7" ht="24" customHeight="1" x14ac:dyDescent="0.2">
      <c r="A13937" s="269"/>
      <c r="C13937" s="98" t="s">
        <v>605</v>
      </c>
      <c r="D13937" s="88"/>
      <c r="E13937" s="89"/>
      <c r="G13937" s="271"/>
    </row>
    <row r="13938" spans="1:7" ht="24" customHeight="1" x14ac:dyDescent="0.2">
      <c r="A13938" s="207" t="str">
        <f t="shared" ref="A13938:A13946" si="4181">IFERROR(VLOOKUP(C13938,Tabla_Insumos,4,FALSE),"")</f>
        <v/>
      </c>
      <c r="B13938" s="205" t="str">
        <f t="shared" ref="B13938:B13946" si="4182">IFERROR(VLOOKUP(C13938,Tabla_Insumos,5,FALSE),"")</f>
        <v/>
      </c>
      <c r="C13938" s="206"/>
      <c r="D13938" s="207" t="str">
        <f t="shared" ref="D13938:D13946" si="4183">IFERROR(VLOOKUP(C13938,Tabla_Insumos,2,FALSE),"")</f>
        <v/>
      </c>
      <c r="E13938" s="208"/>
      <c r="F13938" s="209">
        <f t="shared" ref="F13938:F13946" si="4184">IFERROR(VLOOKUP(C13938,Tabla_Insumos,3,FALSE),0)</f>
        <v>0</v>
      </c>
      <c r="G13938" s="268">
        <f t="shared" ref="G13938:G13946" si="4185">ROUND(E13938*F13938,2)</f>
        <v>0</v>
      </c>
    </row>
    <row r="13939" spans="1:7" ht="24" customHeight="1" x14ac:dyDescent="0.2">
      <c r="A13939" s="207" t="str">
        <f t="shared" si="4181"/>
        <v/>
      </c>
      <c r="B13939" s="205" t="str">
        <f t="shared" si="4182"/>
        <v/>
      </c>
      <c r="C13939" s="206"/>
      <c r="D13939" s="207" t="str">
        <f t="shared" si="4183"/>
        <v/>
      </c>
      <c r="E13939" s="208"/>
      <c r="F13939" s="209">
        <f t="shared" si="4184"/>
        <v>0</v>
      </c>
      <c r="G13939" s="268">
        <f t="shared" si="4185"/>
        <v>0</v>
      </c>
    </row>
    <row r="13940" spans="1:7" ht="24" customHeight="1" x14ac:dyDescent="0.2">
      <c r="A13940" s="207" t="str">
        <f t="shared" si="4181"/>
        <v/>
      </c>
      <c r="B13940" s="205" t="str">
        <f t="shared" si="4182"/>
        <v/>
      </c>
      <c r="C13940" s="206"/>
      <c r="D13940" s="207" t="str">
        <f t="shared" si="4183"/>
        <v/>
      </c>
      <c r="E13940" s="208"/>
      <c r="F13940" s="209">
        <f t="shared" si="4184"/>
        <v>0</v>
      </c>
      <c r="G13940" s="268">
        <f t="shared" si="4185"/>
        <v>0</v>
      </c>
    </row>
    <row r="13941" spans="1:7" ht="24" customHeight="1" x14ac:dyDescent="0.2">
      <c r="A13941" s="207" t="str">
        <f t="shared" si="4181"/>
        <v/>
      </c>
      <c r="B13941" s="205" t="str">
        <f t="shared" si="4182"/>
        <v/>
      </c>
      <c r="C13941" s="206"/>
      <c r="D13941" s="207" t="str">
        <f t="shared" si="4183"/>
        <v/>
      </c>
      <c r="E13941" s="208"/>
      <c r="F13941" s="209">
        <f t="shared" si="4184"/>
        <v>0</v>
      </c>
      <c r="G13941" s="268">
        <f t="shared" si="4185"/>
        <v>0</v>
      </c>
    </row>
    <row r="13942" spans="1:7" ht="24" customHeight="1" x14ac:dyDescent="0.2">
      <c r="A13942" s="207" t="str">
        <f t="shared" si="4181"/>
        <v/>
      </c>
      <c r="B13942" s="205" t="str">
        <f t="shared" si="4182"/>
        <v/>
      </c>
      <c r="C13942" s="206"/>
      <c r="D13942" s="207" t="str">
        <f t="shared" si="4183"/>
        <v/>
      </c>
      <c r="E13942" s="208"/>
      <c r="F13942" s="209">
        <f t="shared" si="4184"/>
        <v>0</v>
      </c>
      <c r="G13942" s="268">
        <f t="shared" si="4185"/>
        <v>0</v>
      </c>
    </row>
    <row r="13943" spans="1:7" ht="24" customHeight="1" x14ac:dyDescent="0.2">
      <c r="A13943" s="207" t="str">
        <f t="shared" si="4181"/>
        <v/>
      </c>
      <c r="B13943" s="205" t="str">
        <f t="shared" si="4182"/>
        <v/>
      </c>
      <c r="C13943" s="206"/>
      <c r="D13943" s="207" t="str">
        <f t="shared" si="4183"/>
        <v/>
      </c>
      <c r="E13943" s="208"/>
      <c r="F13943" s="209">
        <f t="shared" si="4184"/>
        <v>0</v>
      </c>
      <c r="G13943" s="268">
        <f t="shared" si="4185"/>
        <v>0</v>
      </c>
    </row>
    <row r="13944" spans="1:7" ht="24" customHeight="1" x14ac:dyDescent="0.2">
      <c r="A13944" s="207" t="str">
        <f t="shared" si="4181"/>
        <v/>
      </c>
      <c r="B13944" s="205" t="str">
        <f t="shared" si="4182"/>
        <v/>
      </c>
      <c r="C13944" s="206"/>
      <c r="D13944" s="207" t="str">
        <f t="shared" si="4183"/>
        <v/>
      </c>
      <c r="E13944" s="208"/>
      <c r="F13944" s="209">
        <f t="shared" si="4184"/>
        <v>0</v>
      </c>
      <c r="G13944" s="268">
        <f t="shared" si="4185"/>
        <v>0</v>
      </c>
    </row>
    <row r="13945" spans="1:7" ht="24" customHeight="1" x14ac:dyDescent="0.2">
      <c r="A13945" s="207" t="str">
        <f t="shared" si="4181"/>
        <v/>
      </c>
      <c r="B13945" s="205" t="str">
        <f t="shared" si="4182"/>
        <v/>
      </c>
      <c r="C13945" s="206"/>
      <c r="D13945" s="207" t="str">
        <f t="shared" si="4183"/>
        <v/>
      </c>
      <c r="E13945" s="208"/>
      <c r="F13945" s="209">
        <f t="shared" si="4184"/>
        <v>0</v>
      </c>
      <c r="G13945" s="268">
        <f t="shared" si="4185"/>
        <v>0</v>
      </c>
    </row>
    <row r="13946" spans="1:7" ht="24" customHeight="1" x14ac:dyDescent="0.2">
      <c r="A13946" s="207" t="str">
        <f t="shared" si="4181"/>
        <v/>
      </c>
      <c r="B13946" s="205" t="str">
        <f t="shared" si="4182"/>
        <v/>
      </c>
      <c r="C13946" s="206"/>
      <c r="D13946" s="207" t="str">
        <f t="shared" si="4183"/>
        <v/>
      </c>
      <c r="E13946" s="208"/>
      <c r="F13946" s="209">
        <f t="shared" si="4184"/>
        <v>0</v>
      </c>
      <c r="G13946" s="268">
        <f t="shared" si="4185"/>
        <v>0</v>
      </c>
    </row>
    <row r="13947" spans="1:7" ht="24" customHeight="1" x14ac:dyDescent="0.2">
      <c r="A13947" s="272"/>
      <c r="B13947" s="88"/>
      <c r="D13947" s="88"/>
      <c r="E13947" s="89"/>
      <c r="F13947" s="255" t="s">
        <v>32</v>
      </c>
      <c r="G13947" s="270">
        <f>SUBTOTAL(9,G13938:G13946)</f>
        <v>0</v>
      </c>
    </row>
    <row r="13948" spans="1:7" ht="24" customHeight="1" x14ac:dyDescent="0.2">
      <c r="A13948" s="273"/>
      <c r="B13948" s="88"/>
      <c r="D13948" s="88"/>
      <c r="E13948" s="89"/>
      <c r="G13948" s="271"/>
    </row>
    <row r="13949" spans="1:7" ht="24" customHeight="1" x14ac:dyDescent="0.2">
      <c r="A13949" s="274" t="str">
        <f>B13907</f>
        <v>25.9.2.17</v>
      </c>
      <c r="B13949" s="275" t="str">
        <f>C13907</f>
        <v>Gabinete metálico de embutir 24/30 módulos</v>
      </c>
      <c r="C13949" s="95"/>
      <c r="D13949" s="95" t="s">
        <v>33</v>
      </c>
      <c r="E13949" s="96"/>
      <c r="F13949" s="277" t="s">
        <v>34</v>
      </c>
      <c r="G13949" s="276">
        <f>SUBTOTAL(9,G13912:G13948)</f>
        <v>0</v>
      </c>
    </row>
    <row r="13951" spans="1:7" ht="24" customHeight="1" x14ac:dyDescent="0.2">
      <c r="A13951" s="256" t="s">
        <v>36</v>
      </c>
      <c r="B13951" s="257"/>
      <c r="C13951" s="257"/>
      <c r="D13951" s="257"/>
      <c r="E13951" s="257"/>
      <c r="F13951" s="257"/>
      <c r="G13951" s="258"/>
    </row>
    <row r="13952" spans="1:7" ht="24" customHeight="1" x14ac:dyDescent="0.2">
      <c r="A13952" s="259" t="s">
        <v>601</v>
      </c>
      <c r="B13952" s="84" t="str">
        <f>Comitente</f>
        <v>SUBSECRETARIA DE ARQUITECTURA</v>
      </c>
      <c r="C13952" s="80"/>
      <c r="D13952" s="85"/>
      <c r="E13952" s="85"/>
      <c r="F13952" s="86"/>
      <c r="G13952" s="260"/>
    </row>
    <row r="13953" spans="1:7" ht="24" customHeight="1" x14ac:dyDescent="0.2">
      <c r="A13953" s="259" t="s">
        <v>602</v>
      </c>
      <c r="B13953" s="84">
        <f>Contratista</f>
        <v>0</v>
      </c>
      <c r="C13953" s="81"/>
      <c r="D13953" s="81"/>
      <c r="E13953" s="81"/>
      <c r="F13953" s="87"/>
      <c r="G13953" s="261"/>
    </row>
    <row r="13954" spans="1:7" ht="24" customHeight="1" x14ac:dyDescent="0.2">
      <c r="A13954" s="259" t="s">
        <v>23</v>
      </c>
      <c r="B13954" s="84" t="str">
        <f>Obra</f>
        <v>ESCUELA CASA DEL NINÑO</v>
      </c>
      <c r="C13954" s="81"/>
      <c r="D13954" s="81"/>
      <c r="E13954" s="81"/>
      <c r="F13954" s="87" t="s">
        <v>37</v>
      </c>
      <c r="G13954" s="262">
        <f>Fecha_Base</f>
        <v>0</v>
      </c>
    </row>
    <row r="13955" spans="1:7" ht="24" customHeight="1" x14ac:dyDescent="0.2">
      <c r="A13955" s="263" t="s">
        <v>600</v>
      </c>
      <c r="B13955" s="82" t="str">
        <f>Ubicación</f>
        <v>VALLE FERTIL - SAN JUAN</v>
      </c>
      <c r="C13955" s="82"/>
      <c r="D13955" s="88"/>
      <c r="E13955" s="89"/>
      <c r="G13955" s="264"/>
    </row>
    <row r="13956" spans="1:7" ht="24" customHeight="1" x14ac:dyDescent="0.2">
      <c r="A13956" s="263" t="s">
        <v>38</v>
      </c>
      <c r="B13956" s="91">
        <f>IFERROR(VALUE(LEFT(B13957,FIND(".",B13957)-1)),"")</f>
        <v>25</v>
      </c>
      <c r="C13956" s="83" t="str">
        <f>IFERROR(VLOOKUP(B13956,Tabla_CyP,2,FALSE),"")</f>
        <v>REPARACIONES, REFACCIONES Y REFUNCIONALIZACIONES</v>
      </c>
      <c r="E13956" s="89"/>
      <c r="G13956" s="264"/>
    </row>
    <row r="13957" spans="1:7" ht="24" customHeight="1" x14ac:dyDescent="0.2">
      <c r="A13957" s="263" t="s">
        <v>24</v>
      </c>
      <c r="B13957" s="92" t="str">
        <f>IFERROR(VLOOKUP(COUNTIF($A$1:A13957,"ANALISIS DE PRECIOS"),Tabla_NumeroItem,2,FALSE),"")</f>
        <v>25.9.2.18</v>
      </c>
      <c r="C13957" s="83" t="str">
        <f>IFERROR(VLOOKUP(B13957,Tabla_CyP,2,FALSE),"")</f>
        <v>Gabinete metálico de embutir 36/48 módulos</v>
      </c>
      <c r="D13957" s="88"/>
      <c r="E13957" s="89"/>
      <c r="F13957" s="87" t="s">
        <v>25</v>
      </c>
      <c r="G13957" s="265" t="str">
        <f>IFERROR(VLOOKUP(B13957,Tabla_CyP,4,FALSE),"")</f>
        <v>u</v>
      </c>
    </row>
    <row r="13958" spans="1:7" ht="24" customHeight="1" x14ac:dyDescent="0.2">
      <c r="A13958" s="263"/>
      <c r="B13958" s="82"/>
      <c r="D13958" s="88"/>
      <c r="E13958" s="89"/>
      <c r="G13958" s="264"/>
    </row>
    <row r="13959" spans="1:7" ht="24" customHeight="1" x14ac:dyDescent="0.2">
      <c r="A13959" s="366" t="s">
        <v>506</v>
      </c>
      <c r="B13959" s="367"/>
      <c r="C13959" s="368" t="s">
        <v>0</v>
      </c>
      <c r="D13959" s="368" t="s">
        <v>26</v>
      </c>
      <c r="E13959" s="370" t="s">
        <v>27</v>
      </c>
      <c r="F13959" s="372" t="s">
        <v>28</v>
      </c>
      <c r="G13959" s="372" t="s">
        <v>29</v>
      </c>
    </row>
    <row r="13960" spans="1:7" ht="24" customHeight="1" x14ac:dyDescent="0.2">
      <c r="A13960" s="93" t="s">
        <v>507</v>
      </c>
      <c r="B13960" s="93" t="s">
        <v>508</v>
      </c>
      <c r="C13960" s="369"/>
      <c r="D13960" s="369"/>
      <c r="E13960" s="371"/>
      <c r="F13960" s="373"/>
      <c r="G13960" s="373"/>
    </row>
    <row r="13961" spans="1:7" ht="24" customHeight="1" x14ac:dyDescent="0.2">
      <c r="A13961" s="266"/>
      <c r="B13961" s="94"/>
      <c r="C13961" s="132" t="s">
        <v>603</v>
      </c>
      <c r="D13961" s="95"/>
      <c r="E13961" s="96"/>
      <c r="F13961" s="97"/>
      <c r="G13961" s="267"/>
    </row>
    <row r="13962" spans="1:7" ht="24" customHeight="1" x14ac:dyDescent="0.2">
      <c r="A13962" s="207" t="str">
        <f t="shared" ref="A13962:A13975" si="4186">IFERROR(VLOOKUP(C13962,Tabla_Insumos,4,FALSE),"")</f>
        <v/>
      </c>
      <c r="B13962" s="205" t="str">
        <f>IFERROR(VLOOKUP(C13962,Tabla_Insumos,5,FALSE),"")</f>
        <v/>
      </c>
      <c r="C13962" s="206"/>
      <c r="D13962" s="207" t="str">
        <f t="shared" ref="D13962:D13975" si="4187">IFERROR(VLOOKUP(C13962,Tabla_Insumos,2,FALSE),"")</f>
        <v/>
      </c>
      <c r="E13962" s="208"/>
      <c r="F13962" s="209">
        <f t="shared" ref="F13962:F13975" si="4188">IFERROR(VLOOKUP(C13962,Tabla_Insumos,3,FALSE),0)</f>
        <v>0</v>
      </c>
      <c r="G13962" s="268">
        <f>ROUND(E13962*F13962,2)</f>
        <v>0</v>
      </c>
    </row>
    <row r="13963" spans="1:7" ht="24" customHeight="1" x14ac:dyDescent="0.2">
      <c r="A13963" s="207" t="str">
        <f t="shared" si="4186"/>
        <v/>
      </c>
      <c r="B13963" s="205" t="str">
        <f t="shared" ref="B13963:B13975" si="4189">IFERROR(VLOOKUP(C13963,Tabla_Insumos,5,FALSE),"")</f>
        <v/>
      </c>
      <c r="C13963" s="206"/>
      <c r="D13963" s="207" t="str">
        <f t="shared" si="4187"/>
        <v/>
      </c>
      <c r="E13963" s="208"/>
      <c r="F13963" s="209">
        <f t="shared" si="4188"/>
        <v>0</v>
      </c>
      <c r="G13963" s="268">
        <f t="shared" ref="G13963:G13975" si="4190">ROUND(E13963*F13963,2)</f>
        <v>0</v>
      </c>
    </row>
    <row r="13964" spans="1:7" ht="24" customHeight="1" x14ac:dyDescent="0.2">
      <c r="A13964" s="207" t="str">
        <f t="shared" si="4186"/>
        <v/>
      </c>
      <c r="B13964" s="205" t="str">
        <f t="shared" si="4189"/>
        <v/>
      </c>
      <c r="C13964" s="206"/>
      <c r="D13964" s="207" t="str">
        <f t="shared" si="4187"/>
        <v/>
      </c>
      <c r="E13964" s="208"/>
      <c r="F13964" s="209">
        <f t="shared" si="4188"/>
        <v>0</v>
      </c>
      <c r="G13964" s="268">
        <f t="shared" si="4190"/>
        <v>0</v>
      </c>
    </row>
    <row r="13965" spans="1:7" ht="24" customHeight="1" x14ac:dyDescent="0.2">
      <c r="A13965" s="207" t="str">
        <f t="shared" si="4186"/>
        <v/>
      </c>
      <c r="B13965" s="205" t="str">
        <f t="shared" si="4189"/>
        <v/>
      </c>
      <c r="C13965" s="206"/>
      <c r="D13965" s="207" t="str">
        <f t="shared" si="4187"/>
        <v/>
      </c>
      <c r="E13965" s="208"/>
      <c r="F13965" s="209">
        <f t="shared" si="4188"/>
        <v>0</v>
      </c>
      <c r="G13965" s="268">
        <f t="shared" si="4190"/>
        <v>0</v>
      </c>
    </row>
    <row r="13966" spans="1:7" ht="24" customHeight="1" x14ac:dyDescent="0.2">
      <c r="A13966" s="207" t="str">
        <f t="shared" si="4186"/>
        <v/>
      </c>
      <c r="B13966" s="205" t="str">
        <f t="shared" si="4189"/>
        <v/>
      </c>
      <c r="C13966" s="206"/>
      <c r="D13966" s="207" t="str">
        <f t="shared" si="4187"/>
        <v/>
      </c>
      <c r="E13966" s="208"/>
      <c r="F13966" s="209">
        <f t="shared" si="4188"/>
        <v>0</v>
      </c>
      <c r="G13966" s="268">
        <f t="shared" si="4190"/>
        <v>0</v>
      </c>
    </row>
    <row r="13967" spans="1:7" ht="24" customHeight="1" x14ac:dyDescent="0.2">
      <c r="A13967" s="207" t="str">
        <f t="shared" si="4186"/>
        <v/>
      </c>
      <c r="B13967" s="205" t="str">
        <f t="shared" si="4189"/>
        <v/>
      </c>
      <c r="C13967" s="206"/>
      <c r="D13967" s="207" t="str">
        <f t="shared" si="4187"/>
        <v/>
      </c>
      <c r="E13967" s="208"/>
      <c r="F13967" s="209">
        <f t="shared" si="4188"/>
        <v>0</v>
      </c>
      <c r="G13967" s="268">
        <f t="shared" si="4190"/>
        <v>0</v>
      </c>
    </row>
    <row r="13968" spans="1:7" ht="24" customHeight="1" x14ac:dyDescent="0.2">
      <c r="A13968" s="207" t="str">
        <f t="shared" si="4186"/>
        <v/>
      </c>
      <c r="B13968" s="205" t="str">
        <f t="shared" si="4189"/>
        <v/>
      </c>
      <c r="C13968" s="206"/>
      <c r="D13968" s="207" t="str">
        <f t="shared" si="4187"/>
        <v/>
      </c>
      <c r="E13968" s="208"/>
      <c r="F13968" s="209">
        <f t="shared" si="4188"/>
        <v>0</v>
      </c>
      <c r="G13968" s="268">
        <f t="shared" si="4190"/>
        <v>0</v>
      </c>
    </row>
    <row r="13969" spans="1:7" ht="24" customHeight="1" x14ac:dyDescent="0.2">
      <c r="A13969" s="207" t="str">
        <f t="shared" si="4186"/>
        <v/>
      </c>
      <c r="B13969" s="205" t="str">
        <f t="shared" si="4189"/>
        <v/>
      </c>
      <c r="C13969" s="206"/>
      <c r="D13969" s="207" t="str">
        <f t="shared" si="4187"/>
        <v/>
      </c>
      <c r="E13969" s="208"/>
      <c r="F13969" s="209">
        <f t="shared" si="4188"/>
        <v>0</v>
      </c>
      <c r="G13969" s="268">
        <f t="shared" si="4190"/>
        <v>0</v>
      </c>
    </row>
    <row r="13970" spans="1:7" ht="24" customHeight="1" x14ac:dyDescent="0.2">
      <c r="A13970" s="207" t="str">
        <f t="shared" si="4186"/>
        <v/>
      </c>
      <c r="B13970" s="205" t="str">
        <f t="shared" si="4189"/>
        <v/>
      </c>
      <c r="C13970" s="206"/>
      <c r="D13970" s="207" t="str">
        <f t="shared" si="4187"/>
        <v/>
      </c>
      <c r="E13970" s="208"/>
      <c r="F13970" s="209">
        <f t="shared" si="4188"/>
        <v>0</v>
      </c>
      <c r="G13970" s="268">
        <f t="shared" si="4190"/>
        <v>0</v>
      </c>
    </row>
    <row r="13971" spans="1:7" ht="24" customHeight="1" x14ac:dyDescent="0.2">
      <c r="A13971" s="207" t="str">
        <f t="shared" si="4186"/>
        <v/>
      </c>
      <c r="B13971" s="205" t="str">
        <f t="shared" si="4189"/>
        <v/>
      </c>
      <c r="C13971" s="206"/>
      <c r="D13971" s="207" t="str">
        <f t="shared" si="4187"/>
        <v/>
      </c>
      <c r="E13971" s="208"/>
      <c r="F13971" s="209">
        <f t="shared" si="4188"/>
        <v>0</v>
      </c>
      <c r="G13971" s="268">
        <f t="shared" si="4190"/>
        <v>0</v>
      </c>
    </row>
    <row r="13972" spans="1:7" ht="24" customHeight="1" x14ac:dyDescent="0.2">
      <c r="A13972" s="207" t="str">
        <f t="shared" si="4186"/>
        <v/>
      </c>
      <c r="B13972" s="205" t="str">
        <f t="shared" si="4189"/>
        <v/>
      </c>
      <c r="C13972" s="206"/>
      <c r="D13972" s="207" t="str">
        <f t="shared" si="4187"/>
        <v/>
      </c>
      <c r="E13972" s="208"/>
      <c r="F13972" s="209">
        <f t="shared" si="4188"/>
        <v>0</v>
      </c>
      <c r="G13972" s="268">
        <f t="shared" si="4190"/>
        <v>0</v>
      </c>
    </row>
    <row r="13973" spans="1:7" ht="24" customHeight="1" x14ac:dyDescent="0.2">
      <c r="A13973" s="207" t="str">
        <f t="shared" si="4186"/>
        <v/>
      </c>
      <c r="B13973" s="205" t="str">
        <f t="shared" si="4189"/>
        <v/>
      </c>
      <c r="C13973" s="206"/>
      <c r="D13973" s="207" t="str">
        <f t="shared" si="4187"/>
        <v/>
      </c>
      <c r="E13973" s="208"/>
      <c r="F13973" s="209">
        <f t="shared" si="4188"/>
        <v>0</v>
      </c>
      <c r="G13973" s="268">
        <f t="shared" si="4190"/>
        <v>0</v>
      </c>
    </row>
    <row r="13974" spans="1:7" ht="24" customHeight="1" x14ac:dyDescent="0.2">
      <c r="A13974" s="207" t="str">
        <f t="shared" si="4186"/>
        <v/>
      </c>
      <c r="B13974" s="205" t="str">
        <f t="shared" si="4189"/>
        <v/>
      </c>
      <c r="C13974" s="206"/>
      <c r="D13974" s="207" t="str">
        <f t="shared" si="4187"/>
        <v/>
      </c>
      <c r="E13974" s="208"/>
      <c r="F13974" s="209">
        <f t="shared" si="4188"/>
        <v>0</v>
      </c>
      <c r="G13974" s="268">
        <f t="shared" si="4190"/>
        <v>0</v>
      </c>
    </row>
    <row r="13975" spans="1:7" ht="24" customHeight="1" x14ac:dyDescent="0.2">
      <c r="A13975" s="207" t="str">
        <f t="shared" si="4186"/>
        <v/>
      </c>
      <c r="B13975" s="205" t="str">
        <f t="shared" si="4189"/>
        <v/>
      </c>
      <c r="C13975" s="206"/>
      <c r="D13975" s="207" t="str">
        <f t="shared" si="4187"/>
        <v/>
      </c>
      <c r="E13975" s="208"/>
      <c r="F13975" s="210">
        <f t="shared" si="4188"/>
        <v>0</v>
      </c>
      <c r="G13975" s="268">
        <f t="shared" si="4190"/>
        <v>0</v>
      </c>
    </row>
    <row r="13976" spans="1:7" ht="24" customHeight="1" x14ac:dyDescent="0.2">
      <c r="A13976" s="269"/>
      <c r="D13976" s="88"/>
      <c r="E13976" s="89"/>
      <c r="F13976" s="255" t="s">
        <v>30</v>
      </c>
      <c r="G13976" s="270">
        <f>SUBTOTAL(9,G13962:G13975)</f>
        <v>0</v>
      </c>
    </row>
    <row r="13977" spans="1:7" ht="24" customHeight="1" x14ac:dyDescent="0.2">
      <c r="A13977" s="269"/>
      <c r="C13977" s="98" t="s">
        <v>604</v>
      </c>
      <c r="D13977" s="88"/>
      <c r="E13977" s="89"/>
      <c r="G13977" s="271"/>
    </row>
    <row r="13978" spans="1:7" ht="24" customHeight="1" x14ac:dyDescent="0.2">
      <c r="A13978" s="207" t="str">
        <f t="shared" ref="A13978:A13985" si="4191">IFERROR(VLOOKUP(C13978,Tabla_Insumos,4,FALSE),"")</f>
        <v/>
      </c>
      <c r="B13978" s="205">
        <f t="shared" ref="B13978:B13985" si="4192">IFERROR(VLOOKUP(A13978,Tabla_Indices,5,FALSE),"")</f>
        <v>0</v>
      </c>
      <c r="C13978" s="206"/>
      <c r="D13978" s="207" t="str">
        <f t="shared" ref="D13978:D13985" si="4193">IFERROR(VLOOKUP(C13978,Tabla_Insumos,2,FALSE),"")</f>
        <v/>
      </c>
      <c r="E13978" s="208"/>
      <c r="F13978" s="211">
        <f t="shared" ref="F13978:F13985" si="4194">IFERROR(VLOOKUP(C13978,Tabla_Insumos,3,FALSE),0)</f>
        <v>0</v>
      </c>
      <c r="G13978" s="268">
        <f>ROUND(E13978*F13978,2)</f>
        <v>0</v>
      </c>
    </row>
    <row r="13979" spans="1:7" ht="24" customHeight="1" x14ac:dyDescent="0.2">
      <c r="A13979" s="207" t="str">
        <f t="shared" si="4191"/>
        <v/>
      </c>
      <c r="B13979" s="205">
        <f t="shared" si="4192"/>
        <v>0</v>
      </c>
      <c r="C13979" s="206"/>
      <c r="D13979" s="207" t="str">
        <f t="shared" si="4193"/>
        <v/>
      </c>
      <c r="E13979" s="208"/>
      <c r="F13979" s="211">
        <f t="shared" si="4194"/>
        <v>0</v>
      </c>
      <c r="G13979" s="268">
        <f>ROUND(E13979*F13979,2)</f>
        <v>0</v>
      </c>
    </row>
    <row r="13980" spans="1:7" ht="24" customHeight="1" x14ac:dyDescent="0.2">
      <c r="A13980" s="207" t="str">
        <f t="shared" si="4191"/>
        <v/>
      </c>
      <c r="B13980" s="205">
        <f t="shared" si="4192"/>
        <v>0</v>
      </c>
      <c r="C13980" s="206"/>
      <c r="D13980" s="207" t="str">
        <f t="shared" si="4193"/>
        <v/>
      </c>
      <c r="E13980" s="208"/>
      <c r="F13980" s="211">
        <f t="shared" si="4194"/>
        <v>0</v>
      </c>
      <c r="G13980" s="268">
        <f t="shared" ref="G13980:G13985" si="4195">ROUND(E13980*F13980,2)</f>
        <v>0</v>
      </c>
    </row>
    <row r="13981" spans="1:7" ht="24" customHeight="1" x14ac:dyDescent="0.2">
      <c r="A13981" s="207" t="str">
        <f t="shared" si="4191"/>
        <v/>
      </c>
      <c r="B13981" s="205">
        <f t="shared" si="4192"/>
        <v>0</v>
      </c>
      <c r="C13981" s="206"/>
      <c r="D13981" s="207" t="str">
        <f t="shared" si="4193"/>
        <v/>
      </c>
      <c r="E13981" s="208"/>
      <c r="F13981" s="211">
        <f t="shared" si="4194"/>
        <v>0</v>
      </c>
      <c r="G13981" s="268">
        <f t="shared" si="4195"/>
        <v>0</v>
      </c>
    </row>
    <row r="13982" spans="1:7" ht="24" customHeight="1" x14ac:dyDescent="0.2">
      <c r="A13982" s="207" t="str">
        <f t="shared" si="4191"/>
        <v/>
      </c>
      <c r="B13982" s="205">
        <f t="shared" si="4192"/>
        <v>0</v>
      </c>
      <c r="C13982" s="206"/>
      <c r="D13982" s="207" t="str">
        <f t="shared" si="4193"/>
        <v/>
      </c>
      <c r="E13982" s="208"/>
      <c r="F13982" s="209">
        <f t="shared" si="4194"/>
        <v>0</v>
      </c>
      <c r="G13982" s="268">
        <f t="shared" si="4195"/>
        <v>0</v>
      </c>
    </row>
    <row r="13983" spans="1:7" ht="24" customHeight="1" x14ac:dyDescent="0.2">
      <c r="A13983" s="207" t="str">
        <f t="shared" si="4191"/>
        <v/>
      </c>
      <c r="B13983" s="205">
        <f t="shared" si="4192"/>
        <v>0</v>
      </c>
      <c r="C13983" s="206"/>
      <c r="D13983" s="207" t="str">
        <f t="shared" si="4193"/>
        <v/>
      </c>
      <c r="E13983" s="208"/>
      <c r="F13983" s="209">
        <f t="shared" si="4194"/>
        <v>0</v>
      </c>
      <c r="G13983" s="268">
        <f t="shared" si="4195"/>
        <v>0</v>
      </c>
    </row>
    <row r="13984" spans="1:7" ht="24" customHeight="1" x14ac:dyDescent="0.2">
      <c r="A13984" s="207" t="str">
        <f t="shared" si="4191"/>
        <v/>
      </c>
      <c r="B13984" s="205">
        <f t="shared" si="4192"/>
        <v>0</v>
      </c>
      <c r="C13984" s="206"/>
      <c r="D13984" s="207" t="str">
        <f t="shared" si="4193"/>
        <v/>
      </c>
      <c r="E13984" s="208"/>
      <c r="F13984" s="209">
        <f t="shared" si="4194"/>
        <v>0</v>
      </c>
      <c r="G13984" s="268">
        <f t="shared" si="4195"/>
        <v>0</v>
      </c>
    </row>
    <row r="13985" spans="1:7" ht="24" customHeight="1" x14ac:dyDescent="0.2">
      <c r="A13985" s="207" t="str">
        <f t="shared" si="4191"/>
        <v/>
      </c>
      <c r="B13985" s="205">
        <f t="shared" si="4192"/>
        <v>0</v>
      </c>
      <c r="C13985" s="206"/>
      <c r="D13985" s="207" t="str">
        <f t="shared" si="4193"/>
        <v/>
      </c>
      <c r="E13985" s="208"/>
      <c r="F13985" s="209">
        <f t="shared" si="4194"/>
        <v>0</v>
      </c>
      <c r="G13985" s="268">
        <f t="shared" si="4195"/>
        <v>0</v>
      </c>
    </row>
    <row r="13986" spans="1:7" ht="24" customHeight="1" x14ac:dyDescent="0.2">
      <c r="A13986" s="269"/>
      <c r="D13986" s="88"/>
      <c r="E13986" s="89"/>
      <c r="F13986" s="255" t="s">
        <v>31</v>
      </c>
      <c r="G13986" s="270">
        <f>SUBTOTAL(9,G13978:G13985)</f>
        <v>0</v>
      </c>
    </row>
    <row r="13987" spans="1:7" ht="24" customHeight="1" x14ac:dyDescent="0.2">
      <c r="A13987" s="269"/>
      <c r="C13987" s="98" t="s">
        <v>605</v>
      </c>
      <c r="D13987" s="88"/>
      <c r="E13987" s="89"/>
      <c r="G13987" s="271"/>
    </row>
    <row r="13988" spans="1:7" ht="24" customHeight="1" x14ac:dyDescent="0.2">
      <c r="A13988" s="207" t="str">
        <f t="shared" ref="A13988:A13996" si="4196">IFERROR(VLOOKUP(C13988,Tabla_Insumos,4,FALSE),"")</f>
        <v/>
      </c>
      <c r="B13988" s="205" t="str">
        <f t="shared" ref="B13988:B13996" si="4197">IFERROR(VLOOKUP(C13988,Tabla_Insumos,5,FALSE),"")</f>
        <v/>
      </c>
      <c r="C13988" s="206"/>
      <c r="D13988" s="207" t="str">
        <f t="shared" ref="D13988:D13996" si="4198">IFERROR(VLOOKUP(C13988,Tabla_Insumos,2,FALSE),"")</f>
        <v/>
      </c>
      <c r="E13988" s="208"/>
      <c r="F13988" s="209">
        <f t="shared" ref="F13988:F13996" si="4199">IFERROR(VLOOKUP(C13988,Tabla_Insumos,3,FALSE),0)</f>
        <v>0</v>
      </c>
      <c r="G13988" s="268">
        <f t="shared" ref="G13988:G13996" si="4200">ROUND(E13988*F13988,2)</f>
        <v>0</v>
      </c>
    </row>
    <row r="13989" spans="1:7" ht="24" customHeight="1" x14ac:dyDescent="0.2">
      <c r="A13989" s="207" t="str">
        <f t="shared" si="4196"/>
        <v/>
      </c>
      <c r="B13989" s="205" t="str">
        <f t="shared" si="4197"/>
        <v/>
      </c>
      <c r="C13989" s="206"/>
      <c r="D13989" s="207" t="str">
        <f t="shared" si="4198"/>
        <v/>
      </c>
      <c r="E13989" s="208"/>
      <c r="F13989" s="209">
        <f t="shared" si="4199"/>
        <v>0</v>
      </c>
      <c r="G13989" s="268">
        <f t="shared" si="4200"/>
        <v>0</v>
      </c>
    </row>
    <row r="13990" spans="1:7" ht="24" customHeight="1" x14ac:dyDescent="0.2">
      <c r="A13990" s="207" t="str">
        <f t="shared" si="4196"/>
        <v/>
      </c>
      <c r="B13990" s="205" t="str">
        <f t="shared" si="4197"/>
        <v/>
      </c>
      <c r="C13990" s="206"/>
      <c r="D13990" s="207" t="str">
        <f t="shared" si="4198"/>
        <v/>
      </c>
      <c r="E13990" s="208"/>
      <c r="F13990" s="209">
        <f t="shared" si="4199"/>
        <v>0</v>
      </c>
      <c r="G13990" s="268">
        <f t="shared" si="4200"/>
        <v>0</v>
      </c>
    </row>
    <row r="13991" spans="1:7" ht="24" customHeight="1" x14ac:dyDescent="0.2">
      <c r="A13991" s="207" t="str">
        <f t="shared" si="4196"/>
        <v/>
      </c>
      <c r="B13991" s="205" t="str">
        <f t="shared" si="4197"/>
        <v/>
      </c>
      <c r="C13991" s="206"/>
      <c r="D13991" s="207" t="str">
        <f t="shared" si="4198"/>
        <v/>
      </c>
      <c r="E13991" s="208"/>
      <c r="F13991" s="209">
        <f t="shared" si="4199"/>
        <v>0</v>
      </c>
      <c r="G13991" s="268">
        <f t="shared" si="4200"/>
        <v>0</v>
      </c>
    </row>
    <row r="13992" spans="1:7" ht="24" customHeight="1" x14ac:dyDescent="0.2">
      <c r="A13992" s="207" t="str">
        <f t="shared" si="4196"/>
        <v/>
      </c>
      <c r="B13992" s="205" t="str">
        <f t="shared" si="4197"/>
        <v/>
      </c>
      <c r="C13992" s="206"/>
      <c r="D13992" s="207" t="str">
        <f t="shared" si="4198"/>
        <v/>
      </c>
      <c r="E13992" s="208"/>
      <c r="F13992" s="209">
        <f t="shared" si="4199"/>
        <v>0</v>
      </c>
      <c r="G13992" s="268">
        <f t="shared" si="4200"/>
        <v>0</v>
      </c>
    </row>
    <row r="13993" spans="1:7" ht="24" customHeight="1" x14ac:dyDescent="0.2">
      <c r="A13993" s="207" t="str">
        <f t="shared" si="4196"/>
        <v/>
      </c>
      <c r="B13993" s="205" t="str">
        <f t="shared" si="4197"/>
        <v/>
      </c>
      <c r="C13993" s="206"/>
      <c r="D13993" s="207" t="str">
        <f t="shared" si="4198"/>
        <v/>
      </c>
      <c r="E13993" s="208"/>
      <c r="F13993" s="209">
        <f t="shared" si="4199"/>
        <v>0</v>
      </c>
      <c r="G13993" s="268">
        <f t="shared" si="4200"/>
        <v>0</v>
      </c>
    </row>
    <row r="13994" spans="1:7" ht="24" customHeight="1" x14ac:dyDescent="0.2">
      <c r="A13994" s="207" t="str">
        <f t="shared" si="4196"/>
        <v/>
      </c>
      <c r="B13994" s="205" t="str">
        <f t="shared" si="4197"/>
        <v/>
      </c>
      <c r="C13994" s="206"/>
      <c r="D13994" s="207" t="str">
        <f t="shared" si="4198"/>
        <v/>
      </c>
      <c r="E13994" s="208"/>
      <c r="F13994" s="209">
        <f t="shared" si="4199"/>
        <v>0</v>
      </c>
      <c r="G13994" s="268">
        <f t="shared" si="4200"/>
        <v>0</v>
      </c>
    </row>
    <row r="13995" spans="1:7" ht="24" customHeight="1" x14ac:dyDescent="0.2">
      <c r="A13995" s="207" t="str">
        <f t="shared" si="4196"/>
        <v/>
      </c>
      <c r="B13995" s="205" t="str">
        <f t="shared" si="4197"/>
        <v/>
      </c>
      <c r="C13995" s="206"/>
      <c r="D13995" s="207" t="str">
        <f t="shared" si="4198"/>
        <v/>
      </c>
      <c r="E13995" s="208"/>
      <c r="F13995" s="209">
        <f t="shared" si="4199"/>
        <v>0</v>
      </c>
      <c r="G13995" s="268">
        <f t="shared" si="4200"/>
        <v>0</v>
      </c>
    </row>
    <row r="13996" spans="1:7" ht="24" customHeight="1" x14ac:dyDescent="0.2">
      <c r="A13996" s="207" t="str">
        <f t="shared" si="4196"/>
        <v/>
      </c>
      <c r="B13996" s="205" t="str">
        <f t="shared" si="4197"/>
        <v/>
      </c>
      <c r="C13996" s="206"/>
      <c r="D13996" s="207" t="str">
        <f t="shared" si="4198"/>
        <v/>
      </c>
      <c r="E13996" s="208"/>
      <c r="F13996" s="209">
        <f t="shared" si="4199"/>
        <v>0</v>
      </c>
      <c r="G13996" s="268">
        <f t="shared" si="4200"/>
        <v>0</v>
      </c>
    </row>
    <row r="13997" spans="1:7" ht="24" customHeight="1" x14ac:dyDescent="0.2">
      <c r="A13997" s="272"/>
      <c r="B13997" s="88"/>
      <c r="D13997" s="88"/>
      <c r="E13997" s="89"/>
      <c r="F13997" s="255" t="s">
        <v>32</v>
      </c>
      <c r="G13997" s="270">
        <f>SUBTOTAL(9,G13988:G13996)</f>
        <v>0</v>
      </c>
    </row>
    <row r="13998" spans="1:7" ht="24" customHeight="1" x14ac:dyDescent="0.2">
      <c r="A13998" s="273"/>
      <c r="B13998" s="88"/>
      <c r="D13998" s="88"/>
      <c r="E13998" s="89"/>
      <c r="G13998" s="271"/>
    </row>
    <row r="13999" spans="1:7" ht="24" customHeight="1" x14ac:dyDescent="0.2">
      <c r="A13999" s="274" t="str">
        <f>B13957</f>
        <v>25.9.2.18</v>
      </c>
      <c r="B13999" s="275" t="str">
        <f>C13957</f>
        <v>Gabinete metálico de embutir 36/48 módulos</v>
      </c>
      <c r="C13999" s="95"/>
      <c r="D13999" s="95" t="s">
        <v>33</v>
      </c>
      <c r="E13999" s="96"/>
      <c r="F13999" s="277" t="s">
        <v>34</v>
      </c>
      <c r="G13999" s="276">
        <f>SUBTOTAL(9,G13962:G13998)</f>
        <v>0</v>
      </c>
    </row>
    <row r="14001" spans="1:7" ht="24" customHeight="1" x14ac:dyDescent="0.2">
      <c r="A14001" s="256" t="s">
        <v>36</v>
      </c>
      <c r="B14001" s="257"/>
      <c r="C14001" s="257"/>
      <c r="D14001" s="257"/>
      <c r="E14001" s="257"/>
      <c r="F14001" s="257"/>
      <c r="G14001" s="258"/>
    </row>
    <row r="14002" spans="1:7" ht="24" customHeight="1" x14ac:dyDescent="0.2">
      <c r="A14002" s="259" t="s">
        <v>601</v>
      </c>
      <c r="B14002" s="84" t="str">
        <f>Comitente</f>
        <v>SUBSECRETARIA DE ARQUITECTURA</v>
      </c>
      <c r="C14002" s="80"/>
      <c r="D14002" s="85"/>
      <c r="E14002" s="85"/>
      <c r="F14002" s="86"/>
      <c r="G14002" s="260"/>
    </row>
    <row r="14003" spans="1:7" ht="24" customHeight="1" x14ac:dyDescent="0.2">
      <c r="A14003" s="259" t="s">
        <v>602</v>
      </c>
      <c r="B14003" s="84">
        <f>Contratista</f>
        <v>0</v>
      </c>
      <c r="C14003" s="81"/>
      <c r="D14003" s="81"/>
      <c r="E14003" s="81"/>
      <c r="F14003" s="87"/>
      <c r="G14003" s="261"/>
    </row>
    <row r="14004" spans="1:7" ht="24" customHeight="1" x14ac:dyDescent="0.2">
      <c r="A14004" s="259" t="s">
        <v>23</v>
      </c>
      <c r="B14004" s="84" t="str">
        <f>Obra</f>
        <v>ESCUELA CASA DEL NINÑO</v>
      </c>
      <c r="C14004" s="81"/>
      <c r="D14004" s="81"/>
      <c r="E14004" s="81"/>
      <c r="F14004" s="87" t="s">
        <v>37</v>
      </c>
      <c r="G14004" s="262">
        <f>Fecha_Base</f>
        <v>0</v>
      </c>
    </row>
    <row r="14005" spans="1:7" ht="24" customHeight="1" x14ac:dyDescent="0.2">
      <c r="A14005" s="263" t="s">
        <v>600</v>
      </c>
      <c r="B14005" s="82" t="str">
        <f>Ubicación</f>
        <v>VALLE FERTIL - SAN JUAN</v>
      </c>
      <c r="C14005" s="82"/>
      <c r="D14005" s="88"/>
      <c r="E14005" s="89"/>
      <c r="G14005" s="264"/>
    </row>
    <row r="14006" spans="1:7" ht="24" customHeight="1" x14ac:dyDescent="0.2">
      <c r="A14006" s="263" t="s">
        <v>38</v>
      </c>
      <c r="B14006" s="91">
        <f>IFERROR(VALUE(LEFT(B14007,FIND(".",B14007)-1)),"")</f>
        <v>25</v>
      </c>
      <c r="C14006" s="83" t="str">
        <f>IFERROR(VLOOKUP(B14006,Tabla_CyP,2,FALSE),"")</f>
        <v>REPARACIONES, REFACCIONES Y REFUNCIONALIZACIONES</v>
      </c>
      <c r="E14006" s="89"/>
      <c r="G14006" s="264"/>
    </row>
    <row r="14007" spans="1:7" ht="24" customHeight="1" x14ac:dyDescent="0.2">
      <c r="A14007" s="263" t="s">
        <v>24</v>
      </c>
      <c r="B14007" s="92" t="str">
        <f>IFERROR(VLOOKUP(COUNTIF($A$1:A14007,"ANALISIS DE PRECIOS"),Tabla_NumeroItem,2,FALSE),"")</f>
        <v>25.9.2.19</v>
      </c>
      <c r="C14007" s="83" t="str">
        <f>IFERROR(VLOOKUP(B14007,Tabla_CyP,2,FALSE),"")</f>
        <v xml:space="preserve">Jabalinas 19x3000 tipo Cooperwel         </v>
      </c>
      <c r="D14007" s="88"/>
      <c r="E14007" s="89"/>
      <c r="F14007" s="87" t="s">
        <v>25</v>
      </c>
      <c r="G14007" s="265" t="str">
        <f>IFERROR(VLOOKUP(B14007,Tabla_CyP,4,FALSE),"")</f>
        <v>u</v>
      </c>
    </row>
    <row r="14008" spans="1:7" ht="24" customHeight="1" x14ac:dyDescent="0.2">
      <c r="A14008" s="263"/>
      <c r="B14008" s="82"/>
      <c r="D14008" s="88"/>
      <c r="E14008" s="89"/>
      <c r="G14008" s="264"/>
    </row>
    <row r="14009" spans="1:7" ht="24" customHeight="1" x14ac:dyDescent="0.2">
      <c r="A14009" s="366" t="s">
        <v>506</v>
      </c>
      <c r="B14009" s="367"/>
      <c r="C14009" s="368" t="s">
        <v>0</v>
      </c>
      <c r="D14009" s="368" t="s">
        <v>26</v>
      </c>
      <c r="E14009" s="370" t="s">
        <v>27</v>
      </c>
      <c r="F14009" s="372" t="s">
        <v>28</v>
      </c>
      <c r="G14009" s="372" t="s">
        <v>29</v>
      </c>
    </row>
    <row r="14010" spans="1:7" ht="24" customHeight="1" x14ac:dyDescent="0.2">
      <c r="A14010" s="93" t="s">
        <v>507</v>
      </c>
      <c r="B14010" s="93" t="s">
        <v>508</v>
      </c>
      <c r="C14010" s="369"/>
      <c r="D14010" s="369"/>
      <c r="E14010" s="371"/>
      <c r="F14010" s="373"/>
      <c r="G14010" s="373"/>
    </row>
    <row r="14011" spans="1:7" ht="24" customHeight="1" x14ac:dyDescent="0.2">
      <c r="A14011" s="266"/>
      <c r="B14011" s="94"/>
      <c r="C14011" s="132" t="s">
        <v>603</v>
      </c>
      <c r="D14011" s="95"/>
      <c r="E14011" s="96"/>
      <c r="F14011" s="97"/>
      <c r="G14011" s="267"/>
    </row>
    <row r="14012" spans="1:7" ht="24" customHeight="1" x14ac:dyDescent="0.2">
      <c r="A14012" s="207" t="str">
        <f t="shared" ref="A14012:A14025" si="4201">IFERROR(VLOOKUP(C14012,Tabla_Insumos,4,FALSE),"")</f>
        <v/>
      </c>
      <c r="B14012" s="205" t="str">
        <f>IFERROR(VLOOKUP(C14012,Tabla_Insumos,5,FALSE),"")</f>
        <v/>
      </c>
      <c r="C14012" s="206"/>
      <c r="D14012" s="207" t="str">
        <f t="shared" ref="D14012:D14025" si="4202">IFERROR(VLOOKUP(C14012,Tabla_Insumos,2,FALSE),"")</f>
        <v/>
      </c>
      <c r="E14012" s="208"/>
      <c r="F14012" s="209">
        <f t="shared" ref="F14012:F14025" si="4203">IFERROR(VLOOKUP(C14012,Tabla_Insumos,3,FALSE),0)</f>
        <v>0</v>
      </c>
      <c r="G14012" s="268">
        <f>ROUND(E14012*F14012,2)</f>
        <v>0</v>
      </c>
    </row>
    <row r="14013" spans="1:7" ht="24" customHeight="1" x14ac:dyDescent="0.2">
      <c r="A14013" s="207" t="str">
        <f t="shared" si="4201"/>
        <v/>
      </c>
      <c r="B14013" s="205" t="str">
        <f t="shared" ref="B14013:B14025" si="4204">IFERROR(VLOOKUP(C14013,Tabla_Insumos,5,FALSE),"")</f>
        <v/>
      </c>
      <c r="C14013" s="206"/>
      <c r="D14013" s="207" t="str">
        <f t="shared" si="4202"/>
        <v/>
      </c>
      <c r="E14013" s="208"/>
      <c r="F14013" s="209">
        <f t="shared" si="4203"/>
        <v>0</v>
      </c>
      <c r="G14013" s="268">
        <f t="shared" ref="G14013:G14025" si="4205">ROUND(E14013*F14013,2)</f>
        <v>0</v>
      </c>
    </row>
    <row r="14014" spans="1:7" ht="24" customHeight="1" x14ac:dyDescent="0.2">
      <c r="A14014" s="207" t="str">
        <f t="shared" si="4201"/>
        <v/>
      </c>
      <c r="B14014" s="205" t="str">
        <f t="shared" si="4204"/>
        <v/>
      </c>
      <c r="C14014" s="206"/>
      <c r="D14014" s="207" t="str">
        <f t="shared" si="4202"/>
        <v/>
      </c>
      <c r="E14014" s="208"/>
      <c r="F14014" s="209">
        <f t="shared" si="4203"/>
        <v>0</v>
      </c>
      <c r="G14014" s="268">
        <f t="shared" si="4205"/>
        <v>0</v>
      </c>
    </row>
    <row r="14015" spans="1:7" ht="24" customHeight="1" x14ac:dyDescent="0.2">
      <c r="A14015" s="207" t="str">
        <f t="shared" si="4201"/>
        <v/>
      </c>
      <c r="B14015" s="205" t="str">
        <f t="shared" si="4204"/>
        <v/>
      </c>
      <c r="C14015" s="206"/>
      <c r="D14015" s="207" t="str">
        <f t="shared" si="4202"/>
        <v/>
      </c>
      <c r="E14015" s="208"/>
      <c r="F14015" s="209">
        <f t="shared" si="4203"/>
        <v>0</v>
      </c>
      <c r="G14015" s="268">
        <f t="shared" si="4205"/>
        <v>0</v>
      </c>
    </row>
    <row r="14016" spans="1:7" ht="24" customHeight="1" x14ac:dyDescent="0.2">
      <c r="A14016" s="207" t="str">
        <f t="shared" si="4201"/>
        <v/>
      </c>
      <c r="B14016" s="205" t="str">
        <f t="shared" si="4204"/>
        <v/>
      </c>
      <c r="C14016" s="206"/>
      <c r="D14016" s="207" t="str">
        <f t="shared" si="4202"/>
        <v/>
      </c>
      <c r="E14016" s="208"/>
      <c r="F14016" s="209">
        <f t="shared" si="4203"/>
        <v>0</v>
      </c>
      <c r="G14016" s="268">
        <f t="shared" si="4205"/>
        <v>0</v>
      </c>
    </row>
    <row r="14017" spans="1:7" ht="24" customHeight="1" x14ac:dyDescent="0.2">
      <c r="A14017" s="207" t="str">
        <f t="shared" si="4201"/>
        <v/>
      </c>
      <c r="B14017" s="205" t="str">
        <f t="shared" si="4204"/>
        <v/>
      </c>
      <c r="C14017" s="206"/>
      <c r="D14017" s="207" t="str">
        <f t="shared" si="4202"/>
        <v/>
      </c>
      <c r="E14017" s="208"/>
      <c r="F14017" s="209">
        <f t="shared" si="4203"/>
        <v>0</v>
      </c>
      <c r="G14017" s="268">
        <f t="shared" si="4205"/>
        <v>0</v>
      </c>
    </row>
    <row r="14018" spans="1:7" ht="24" customHeight="1" x14ac:dyDescent="0.2">
      <c r="A14018" s="207" t="str">
        <f t="shared" si="4201"/>
        <v/>
      </c>
      <c r="B14018" s="205" t="str">
        <f t="shared" si="4204"/>
        <v/>
      </c>
      <c r="C14018" s="206"/>
      <c r="D14018" s="207" t="str">
        <f t="shared" si="4202"/>
        <v/>
      </c>
      <c r="E14018" s="208"/>
      <c r="F14018" s="209">
        <f t="shared" si="4203"/>
        <v>0</v>
      </c>
      <c r="G14018" s="268">
        <f t="shared" si="4205"/>
        <v>0</v>
      </c>
    </row>
    <row r="14019" spans="1:7" ht="24" customHeight="1" x14ac:dyDescent="0.2">
      <c r="A14019" s="207" t="str">
        <f t="shared" si="4201"/>
        <v/>
      </c>
      <c r="B14019" s="205" t="str">
        <f t="shared" si="4204"/>
        <v/>
      </c>
      <c r="C14019" s="206"/>
      <c r="D14019" s="207" t="str">
        <f t="shared" si="4202"/>
        <v/>
      </c>
      <c r="E14019" s="208"/>
      <c r="F14019" s="209">
        <f t="shared" si="4203"/>
        <v>0</v>
      </c>
      <c r="G14019" s="268">
        <f t="shared" si="4205"/>
        <v>0</v>
      </c>
    </row>
    <row r="14020" spans="1:7" ht="24" customHeight="1" x14ac:dyDescent="0.2">
      <c r="A14020" s="207" t="str">
        <f t="shared" si="4201"/>
        <v/>
      </c>
      <c r="B14020" s="205" t="str">
        <f t="shared" si="4204"/>
        <v/>
      </c>
      <c r="C14020" s="206"/>
      <c r="D14020" s="207" t="str">
        <f t="shared" si="4202"/>
        <v/>
      </c>
      <c r="E14020" s="208"/>
      <c r="F14020" s="209">
        <f t="shared" si="4203"/>
        <v>0</v>
      </c>
      <c r="G14020" s="268">
        <f t="shared" si="4205"/>
        <v>0</v>
      </c>
    </row>
    <row r="14021" spans="1:7" ht="24" customHeight="1" x14ac:dyDescent="0.2">
      <c r="A14021" s="207" t="str">
        <f t="shared" si="4201"/>
        <v/>
      </c>
      <c r="B14021" s="205" t="str">
        <f t="shared" si="4204"/>
        <v/>
      </c>
      <c r="C14021" s="206"/>
      <c r="D14021" s="207" t="str">
        <f t="shared" si="4202"/>
        <v/>
      </c>
      <c r="E14021" s="208"/>
      <c r="F14021" s="209">
        <f t="shared" si="4203"/>
        <v>0</v>
      </c>
      <c r="G14021" s="268">
        <f t="shared" si="4205"/>
        <v>0</v>
      </c>
    </row>
    <row r="14022" spans="1:7" ht="24" customHeight="1" x14ac:dyDescent="0.2">
      <c r="A14022" s="207" t="str">
        <f t="shared" si="4201"/>
        <v/>
      </c>
      <c r="B14022" s="205" t="str">
        <f t="shared" si="4204"/>
        <v/>
      </c>
      <c r="C14022" s="206"/>
      <c r="D14022" s="207" t="str">
        <f t="shared" si="4202"/>
        <v/>
      </c>
      <c r="E14022" s="208"/>
      <c r="F14022" s="209">
        <f t="shared" si="4203"/>
        <v>0</v>
      </c>
      <c r="G14022" s="268">
        <f t="shared" si="4205"/>
        <v>0</v>
      </c>
    </row>
    <row r="14023" spans="1:7" ht="24" customHeight="1" x14ac:dyDescent="0.2">
      <c r="A14023" s="207" t="str">
        <f t="shared" si="4201"/>
        <v/>
      </c>
      <c r="B14023" s="205" t="str">
        <f t="shared" si="4204"/>
        <v/>
      </c>
      <c r="C14023" s="206"/>
      <c r="D14023" s="207" t="str">
        <f t="shared" si="4202"/>
        <v/>
      </c>
      <c r="E14023" s="208"/>
      <c r="F14023" s="209">
        <f t="shared" si="4203"/>
        <v>0</v>
      </c>
      <c r="G14023" s="268">
        <f t="shared" si="4205"/>
        <v>0</v>
      </c>
    </row>
    <row r="14024" spans="1:7" ht="24" customHeight="1" x14ac:dyDescent="0.2">
      <c r="A14024" s="207" t="str">
        <f t="shared" si="4201"/>
        <v/>
      </c>
      <c r="B14024" s="205" t="str">
        <f t="shared" si="4204"/>
        <v/>
      </c>
      <c r="C14024" s="206"/>
      <c r="D14024" s="207" t="str">
        <f t="shared" si="4202"/>
        <v/>
      </c>
      <c r="E14024" s="208"/>
      <c r="F14024" s="209">
        <f t="shared" si="4203"/>
        <v>0</v>
      </c>
      <c r="G14024" s="268">
        <f t="shared" si="4205"/>
        <v>0</v>
      </c>
    </row>
    <row r="14025" spans="1:7" ht="24" customHeight="1" x14ac:dyDescent="0.2">
      <c r="A14025" s="207" t="str">
        <f t="shared" si="4201"/>
        <v/>
      </c>
      <c r="B14025" s="205" t="str">
        <f t="shared" si="4204"/>
        <v/>
      </c>
      <c r="C14025" s="206"/>
      <c r="D14025" s="207" t="str">
        <f t="shared" si="4202"/>
        <v/>
      </c>
      <c r="E14025" s="208"/>
      <c r="F14025" s="210">
        <f t="shared" si="4203"/>
        <v>0</v>
      </c>
      <c r="G14025" s="268">
        <f t="shared" si="4205"/>
        <v>0</v>
      </c>
    </row>
    <row r="14026" spans="1:7" ht="24" customHeight="1" x14ac:dyDescent="0.2">
      <c r="A14026" s="269"/>
      <c r="D14026" s="88"/>
      <c r="E14026" s="89"/>
      <c r="F14026" s="255" t="s">
        <v>30</v>
      </c>
      <c r="G14026" s="270">
        <f>SUBTOTAL(9,G14012:G14025)</f>
        <v>0</v>
      </c>
    </row>
    <row r="14027" spans="1:7" ht="24" customHeight="1" x14ac:dyDescent="0.2">
      <c r="A14027" s="269"/>
      <c r="C14027" s="98" t="s">
        <v>604</v>
      </c>
      <c r="D14027" s="88"/>
      <c r="E14027" s="89"/>
      <c r="G14027" s="271"/>
    </row>
    <row r="14028" spans="1:7" ht="24" customHeight="1" x14ac:dyDescent="0.2">
      <c r="A14028" s="207" t="str">
        <f t="shared" ref="A14028:A14035" si="4206">IFERROR(VLOOKUP(C14028,Tabla_Insumos,4,FALSE),"")</f>
        <v/>
      </c>
      <c r="B14028" s="205">
        <f t="shared" ref="B14028:B14035" si="4207">IFERROR(VLOOKUP(A14028,Tabla_Indices,5,FALSE),"")</f>
        <v>0</v>
      </c>
      <c r="C14028" s="206"/>
      <c r="D14028" s="207" t="str">
        <f t="shared" ref="D14028:D14035" si="4208">IFERROR(VLOOKUP(C14028,Tabla_Insumos,2,FALSE),"")</f>
        <v/>
      </c>
      <c r="E14028" s="208"/>
      <c r="F14028" s="211">
        <f t="shared" ref="F14028:F14035" si="4209">IFERROR(VLOOKUP(C14028,Tabla_Insumos,3,FALSE),0)</f>
        <v>0</v>
      </c>
      <c r="G14028" s="268">
        <f>ROUND(E14028*F14028,2)</f>
        <v>0</v>
      </c>
    </row>
    <row r="14029" spans="1:7" ht="24" customHeight="1" x14ac:dyDescent="0.2">
      <c r="A14029" s="207" t="str">
        <f t="shared" si="4206"/>
        <v/>
      </c>
      <c r="B14029" s="205">
        <f t="shared" si="4207"/>
        <v>0</v>
      </c>
      <c r="C14029" s="206"/>
      <c r="D14029" s="207" t="str">
        <f t="shared" si="4208"/>
        <v/>
      </c>
      <c r="E14029" s="208"/>
      <c r="F14029" s="211">
        <f t="shared" si="4209"/>
        <v>0</v>
      </c>
      <c r="G14029" s="268">
        <f>ROUND(E14029*F14029,2)</f>
        <v>0</v>
      </c>
    </row>
    <row r="14030" spans="1:7" ht="24" customHeight="1" x14ac:dyDescent="0.2">
      <c r="A14030" s="207" t="str">
        <f t="shared" si="4206"/>
        <v/>
      </c>
      <c r="B14030" s="205">
        <f t="shared" si="4207"/>
        <v>0</v>
      </c>
      <c r="C14030" s="206"/>
      <c r="D14030" s="207" t="str">
        <f t="shared" si="4208"/>
        <v/>
      </c>
      <c r="E14030" s="208"/>
      <c r="F14030" s="211">
        <f t="shared" si="4209"/>
        <v>0</v>
      </c>
      <c r="G14030" s="268">
        <f t="shared" ref="G14030:G14035" si="4210">ROUND(E14030*F14030,2)</f>
        <v>0</v>
      </c>
    </row>
    <row r="14031" spans="1:7" ht="24" customHeight="1" x14ac:dyDescent="0.2">
      <c r="A14031" s="207" t="str">
        <f t="shared" si="4206"/>
        <v/>
      </c>
      <c r="B14031" s="205">
        <f t="shared" si="4207"/>
        <v>0</v>
      </c>
      <c r="C14031" s="206"/>
      <c r="D14031" s="207" t="str">
        <f t="shared" si="4208"/>
        <v/>
      </c>
      <c r="E14031" s="208"/>
      <c r="F14031" s="211">
        <f t="shared" si="4209"/>
        <v>0</v>
      </c>
      <c r="G14031" s="268">
        <f t="shared" si="4210"/>
        <v>0</v>
      </c>
    </row>
    <row r="14032" spans="1:7" ht="24" customHeight="1" x14ac:dyDescent="0.2">
      <c r="A14032" s="207" t="str">
        <f t="shared" si="4206"/>
        <v/>
      </c>
      <c r="B14032" s="205">
        <f t="shared" si="4207"/>
        <v>0</v>
      </c>
      <c r="C14032" s="206"/>
      <c r="D14032" s="207" t="str">
        <f t="shared" si="4208"/>
        <v/>
      </c>
      <c r="E14032" s="208"/>
      <c r="F14032" s="209">
        <f t="shared" si="4209"/>
        <v>0</v>
      </c>
      <c r="G14032" s="268">
        <f t="shared" si="4210"/>
        <v>0</v>
      </c>
    </row>
    <row r="14033" spans="1:7" ht="24" customHeight="1" x14ac:dyDescent="0.2">
      <c r="A14033" s="207" t="str">
        <f t="shared" si="4206"/>
        <v/>
      </c>
      <c r="B14033" s="205">
        <f t="shared" si="4207"/>
        <v>0</v>
      </c>
      <c r="C14033" s="206"/>
      <c r="D14033" s="207" t="str">
        <f t="shared" si="4208"/>
        <v/>
      </c>
      <c r="E14033" s="208"/>
      <c r="F14033" s="209">
        <f t="shared" si="4209"/>
        <v>0</v>
      </c>
      <c r="G14033" s="268">
        <f t="shared" si="4210"/>
        <v>0</v>
      </c>
    </row>
    <row r="14034" spans="1:7" ht="24" customHeight="1" x14ac:dyDescent="0.2">
      <c r="A14034" s="207" t="str">
        <f t="shared" si="4206"/>
        <v/>
      </c>
      <c r="B14034" s="205">
        <f t="shared" si="4207"/>
        <v>0</v>
      </c>
      <c r="C14034" s="206"/>
      <c r="D14034" s="207" t="str">
        <f t="shared" si="4208"/>
        <v/>
      </c>
      <c r="E14034" s="208"/>
      <c r="F14034" s="209">
        <f t="shared" si="4209"/>
        <v>0</v>
      </c>
      <c r="G14034" s="268">
        <f t="shared" si="4210"/>
        <v>0</v>
      </c>
    </row>
    <row r="14035" spans="1:7" ht="24" customHeight="1" x14ac:dyDescent="0.2">
      <c r="A14035" s="207" t="str">
        <f t="shared" si="4206"/>
        <v/>
      </c>
      <c r="B14035" s="205">
        <f t="shared" si="4207"/>
        <v>0</v>
      </c>
      <c r="C14035" s="206"/>
      <c r="D14035" s="207" t="str">
        <f t="shared" si="4208"/>
        <v/>
      </c>
      <c r="E14035" s="208"/>
      <c r="F14035" s="209">
        <f t="shared" si="4209"/>
        <v>0</v>
      </c>
      <c r="G14035" s="268">
        <f t="shared" si="4210"/>
        <v>0</v>
      </c>
    </row>
    <row r="14036" spans="1:7" ht="24" customHeight="1" x14ac:dyDescent="0.2">
      <c r="A14036" s="269"/>
      <c r="D14036" s="88"/>
      <c r="E14036" s="89"/>
      <c r="F14036" s="255" t="s">
        <v>31</v>
      </c>
      <c r="G14036" s="270">
        <f>SUBTOTAL(9,G14028:G14035)</f>
        <v>0</v>
      </c>
    </row>
    <row r="14037" spans="1:7" ht="24" customHeight="1" x14ac:dyDescent="0.2">
      <c r="A14037" s="269"/>
      <c r="C14037" s="98" t="s">
        <v>605</v>
      </c>
      <c r="D14037" s="88"/>
      <c r="E14037" s="89"/>
      <c r="G14037" s="271"/>
    </row>
    <row r="14038" spans="1:7" ht="24" customHeight="1" x14ac:dyDescent="0.2">
      <c r="A14038" s="207" t="str">
        <f t="shared" ref="A14038:A14046" si="4211">IFERROR(VLOOKUP(C14038,Tabla_Insumos,4,FALSE),"")</f>
        <v/>
      </c>
      <c r="B14038" s="205" t="str">
        <f t="shared" ref="B14038:B14046" si="4212">IFERROR(VLOOKUP(C14038,Tabla_Insumos,5,FALSE),"")</f>
        <v/>
      </c>
      <c r="C14038" s="206"/>
      <c r="D14038" s="207" t="str">
        <f t="shared" ref="D14038:D14046" si="4213">IFERROR(VLOOKUP(C14038,Tabla_Insumos,2,FALSE),"")</f>
        <v/>
      </c>
      <c r="E14038" s="208"/>
      <c r="F14038" s="209">
        <f t="shared" ref="F14038:F14046" si="4214">IFERROR(VLOOKUP(C14038,Tabla_Insumos,3,FALSE),0)</f>
        <v>0</v>
      </c>
      <c r="G14038" s="268">
        <f t="shared" ref="G14038:G14046" si="4215">ROUND(E14038*F14038,2)</f>
        <v>0</v>
      </c>
    </row>
    <row r="14039" spans="1:7" ht="24" customHeight="1" x14ac:dyDescent="0.2">
      <c r="A14039" s="207" t="str">
        <f t="shared" si="4211"/>
        <v/>
      </c>
      <c r="B14039" s="205" t="str">
        <f t="shared" si="4212"/>
        <v/>
      </c>
      <c r="C14039" s="206"/>
      <c r="D14039" s="207" t="str">
        <f t="shared" si="4213"/>
        <v/>
      </c>
      <c r="E14039" s="208"/>
      <c r="F14039" s="209">
        <f t="shared" si="4214"/>
        <v>0</v>
      </c>
      <c r="G14039" s="268">
        <f t="shared" si="4215"/>
        <v>0</v>
      </c>
    </row>
    <row r="14040" spans="1:7" ht="24" customHeight="1" x14ac:dyDescent="0.2">
      <c r="A14040" s="207" t="str">
        <f t="shared" si="4211"/>
        <v/>
      </c>
      <c r="B14040" s="205" t="str">
        <f t="shared" si="4212"/>
        <v/>
      </c>
      <c r="C14040" s="206"/>
      <c r="D14040" s="207" t="str">
        <f t="shared" si="4213"/>
        <v/>
      </c>
      <c r="E14040" s="208"/>
      <c r="F14040" s="209">
        <f t="shared" si="4214"/>
        <v>0</v>
      </c>
      <c r="G14040" s="268">
        <f t="shared" si="4215"/>
        <v>0</v>
      </c>
    </row>
    <row r="14041" spans="1:7" ht="24" customHeight="1" x14ac:dyDescent="0.2">
      <c r="A14041" s="207" t="str">
        <f t="shared" si="4211"/>
        <v/>
      </c>
      <c r="B14041" s="205" t="str">
        <f t="shared" si="4212"/>
        <v/>
      </c>
      <c r="C14041" s="206"/>
      <c r="D14041" s="207" t="str">
        <f t="shared" si="4213"/>
        <v/>
      </c>
      <c r="E14041" s="208"/>
      <c r="F14041" s="209">
        <f t="shared" si="4214"/>
        <v>0</v>
      </c>
      <c r="G14041" s="268">
        <f t="shared" si="4215"/>
        <v>0</v>
      </c>
    </row>
    <row r="14042" spans="1:7" ht="24" customHeight="1" x14ac:dyDescent="0.2">
      <c r="A14042" s="207" t="str">
        <f t="shared" si="4211"/>
        <v/>
      </c>
      <c r="B14042" s="205" t="str">
        <f t="shared" si="4212"/>
        <v/>
      </c>
      <c r="C14042" s="206"/>
      <c r="D14042" s="207" t="str">
        <f t="shared" si="4213"/>
        <v/>
      </c>
      <c r="E14042" s="208"/>
      <c r="F14042" s="209">
        <f t="shared" si="4214"/>
        <v>0</v>
      </c>
      <c r="G14042" s="268">
        <f t="shared" si="4215"/>
        <v>0</v>
      </c>
    </row>
    <row r="14043" spans="1:7" ht="24" customHeight="1" x14ac:dyDescent="0.2">
      <c r="A14043" s="207" t="str">
        <f t="shared" si="4211"/>
        <v/>
      </c>
      <c r="B14043" s="205" t="str">
        <f t="shared" si="4212"/>
        <v/>
      </c>
      <c r="C14043" s="206"/>
      <c r="D14043" s="207" t="str">
        <f t="shared" si="4213"/>
        <v/>
      </c>
      <c r="E14043" s="208"/>
      <c r="F14043" s="209">
        <f t="shared" si="4214"/>
        <v>0</v>
      </c>
      <c r="G14043" s="268">
        <f t="shared" si="4215"/>
        <v>0</v>
      </c>
    </row>
    <row r="14044" spans="1:7" ht="24" customHeight="1" x14ac:dyDescent="0.2">
      <c r="A14044" s="207" t="str">
        <f t="shared" si="4211"/>
        <v/>
      </c>
      <c r="B14044" s="205" t="str">
        <f t="shared" si="4212"/>
        <v/>
      </c>
      <c r="C14044" s="206"/>
      <c r="D14044" s="207" t="str">
        <f t="shared" si="4213"/>
        <v/>
      </c>
      <c r="E14044" s="208"/>
      <c r="F14044" s="209">
        <f t="shared" si="4214"/>
        <v>0</v>
      </c>
      <c r="G14044" s="268">
        <f t="shared" si="4215"/>
        <v>0</v>
      </c>
    </row>
    <row r="14045" spans="1:7" ht="24" customHeight="1" x14ac:dyDescent="0.2">
      <c r="A14045" s="207" t="str">
        <f t="shared" si="4211"/>
        <v/>
      </c>
      <c r="B14045" s="205" t="str">
        <f t="shared" si="4212"/>
        <v/>
      </c>
      <c r="C14045" s="206"/>
      <c r="D14045" s="207" t="str">
        <f t="shared" si="4213"/>
        <v/>
      </c>
      <c r="E14045" s="208"/>
      <c r="F14045" s="209">
        <f t="shared" si="4214"/>
        <v>0</v>
      </c>
      <c r="G14045" s="268">
        <f t="shared" si="4215"/>
        <v>0</v>
      </c>
    </row>
    <row r="14046" spans="1:7" ht="24" customHeight="1" x14ac:dyDescent="0.2">
      <c r="A14046" s="207" t="str">
        <f t="shared" si="4211"/>
        <v/>
      </c>
      <c r="B14046" s="205" t="str">
        <f t="shared" si="4212"/>
        <v/>
      </c>
      <c r="C14046" s="206"/>
      <c r="D14046" s="207" t="str">
        <f t="shared" si="4213"/>
        <v/>
      </c>
      <c r="E14046" s="208"/>
      <c r="F14046" s="209">
        <f t="shared" si="4214"/>
        <v>0</v>
      </c>
      <c r="G14046" s="268">
        <f t="shared" si="4215"/>
        <v>0</v>
      </c>
    </row>
    <row r="14047" spans="1:7" ht="24" customHeight="1" x14ac:dyDescent="0.2">
      <c r="A14047" s="272"/>
      <c r="B14047" s="88"/>
      <c r="D14047" s="88"/>
      <c r="E14047" s="89"/>
      <c r="F14047" s="255" t="s">
        <v>32</v>
      </c>
      <c r="G14047" s="270">
        <f>SUBTOTAL(9,G14038:G14046)</f>
        <v>0</v>
      </c>
    </row>
    <row r="14048" spans="1:7" ht="24" customHeight="1" x14ac:dyDescent="0.2">
      <c r="A14048" s="273"/>
      <c r="B14048" s="88"/>
      <c r="D14048" s="88"/>
      <c r="E14048" s="89"/>
      <c r="G14048" s="271"/>
    </row>
    <row r="14049" spans="1:7" ht="24" customHeight="1" x14ac:dyDescent="0.2">
      <c r="A14049" s="274" t="str">
        <f>B14007</f>
        <v>25.9.2.19</v>
      </c>
      <c r="B14049" s="275" t="str">
        <f>C14007</f>
        <v xml:space="preserve">Jabalinas 19x3000 tipo Cooperwel         </v>
      </c>
      <c r="C14049" s="95"/>
      <c r="D14049" s="95" t="s">
        <v>33</v>
      </c>
      <c r="E14049" s="96"/>
      <c r="F14049" s="277" t="s">
        <v>34</v>
      </c>
      <c r="G14049" s="276">
        <f>SUBTOTAL(9,G14012:G14048)</f>
        <v>0</v>
      </c>
    </row>
    <row r="14051" spans="1:7" ht="24" customHeight="1" x14ac:dyDescent="0.2">
      <c r="A14051" s="256" t="s">
        <v>36</v>
      </c>
      <c r="B14051" s="257"/>
      <c r="C14051" s="257"/>
      <c r="D14051" s="257"/>
      <c r="E14051" s="257"/>
      <c r="F14051" s="257"/>
      <c r="G14051" s="258"/>
    </row>
    <row r="14052" spans="1:7" ht="24" customHeight="1" x14ac:dyDescent="0.2">
      <c r="A14052" s="259" t="s">
        <v>601</v>
      </c>
      <c r="B14052" s="84" t="str">
        <f>Comitente</f>
        <v>SUBSECRETARIA DE ARQUITECTURA</v>
      </c>
      <c r="C14052" s="80"/>
      <c r="D14052" s="85"/>
      <c r="E14052" s="85"/>
      <c r="F14052" s="86"/>
      <c r="G14052" s="260"/>
    </row>
    <row r="14053" spans="1:7" ht="24" customHeight="1" x14ac:dyDescent="0.2">
      <c r="A14053" s="259" t="s">
        <v>602</v>
      </c>
      <c r="B14053" s="84">
        <f>Contratista</f>
        <v>0</v>
      </c>
      <c r="C14053" s="81"/>
      <c r="D14053" s="81"/>
      <c r="E14053" s="81"/>
      <c r="F14053" s="87"/>
      <c r="G14053" s="261"/>
    </row>
    <row r="14054" spans="1:7" ht="24" customHeight="1" x14ac:dyDescent="0.2">
      <c r="A14054" s="259" t="s">
        <v>23</v>
      </c>
      <c r="B14054" s="84" t="str">
        <f>Obra</f>
        <v>ESCUELA CASA DEL NINÑO</v>
      </c>
      <c r="C14054" s="81"/>
      <c r="D14054" s="81"/>
      <c r="E14054" s="81"/>
      <c r="F14054" s="87" t="s">
        <v>37</v>
      </c>
      <c r="G14054" s="262">
        <f>Fecha_Base</f>
        <v>0</v>
      </c>
    </row>
    <row r="14055" spans="1:7" ht="24" customHeight="1" x14ac:dyDescent="0.2">
      <c r="A14055" s="263" t="s">
        <v>600</v>
      </c>
      <c r="B14055" s="82" t="str">
        <f>Ubicación</f>
        <v>VALLE FERTIL - SAN JUAN</v>
      </c>
      <c r="C14055" s="82"/>
      <c r="D14055" s="88"/>
      <c r="E14055" s="89"/>
      <c r="G14055" s="264"/>
    </row>
    <row r="14056" spans="1:7" ht="24" customHeight="1" x14ac:dyDescent="0.2">
      <c r="A14056" s="263" t="s">
        <v>38</v>
      </c>
      <c r="B14056" s="91">
        <f>IFERROR(VALUE(LEFT(B14057,FIND(".",B14057)-1)),"")</f>
        <v>25</v>
      </c>
      <c r="C14056" s="83" t="str">
        <f>IFERROR(VLOOKUP(B14056,Tabla_CyP,2,FALSE),"")</f>
        <v>REPARACIONES, REFACCIONES Y REFUNCIONALIZACIONES</v>
      </c>
      <c r="E14056" s="89"/>
      <c r="G14056" s="264"/>
    </row>
    <row r="14057" spans="1:7" ht="24" customHeight="1" x14ac:dyDescent="0.2">
      <c r="A14057" s="263" t="s">
        <v>24</v>
      </c>
      <c r="B14057" s="92" t="str">
        <f>IFERROR(VLOOKUP(COUNTIF($A$1:A14057,"ANALISIS DE PRECIOS"),Tabla_NumeroItem,2,FALSE),"")</f>
        <v>25.9.2.20</v>
      </c>
      <c r="C14057" s="83" t="str">
        <f>IFERROR(VLOOKUP(B14057,Tabla_CyP,2,FALSE),"")</f>
        <v>Prensa cable p/jabalina</v>
      </c>
      <c r="D14057" s="88"/>
      <c r="E14057" s="89"/>
      <c r="F14057" s="87" t="s">
        <v>25</v>
      </c>
      <c r="G14057" s="265" t="str">
        <f>IFERROR(VLOOKUP(B14057,Tabla_CyP,4,FALSE),"")</f>
        <v>u</v>
      </c>
    </row>
    <row r="14058" spans="1:7" ht="24" customHeight="1" x14ac:dyDescent="0.2">
      <c r="A14058" s="263"/>
      <c r="B14058" s="82"/>
      <c r="D14058" s="88"/>
      <c r="E14058" s="89"/>
      <c r="G14058" s="264"/>
    </row>
    <row r="14059" spans="1:7" ht="24" customHeight="1" x14ac:dyDescent="0.2">
      <c r="A14059" s="366" t="s">
        <v>506</v>
      </c>
      <c r="B14059" s="367"/>
      <c r="C14059" s="368" t="s">
        <v>0</v>
      </c>
      <c r="D14059" s="368" t="s">
        <v>26</v>
      </c>
      <c r="E14059" s="370" t="s">
        <v>27</v>
      </c>
      <c r="F14059" s="372" t="s">
        <v>28</v>
      </c>
      <c r="G14059" s="372" t="s">
        <v>29</v>
      </c>
    </row>
    <row r="14060" spans="1:7" ht="24" customHeight="1" x14ac:dyDescent="0.2">
      <c r="A14060" s="93" t="s">
        <v>507</v>
      </c>
      <c r="B14060" s="93" t="s">
        <v>508</v>
      </c>
      <c r="C14060" s="369"/>
      <c r="D14060" s="369"/>
      <c r="E14060" s="371"/>
      <c r="F14060" s="373"/>
      <c r="G14060" s="373"/>
    </row>
    <row r="14061" spans="1:7" ht="24" customHeight="1" x14ac:dyDescent="0.2">
      <c r="A14061" s="266"/>
      <c r="B14061" s="94"/>
      <c r="C14061" s="132" t="s">
        <v>603</v>
      </c>
      <c r="D14061" s="95"/>
      <c r="E14061" s="96"/>
      <c r="F14061" s="97"/>
      <c r="G14061" s="267"/>
    </row>
    <row r="14062" spans="1:7" ht="24" customHeight="1" x14ac:dyDescent="0.2">
      <c r="A14062" s="207" t="str">
        <f t="shared" ref="A14062:A14075" si="4216">IFERROR(VLOOKUP(C14062,Tabla_Insumos,4,FALSE),"")</f>
        <v/>
      </c>
      <c r="B14062" s="205" t="str">
        <f>IFERROR(VLOOKUP(C14062,Tabla_Insumos,5,FALSE),"")</f>
        <v/>
      </c>
      <c r="C14062" s="206"/>
      <c r="D14062" s="207" t="str">
        <f t="shared" ref="D14062:D14075" si="4217">IFERROR(VLOOKUP(C14062,Tabla_Insumos,2,FALSE),"")</f>
        <v/>
      </c>
      <c r="E14062" s="208"/>
      <c r="F14062" s="209">
        <f t="shared" ref="F14062:F14075" si="4218">IFERROR(VLOOKUP(C14062,Tabla_Insumos,3,FALSE),0)</f>
        <v>0</v>
      </c>
      <c r="G14062" s="268">
        <f>ROUND(E14062*F14062,2)</f>
        <v>0</v>
      </c>
    </row>
    <row r="14063" spans="1:7" ht="24" customHeight="1" x14ac:dyDescent="0.2">
      <c r="A14063" s="207" t="str">
        <f t="shared" si="4216"/>
        <v/>
      </c>
      <c r="B14063" s="205" t="str">
        <f t="shared" ref="B14063:B14075" si="4219">IFERROR(VLOOKUP(C14063,Tabla_Insumos,5,FALSE),"")</f>
        <v/>
      </c>
      <c r="C14063" s="206"/>
      <c r="D14063" s="207" t="str">
        <f t="shared" si="4217"/>
        <v/>
      </c>
      <c r="E14063" s="208"/>
      <c r="F14063" s="209">
        <f t="shared" si="4218"/>
        <v>0</v>
      </c>
      <c r="G14063" s="268">
        <f t="shared" ref="G14063:G14075" si="4220">ROUND(E14063*F14063,2)</f>
        <v>0</v>
      </c>
    </row>
    <row r="14064" spans="1:7" ht="24" customHeight="1" x14ac:dyDescent="0.2">
      <c r="A14064" s="207" t="str">
        <f t="shared" si="4216"/>
        <v/>
      </c>
      <c r="B14064" s="205" t="str">
        <f t="shared" si="4219"/>
        <v/>
      </c>
      <c r="C14064" s="206"/>
      <c r="D14064" s="207" t="str">
        <f t="shared" si="4217"/>
        <v/>
      </c>
      <c r="E14064" s="208"/>
      <c r="F14064" s="209">
        <f t="shared" si="4218"/>
        <v>0</v>
      </c>
      <c r="G14064" s="268">
        <f t="shared" si="4220"/>
        <v>0</v>
      </c>
    </row>
    <row r="14065" spans="1:7" ht="24" customHeight="1" x14ac:dyDescent="0.2">
      <c r="A14065" s="207" t="str">
        <f t="shared" si="4216"/>
        <v/>
      </c>
      <c r="B14065" s="205" t="str">
        <f t="shared" si="4219"/>
        <v/>
      </c>
      <c r="C14065" s="206"/>
      <c r="D14065" s="207" t="str">
        <f t="shared" si="4217"/>
        <v/>
      </c>
      <c r="E14065" s="208"/>
      <c r="F14065" s="209">
        <f t="shared" si="4218"/>
        <v>0</v>
      </c>
      <c r="G14065" s="268">
        <f t="shared" si="4220"/>
        <v>0</v>
      </c>
    </row>
    <row r="14066" spans="1:7" ht="24" customHeight="1" x14ac:dyDescent="0.2">
      <c r="A14066" s="207" t="str">
        <f t="shared" si="4216"/>
        <v/>
      </c>
      <c r="B14066" s="205" t="str">
        <f t="shared" si="4219"/>
        <v/>
      </c>
      <c r="C14066" s="206"/>
      <c r="D14066" s="207" t="str">
        <f t="shared" si="4217"/>
        <v/>
      </c>
      <c r="E14066" s="208"/>
      <c r="F14066" s="209">
        <f t="shared" si="4218"/>
        <v>0</v>
      </c>
      <c r="G14066" s="268">
        <f t="shared" si="4220"/>
        <v>0</v>
      </c>
    </row>
    <row r="14067" spans="1:7" ht="24" customHeight="1" x14ac:dyDescent="0.2">
      <c r="A14067" s="207" t="str">
        <f t="shared" si="4216"/>
        <v/>
      </c>
      <c r="B14067" s="205" t="str">
        <f t="shared" si="4219"/>
        <v/>
      </c>
      <c r="C14067" s="206"/>
      <c r="D14067" s="207" t="str">
        <f t="shared" si="4217"/>
        <v/>
      </c>
      <c r="E14067" s="208"/>
      <c r="F14067" s="209">
        <f t="shared" si="4218"/>
        <v>0</v>
      </c>
      <c r="G14067" s="268">
        <f t="shared" si="4220"/>
        <v>0</v>
      </c>
    </row>
    <row r="14068" spans="1:7" ht="24" customHeight="1" x14ac:dyDescent="0.2">
      <c r="A14068" s="207" t="str">
        <f t="shared" si="4216"/>
        <v/>
      </c>
      <c r="B14068" s="205" t="str">
        <f t="shared" si="4219"/>
        <v/>
      </c>
      <c r="C14068" s="206"/>
      <c r="D14068" s="207" t="str">
        <f t="shared" si="4217"/>
        <v/>
      </c>
      <c r="E14068" s="208"/>
      <c r="F14068" s="209">
        <f t="shared" si="4218"/>
        <v>0</v>
      </c>
      <c r="G14068" s="268">
        <f t="shared" si="4220"/>
        <v>0</v>
      </c>
    </row>
    <row r="14069" spans="1:7" ht="24" customHeight="1" x14ac:dyDescent="0.2">
      <c r="A14069" s="207" t="str">
        <f t="shared" si="4216"/>
        <v/>
      </c>
      <c r="B14069" s="205" t="str">
        <f t="shared" si="4219"/>
        <v/>
      </c>
      <c r="C14069" s="206"/>
      <c r="D14069" s="207" t="str">
        <f t="shared" si="4217"/>
        <v/>
      </c>
      <c r="E14069" s="208"/>
      <c r="F14069" s="209">
        <f t="shared" si="4218"/>
        <v>0</v>
      </c>
      <c r="G14069" s="268">
        <f t="shared" si="4220"/>
        <v>0</v>
      </c>
    </row>
    <row r="14070" spans="1:7" ht="24" customHeight="1" x14ac:dyDescent="0.2">
      <c r="A14070" s="207" t="str">
        <f t="shared" si="4216"/>
        <v/>
      </c>
      <c r="B14070" s="205" t="str">
        <f t="shared" si="4219"/>
        <v/>
      </c>
      <c r="C14070" s="206"/>
      <c r="D14070" s="207" t="str">
        <f t="shared" si="4217"/>
        <v/>
      </c>
      <c r="E14070" s="208"/>
      <c r="F14070" s="209">
        <f t="shared" si="4218"/>
        <v>0</v>
      </c>
      <c r="G14070" s="268">
        <f t="shared" si="4220"/>
        <v>0</v>
      </c>
    </row>
    <row r="14071" spans="1:7" ht="24" customHeight="1" x14ac:dyDescent="0.2">
      <c r="A14071" s="207" t="str">
        <f t="shared" si="4216"/>
        <v/>
      </c>
      <c r="B14071" s="205" t="str">
        <f t="shared" si="4219"/>
        <v/>
      </c>
      <c r="C14071" s="206"/>
      <c r="D14071" s="207" t="str">
        <f t="shared" si="4217"/>
        <v/>
      </c>
      <c r="E14071" s="208"/>
      <c r="F14071" s="209">
        <f t="shared" si="4218"/>
        <v>0</v>
      </c>
      <c r="G14071" s="268">
        <f t="shared" si="4220"/>
        <v>0</v>
      </c>
    </row>
    <row r="14072" spans="1:7" ht="24" customHeight="1" x14ac:dyDescent="0.2">
      <c r="A14072" s="207" t="str">
        <f t="shared" si="4216"/>
        <v/>
      </c>
      <c r="B14072" s="205" t="str">
        <f t="shared" si="4219"/>
        <v/>
      </c>
      <c r="C14072" s="206"/>
      <c r="D14072" s="207" t="str">
        <f t="shared" si="4217"/>
        <v/>
      </c>
      <c r="E14072" s="208"/>
      <c r="F14072" s="209">
        <f t="shared" si="4218"/>
        <v>0</v>
      </c>
      <c r="G14072" s="268">
        <f t="shared" si="4220"/>
        <v>0</v>
      </c>
    </row>
    <row r="14073" spans="1:7" ht="24" customHeight="1" x14ac:dyDescent="0.2">
      <c r="A14073" s="207" t="str">
        <f t="shared" si="4216"/>
        <v/>
      </c>
      <c r="B14073" s="205" t="str">
        <f t="shared" si="4219"/>
        <v/>
      </c>
      <c r="C14073" s="206"/>
      <c r="D14073" s="207" t="str">
        <f t="shared" si="4217"/>
        <v/>
      </c>
      <c r="E14073" s="208"/>
      <c r="F14073" s="209">
        <f t="shared" si="4218"/>
        <v>0</v>
      </c>
      <c r="G14073" s="268">
        <f t="shared" si="4220"/>
        <v>0</v>
      </c>
    </row>
    <row r="14074" spans="1:7" ht="24" customHeight="1" x14ac:dyDescent="0.2">
      <c r="A14074" s="207" t="str">
        <f t="shared" si="4216"/>
        <v/>
      </c>
      <c r="B14074" s="205" t="str">
        <f t="shared" si="4219"/>
        <v/>
      </c>
      <c r="C14074" s="206"/>
      <c r="D14074" s="207" t="str">
        <f t="shared" si="4217"/>
        <v/>
      </c>
      <c r="E14074" s="208"/>
      <c r="F14074" s="209">
        <f t="shared" si="4218"/>
        <v>0</v>
      </c>
      <c r="G14074" s="268">
        <f t="shared" si="4220"/>
        <v>0</v>
      </c>
    </row>
    <row r="14075" spans="1:7" ht="24" customHeight="1" x14ac:dyDescent="0.2">
      <c r="A14075" s="207" t="str">
        <f t="shared" si="4216"/>
        <v/>
      </c>
      <c r="B14075" s="205" t="str">
        <f t="shared" si="4219"/>
        <v/>
      </c>
      <c r="C14075" s="206"/>
      <c r="D14075" s="207" t="str">
        <f t="shared" si="4217"/>
        <v/>
      </c>
      <c r="E14075" s="208"/>
      <c r="F14075" s="210">
        <f t="shared" si="4218"/>
        <v>0</v>
      </c>
      <c r="G14075" s="268">
        <f t="shared" si="4220"/>
        <v>0</v>
      </c>
    </row>
    <row r="14076" spans="1:7" ht="24" customHeight="1" x14ac:dyDescent="0.2">
      <c r="A14076" s="269"/>
      <c r="D14076" s="88"/>
      <c r="E14076" s="89"/>
      <c r="F14076" s="255" t="s">
        <v>30</v>
      </c>
      <c r="G14076" s="270">
        <f>SUBTOTAL(9,G14062:G14075)</f>
        <v>0</v>
      </c>
    </row>
    <row r="14077" spans="1:7" ht="24" customHeight="1" x14ac:dyDescent="0.2">
      <c r="A14077" s="269"/>
      <c r="C14077" s="98" t="s">
        <v>604</v>
      </c>
      <c r="D14077" s="88"/>
      <c r="E14077" s="89"/>
      <c r="G14077" s="271"/>
    </row>
    <row r="14078" spans="1:7" ht="24" customHeight="1" x14ac:dyDescent="0.2">
      <c r="A14078" s="207" t="str">
        <f t="shared" ref="A14078:A14085" si="4221">IFERROR(VLOOKUP(C14078,Tabla_Insumos,4,FALSE),"")</f>
        <v/>
      </c>
      <c r="B14078" s="205">
        <f t="shared" ref="B14078:B14085" si="4222">IFERROR(VLOOKUP(A14078,Tabla_Indices,5,FALSE),"")</f>
        <v>0</v>
      </c>
      <c r="C14078" s="206"/>
      <c r="D14078" s="207" t="str">
        <f t="shared" ref="D14078:D14085" si="4223">IFERROR(VLOOKUP(C14078,Tabla_Insumos,2,FALSE),"")</f>
        <v/>
      </c>
      <c r="E14078" s="208"/>
      <c r="F14078" s="211">
        <f t="shared" ref="F14078:F14085" si="4224">IFERROR(VLOOKUP(C14078,Tabla_Insumos,3,FALSE),0)</f>
        <v>0</v>
      </c>
      <c r="G14078" s="268">
        <f>ROUND(E14078*F14078,2)</f>
        <v>0</v>
      </c>
    </row>
    <row r="14079" spans="1:7" ht="24" customHeight="1" x14ac:dyDescent="0.2">
      <c r="A14079" s="207" t="str">
        <f t="shared" si="4221"/>
        <v/>
      </c>
      <c r="B14079" s="205">
        <f t="shared" si="4222"/>
        <v>0</v>
      </c>
      <c r="C14079" s="206"/>
      <c r="D14079" s="207" t="str">
        <f t="shared" si="4223"/>
        <v/>
      </c>
      <c r="E14079" s="208"/>
      <c r="F14079" s="211">
        <f t="shared" si="4224"/>
        <v>0</v>
      </c>
      <c r="G14079" s="268">
        <f>ROUND(E14079*F14079,2)</f>
        <v>0</v>
      </c>
    </row>
    <row r="14080" spans="1:7" ht="24" customHeight="1" x14ac:dyDescent="0.2">
      <c r="A14080" s="207" t="str">
        <f t="shared" si="4221"/>
        <v/>
      </c>
      <c r="B14080" s="205">
        <f t="shared" si="4222"/>
        <v>0</v>
      </c>
      <c r="C14080" s="206"/>
      <c r="D14080" s="207" t="str">
        <f t="shared" si="4223"/>
        <v/>
      </c>
      <c r="E14080" s="208"/>
      <c r="F14080" s="211">
        <f t="shared" si="4224"/>
        <v>0</v>
      </c>
      <c r="G14080" s="268">
        <f t="shared" ref="G14080:G14085" si="4225">ROUND(E14080*F14080,2)</f>
        <v>0</v>
      </c>
    </row>
    <row r="14081" spans="1:7" ht="24" customHeight="1" x14ac:dyDescent="0.2">
      <c r="A14081" s="207" t="str">
        <f t="shared" si="4221"/>
        <v/>
      </c>
      <c r="B14081" s="205">
        <f t="shared" si="4222"/>
        <v>0</v>
      </c>
      <c r="C14081" s="206"/>
      <c r="D14081" s="207" t="str">
        <f t="shared" si="4223"/>
        <v/>
      </c>
      <c r="E14081" s="208"/>
      <c r="F14081" s="211">
        <f t="shared" si="4224"/>
        <v>0</v>
      </c>
      <c r="G14081" s="268">
        <f t="shared" si="4225"/>
        <v>0</v>
      </c>
    </row>
    <row r="14082" spans="1:7" ht="24" customHeight="1" x14ac:dyDescent="0.2">
      <c r="A14082" s="207" t="str">
        <f t="shared" si="4221"/>
        <v/>
      </c>
      <c r="B14082" s="205">
        <f t="shared" si="4222"/>
        <v>0</v>
      </c>
      <c r="C14082" s="206"/>
      <c r="D14082" s="207" t="str">
        <f t="shared" si="4223"/>
        <v/>
      </c>
      <c r="E14082" s="208"/>
      <c r="F14082" s="209">
        <f t="shared" si="4224"/>
        <v>0</v>
      </c>
      <c r="G14082" s="268">
        <f t="shared" si="4225"/>
        <v>0</v>
      </c>
    </row>
    <row r="14083" spans="1:7" ht="24" customHeight="1" x14ac:dyDescent="0.2">
      <c r="A14083" s="207" t="str">
        <f t="shared" si="4221"/>
        <v/>
      </c>
      <c r="B14083" s="205">
        <f t="shared" si="4222"/>
        <v>0</v>
      </c>
      <c r="C14083" s="206"/>
      <c r="D14083" s="207" t="str">
        <f t="shared" si="4223"/>
        <v/>
      </c>
      <c r="E14083" s="208"/>
      <c r="F14083" s="209">
        <f t="shared" si="4224"/>
        <v>0</v>
      </c>
      <c r="G14083" s="268">
        <f t="shared" si="4225"/>
        <v>0</v>
      </c>
    </row>
    <row r="14084" spans="1:7" ht="24" customHeight="1" x14ac:dyDescent="0.2">
      <c r="A14084" s="207" t="str">
        <f t="shared" si="4221"/>
        <v/>
      </c>
      <c r="B14084" s="205">
        <f t="shared" si="4222"/>
        <v>0</v>
      </c>
      <c r="C14084" s="206"/>
      <c r="D14084" s="207" t="str">
        <f t="shared" si="4223"/>
        <v/>
      </c>
      <c r="E14084" s="208"/>
      <c r="F14084" s="209">
        <f t="shared" si="4224"/>
        <v>0</v>
      </c>
      <c r="G14084" s="268">
        <f t="shared" si="4225"/>
        <v>0</v>
      </c>
    </row>
    <row r="14085" spans="1:7" ht="24" customHeight="1" x14ac:dyDescent="0.2">
      <c r="A14085" s="207" t="str">
        <f t="shared" si="4221"/>
        <v/>
      </c>
      <c r="B14085" s="205">
        <f t="shared" si="4222"/>
        <v>0</v>
      </c>
      <c r="C14085" s="206"/>
      <c r="D14085" s="207" t="str">
        <f t="shared" si="4223"/>
        <v/>
      </c>
      <c r="E14085" s="208"/>
      <c r="F14085" s="209">
        <f t="shared" si="4224"/>
        <v>0</v>
      </c>
      <c r="G14085" s="268">
        <f t="shared" si="4225"/>
        <v>0</v>
      </c>
    </row>
    <row r="14086" spans="1:7" ht="24" customHeight="1" x14ac:dyDescent="0.2">
      <c r="A14086" s="269"/>
      <c r="D14086" s="88"/>
      <c r="E14086" s="89"/>
      <c r="F14086" s="255" t="s">
        <v>31</v>
      </c>
      <c r="G14086" s="270">
        <f>SUBTOTAL(9,G14078:G14085)</f>
        <v>0</v>
      </c>
    </row>
    <row r="14087" spans="1:7" ht="24" customHeight="1" x14ac:dyDescent="0.2">
      <c r="A14087" s="269"/>
      <c r="C14087" s="98" t="s">
        <v>605</v>
      </c>
      <c r="D14087" s="88"/>
      <c r="E14087" s="89"/>
      <c r="G14087" s="271"/>
    </row>
    <row r="14088" spans="1:7" ht="24" customHeight="1" x14ac:dyDescent="0.2">
      <c r="A14088" s="207" t="str">
        <f t="shared" ref="A14088:A14096" si="4226">IFERROR(VLOOKUP(C14088,Tabla_Insumos,4,FALSE),"")</f>
        <v/>
      </c>
      <c r="B14088" s="205" t="str">
        <f t="shared" ref="B14088:B14096" si="4227">IFERROR(VLOOKUP(C14088,Tabla_Insumos,5,FALSE),"")</f>
        <v/>
      </c>
      <c r="C14088" s="206"/>
      <c r="D14088" s="207" t="str">
        <f t="shared" ref="D14088:D14096" si="4228">IFERROR(VLOOKUP(C14088,Tabla_Insumos,2,FALSE),"")</f>
        <v/>
      </c>
      <c r="E14088" s="208"/>
      <c r="F14088" s="209">
        <f t="shared" ref="F14088:F14096" si="4229">IFERROR(VLOOKUP(C14088,Tabla_Insumos,3,FALSE),0)</f>
        <v>0</v>
      </c>
      <c r="G14088" s="268">
        <f t="shared" ref="G14088:G14096" si="4230">ROUND(E14088*F14088,2)</f>
        <v>0</v>
      </c>
    </row>
    <row r="14089" spans="1:7" ht="24" customHeight="1" x14ac:dyDescent="0.2">
      <c r="A14089" s="207" t="str">
        <f t="shared" si="4226"/>
        <v/>
      </c>
      <c r="B14089" s="205" t="str">
        <f t="shared" si="4227"/>
        <v/>
      </c>
      <c r="C14089" s="206"/>
      <c r="D14089" s="207" t="str">
        <f t="shared" si="4228"/>
        <v/>
      </c>
      <c r="E14089" s="208"/>
      <c r="F14089" s="209">
        <f t="shared" si="4229"/>
        <v>0</v>
      </c>
      <c r="G14089" s="268">
        <f t="shared" si="4230"/>
        <v>0</v>
      </c>
    </row>
    <row r="14090" spans="1:7" ht="24" customHeight="1" x14ac:dyDescent="0.2">
      <c r="A14090" s="207" t="str">
        <f t="shared" si="4226"/>
        <v/>
      </c>
      <c r="B14090" s="205" t="str">
        <f t="shared" si="4227"/>
        <v/>
      </c>
      <c r="C14090" s="206"/>
      <c r="D14090" s="207" t="str">
        <f t="shared" si="4228"/>
        <v/>
      </c>
      <c r="E14090" s="208"/>
      <c r="F14090" s="209">
        <f t="shared" si="4229"/>
        <v>0</v>
      </c>
      <c r="G14090" s="268">
        <f t="shared" si="4230"/>
        <v>0</v>
      </c>
    </row>
    <row r="14091" spans="1:7" ht="24" customHeight="1" x14ac:dyDescent="0.2">
      <c r="A14091" s="207" t="str">
        <f t="shared" si="4226"/>
        <v/>
      </c>
      <c r="B14091" s="205" t="str">
        <f t="shared" si="4227"/>
        <v/>
      </c>
      <c r="C14091" s="206"/>
      <c r="D14091" s="207" t="str">
        <f t="shared" si="4228"/>
        <v/>
      </c>
      <c r="E14091" s="208"/>
      <c r="F14091" s="209">
        <f t="shared" si="4229"/>
        <v>0</v>
      </c>
      <c r="G14091" s="268">
        <f t="shared" si="4230"/>
        <v>0</v>
      </c>
    </row>
    <row r="14092" spans="1:7" ht="24" customHeight="1" x14ac:dyDescent="0.2">
      <c r="A14092" s="207" t="str">
        <f t="shared" si="4226"/>
        <v/>
      </c>
      <c r="B14092" s="205" t="str">
        <f t="shared" si="4227"/>
        <v/>
      </c>
      <c r="C14092" s="206"/>
      <c r="D14092" s="207" t="str">
        <f t="shared" si="4228"/>
        <v/>
      </c>
      <c r="E14092" s="208"/>
      <c r="F14092" s="209">
        <f t="shared" si="4229"/>
        <v>0</v>
      </c>
      <c r="G14092" s="268">
        <f t="shared" si="4230"/>
        <v>0</v>
      </c>
    </row>
    <row r="14093" spans="1:7" ht="24" customHeight="1" x14ac:dyDescent="0.2">
      <c r="A14093" s="207" t="str">
        <f t="shared" si="4226"/>
        <v/>
      </c>
      <c r="B14093" s="205" t="str">
        <f t="shared" si="4227"/>
        <v/>
      </c>
      <c r="C14093" s="206"/>
      <c r="D14093" s="207" t="str">
        <f t="shared" si="4228"/>
        <v/>
      </c>
      <c r="E14093" s="208"/>
      <c r="F14093" s="209">
        <f t="shared" si="4229"/>
        <v>0</v>
      </c>
      <c r="G14093" s="268">
        <f t="shared" si="4230"/>
        <v>0</v>
      </c>
    </row>
    <row r="14094" spans="1:7" ht="24" customHeight="1" x14ac:dyDescent="0.2">
      <c r="A14094" s="207" t="str">
        <f t="shared" si="4226"/>
        <v/>
      </c>
      <c r="B14094" s="205" t="str">
        <f t="shared" si="4227"/>
        <v/>
      </c>
      <c r="C14094" s="206"/>
      <c r="D14094" s="207" t="str">
        <f t="shared" si="4228"/>
        <v/>
      </c>
      <c r="E14094" s="208"/>
      <c r="F14094" s="209">
        <f t="shared" si="4229"/>
        <v>0</v>
      </c>
      <c r="G14094" s="268">
        <f t="shared" si="4230"/>
        <v>0</v>
      </c>
    </row>
    <row r="14095" spans="1:7" ht="24" customHeight="1" x14ac:dyDescent="0.2">
      <c r="A14095" s="207" t="str">
        <f t="shared" si="4226"/>
        <v/>
      </c>
      <c r="B14095" s="205" t="str">
        <f t="shared" si="4227"/>
        <v/>
      </c>
      <c r="C14095" s="206"/>
      <c r="D14095" s="207" t="str">
        <f t="shared" si="4228"/>
        <v/>
      </c>
      <c r="E14095" s="208"/>
      <c r="F14095" s="209">
        <f t="shared" si="4229"/>
        <v>0</v>
      </c>
      <c r="G14095" s="268">
        <f t="shared" si="4230"/>
        <v>0</v>
      </c>
    </row>
    <row r="14096" spans="1:7" ht="24" customHeight="1" x14ac:dyDescent="0.2">
      <c r="A14096" s="207" t="str">
        <f t="shared" si="4226"/>
        <v/>
      </c>
      <c r="B14096" s="205" t="str">
        <f t="shared" si="4227"/>
        <v/>
      </c>
      <c r="C14096" s="206"/>
      <c r="D14096" s="207" t="str">
        <f t="shared" si="4228"/>
        <v/>
      </c>
      <c r="E14096" s="208"/>
      <c r="F14096" s="209">
        <f t="shared" si="4229"/>
        <v>0</v>
      </c>
      <c r="G14096" s="268">
        <f t="shared" si="4230"/>
        <v>0</v>
      </c>
    </row>
    <row r="14097" spans="1:7" ht="24" customHeight="1" x14ac:dyDescent="0.2">
      <c r="A14097" s="272"/>
      <c r="B14097" s="88"/>
      <c r="D14097" s="88"/>
      <c r="E14097" s="89"/>
      <c r="F14097" s="255" t="s">
        <v>32</v>
      </c>
      <c r="G14097" s="270">
        <f>SUBTOTAL(9,G14088:G14096)</f>
        <v>0</v>
      </c>
    </row>
    <row r="14098" spans="1:7" ht="24" customHeight="1" x14ac:dyDescent="0.2">
      <c r="A14098" s="273"/>
      <c r="B14098" s="88"/>
      <c r="D14098" s="88"/>
      <c r="E14098" s="89"/>
      <c r="G14098" s="271"/>
    </row>
    <row r="14099" spans="1:7" ht="24" customHeight="1" x14ac:dyDescent="0.2">
      <c r="A14099" s="274" t="str">
        <f>B14057</f>
        <v>25.9.2.20</v>
      </c>
      <c r="B14099" s="275" t="str">
        <f>C14057</f>
        <v>Prensa cable p/jabalina</v>
      </c>
      <c r="C14099" s="95"/>
      <c r="D14099" s="95" t="s">
        <v>33</v>
      </c>
      <c r="E14099" s="96"/>
      <c r="F14099" s="277" t="s">
        <v>34</v>
      </c>
      <c r="G14099" s="276">
        <f>SUBTOTAL(9,G14062:G14098)</f>
        <v>0</v>
      </c>
    </row>
    <row r="14101" spans="1:7" ht="24" customHeight="1" x14ac:dyDescent="0.2">
      <c r="A14101" s="256" t="s">
        <v>36</v>
      </c>
      <c r="B14101" s="257"/>
      <c r="C14101" s="257"/>
      <c r="D14101" s="257"/>
      <c r="E14101" s="257"/>
      <c r="F14101" s="257"/>
      <c r="G14101" s="258"/>
    </row>
    <row r="14102" spans="1:7" ht="24" customHeight="1" x14ac:dyDescent="0.2">
      <c r="A14102" s="259" t="s">
        <v>601</v>
      </c>
      <c r="B14102" s="84" t="str">
        <f>Comitente</f>
        <v>SUBSECRETARIA DE ARQUITECTURA</v>
      </c>
      <c r="C14102" s="80"/>
      <c r="D14102" s="85"/>
      <c r="E14102" s="85"/>
      <c r="F14102" s="86"/>
      <c r="G14102" s="260"/>
    </row>
    <row r="14103" spans="1:7" ht="24" customHeight="1" x14ac:dyDescent="0.2">
      <c r="A14103" s="259" t="s">
        <v>602</v>
      </c>
      <c r="B14103" s="84">
        <f>Contratista</f>
        <v>0</v>
      </c>
      <c r="C14103" s="81"/>
      <c r="D14103" s="81"/>
      <c r="E14103" s="81"/>
      <c r="F14103" s="87"/>
      <c r="G14103" s="261"/>
    </row>
    <row r="14104" spans="1:7" ht="24" customHeight="1" x14ac:dyDescent="0.2">
      <c r="A14104" s="259" t="s">
        <v>23</v>
      </c>
      <c r="B14104" s="84" t="str">
        <f>Obra</f>
        <v>ESCUELA CASA DEL NINÑO</v>
      </c>
      <c r="C14104" s="81"/>
      <c r="D14104" s="81"/>
      <c r="E14104" s="81"/>
      <c r="F14104" s="87" t="s">
        <v>37</v>
      </c>
      <c r="G14104" s="262">
        <f>Fecha_Base</f>
        <v>0</v>
      </c>
    </row>
    <row r="14105" spans="1:7" ht="24" customHeight="1" x14ac:dyDescent="0.2">
      <c r="A14105" s="263" t="s">
        <v>600</v>
      </c>
      <c r="B14105" s="82" t="str">
        <f>Ubicación</f>
        <v>VALLE FERTIL - SAN JUAN</v>
      </c>
      <c r="C14105" s="82"/>
      <c r="D14105" s="88"/>
      <c r="E14105" s="89"/>
      <c r="G14105" s="264"/>
    </row>
    <row r="14106" spans="1:7" ht="24" customHeight="1" x14ac:dyDescent="0.2">
      <c r="A14106" s="263" t="s">
        <v>38</v>
      </c>
      <c r="B14106" s="91">
        <f>IFERROR(VALUE(LEFT(B14107,FIND(".",B14107)-1)),"")</f>
        <v>25</v>
      </c>
      <c r="C14106" s="83" t="str">
        <f>IFERROR(VLOOKUP(B14106,Tabla_CyP,2,FALSE),"")</f>
        <v>REPARACIONES, REFACCIONES Y REFUNCIONALIZACIONES</v>
      </c>
      <c r="E14106" s="89"/>
      <c r="G14106" s="264"/>
    </row>
    <row r="14107" spans="1:7" ht="24" customHeight="1" x14ac:dyDescent="0.2">
      <c r="A14107" s="263" t="s">
        <v>24</v>
      </c>
      <c r="B14107" s="92" t="str">
        <f>IFERROR(VLOOKUP(COUNTIF($A$1:A14107,"ANALISIS DE PRECIOS"),Tabla_NumeroItem,2,FALSE),"")</f>
        <v>25.9.2.21</v>
      </c>
      <c r="C14107" s="83" t="str">
        <f>IFERROR(VLOOKUP(B14107,Tabla_CyP,2,FALSE),"")</f>
        <v>Caja de Inspección Hierro fundido</v>
      </c>
      <c r="D14107" s="88"/>
      <c r="E14107" s="89"/>
      <c r="F14107" s="87" t="s">
        <v>25</v>
      </c>
      <c r="G14107" s="265" t="str">
        <f>IFERROR(VLOOKUP(B14107,Tabla_CyP,4,FALSE),"")</f>
        <v>u</v>
      </c>
    </row>
    <row r="14108" spans="1:7" ht="24" customHeight="1" x14ac:dyDescent="0.2">
      <c r="A14108" s="263"/>
      <c r="B14108" s="82"/>
      <c r="D14108" s="88"/>
      <c r="E14108" s="89"/>
      <c r="G14108" s="264"/>
    </row>
    <row r="14109" spans="1:7" ht="24" customHeight="1" x14ac:dyDescent="0.2">
      <c r="A14109" s="366" t="s">
        <v>506</v>
      </c>
      <c r="B14109" s="367"/>
      <c r="C14109" s="368" t="s">
        <v>0</v>
      </c>
      <c r="D14109" s="368" t="s">
        <v>26</v>
      </c>
      <c r="E14109" s="370" t="s">
        <v>27</v>
      </c>
      <c r="F14109" s="372" t="s">
        <v>28</v>
      </c>
      <c r="G14109" s="372" t="s">
        <v>29</v>
      </c>
    </row>
    <row r="14110" spans="1:7" ht="24" customHeight="1" x14ac:dyDescent="0.2">
      <c r="A14110" s="93" t="s">
        <v>507</v>
      </c>
      <c r="B14110" s="93" t="s">
        <v>508</v>
      </c>
      <c r="C14110" s="369"/>
      <c r="D14110" s="369"/>
      <c r="E14110" s="371"/>
      <c r="F14110" s="373"/>
      <c r="G14110" s="373"/>
    </row>
    <row r="14111" spans="1:7" ht="24" customHeight="1" x14ac:dyDescent="0.2">
      <c r="A14111" s="266"/>
      <c r="B14111" s="94"/>
      <c r="C14111" s="132" t="s">
        <v>603</v>
      </c>
      <c r="D14111" s="95"/>
      <c r="E14111" s="96"/>
      <c r="F14111" s="97"/>
      <c r="G14111" s="267"/>
    </row>
    <row r="14112" spans="1:7" ht="24" customHeight="1" x14ac:dyDescent="0.2">
      <c r="A14112" s="207" t="str">
        <f t="shared" ref="A14112:A14125" si="4231">IFERROR(VLOOKUP(C14112,Tabla_Insumos,4,FALSE),"")</f>
        <v/>
      </c>
      <c r="B14112" s="205" t="str">
        <f>IFERROR(VLOOKUP(C14112,Tabla_Insumos,5,FALSE),"")</f>
        <v/>
      </c>
      <c r="C14112" s="206"/>
      <c r="D14112" s="207" t="str">
        <f t="shared" ref="D14112:D14125" si="4232">IFERROR(VLOOKUP(C14112,Tabla_Insumos,2,FALSE),"")</f>
        <v/>
      </c>
      <c r="E14112" s="208"/>
      <c r="F14112" s="209">
        <f t="shared" ref="F14112:F14125" si="4233">IFERROR(VLOOKUP(C14112,Tabla_Insumos,3,FALSE),0)</f>
        <v>0</v>
      </c>
      <c r="G14112" s="268">
        <f>ROUND(E14112*F14112,2)</f>
        <v>0</v>
      </c>
    </row>
    <row r="14113" spans="1:7" ht="24" customHeight="1" x14ac:dyDescent="0.2">
      <c r="A14113" s="207" t="str">
        <f t="shared" si="4231"/>
        <v/>
      </c>
      <c r="B14113" s="205" t="str">
        <f t="shared" ref="B14113:B14125" si="4234">IFERROR(VLOOKUP(C14113,Tabla_Insumos,5,FALSE),"")</f>
        <v/>
      </c>
      <c r="C14113" s="206"/>
      <c r="D14113" s="207" t="str">
        <f t="shared" si="4232"/>
        <v/>
      </c>
      <c r="E14113" s="208"/>
      <c r="F14113" s="209">
        <f t="shared" si="4233"/>
        <v>0</v>
      </c>
      <c r="G14113" s="268">
        <f t="shared" ref="G14113:G14125" si="4235">ROUND(E14113*F14113,2)</f>
        <v>0</v>
      </c>
    </row>
    <row r="14114" spans="1:7" ht="24" customHeight="1" x14ac:dyDescent="0.2">
      <c r="A14114" s="207" t="str">
        <f t="shared" si="4231"/>
        <v/>
      </c>
      <c r="B14114" s="205" t="str">
        <f t="shared" si="4234"/>
        <v/>
      </c>
      <c r="C14114" s="206"/>
      <c r="D14114" s="207" t="str">
        <f t="shared" si="4232"/>
        <v/>
      </c>
      <c r="E14114" s="208"/>
      <c r="F14114" s="209">
        <f t="shared" si="4233"/>
        <v>0</v>
      </c>
      <c r="G14114" s="268">
        <f t="shared" si="4235"/>
        <v>0</v>
      </c>
    </row>
    <row r="14115" spans="1:7" ht="24" customHeight="1" x14ac:dyDescent="0.2">
      <c r="A14115" s="207" t="str">
        <f t="shared" si="4231"/>
        <v/>
      </c>
      <c r="B14115" s="205" t="str">
        <f t="shared" si="4234"/>
        <v/>
      </c>
      <c r="C14115" s="206"/>
      <c r="D14115" s="207" t="str">
        <f t="shared" si="4232"/>
        <v/>
      </c>
      <c r="E14115" s="208"/>
      <c r="F14115" s="209">
        <f t="shared" si="4233"/>
        <v>0</v>
      </c>
      <c r="G14115" s="268">
        <f t="shared" si="4235"/>
        <v>0</v>
      </c>
    </row>
    <row r="14116" spans="1:7" ht="24" customHeight="1" x14ac:dyDescent="0.2">
      <c r="A14116" s="207" t="str">
        <f t="shared" si="4231"/>
        <v/>
      </c>
      <c r="B14116" s="205" t="str">
        <f t="shared" si="4234"/>
        <v/>
      </c>
      <c r="C14116" s="206"/>
      <c r="D14116" s="207" t="str">
        <f t="shared" si="4232"/>
        <v/>
      </c>
      <c r="E14116" s="208"/>
      <c r="F14116" s="209">
        <f t="shared" si="4233"/>
        <v>0</v>
      </c>
      <c r="G14116" s="268">
        <f t="shared" si="4235"/>
        <v>0</v>
      </c>
    </row>
    <row r="14117" spans="1:7" ht="24" customHeight="1" x14ac:dyDescent="0.2">
      <c r="A14117" s="207" t="str">
        <f t="shared" si="4231"/>
        <v/>
      </c>
      <c r="B14117" s="205" t="str">
        <f t="shared" si="4234"/>
        <v/>
      </c>
      <c r="C14117" s="206"/>
      <c r="D14117" s="207" t="str">
        <f t="shared" si="4232"/>
        <v/>
      </c>
      <c r="E14117" s="208"/>
      <c r="F14117" s="209">
        <f t="shared" si="4233"/>
        <v>0</v>
      </c>
      <c r="G14117" s="268">
        <f t="shared" si="4235"/>
        <v>0</v>
      </c>
    </row>
    <row r="14118" spans="1:7" ht="24" customHeight="1" x14ac:dyDescent="0.2">
      <c r="A14118" s="207" t="str">
        <f t="shared" si="4231"/>
        <v/>
      </c>
      <c r="B14118" s="205" t="str">
        <f t="shared" si="4234"/>
        <v/>
      </c>
      <c r="C14118" s="206"/>
      <c r="D14118" s="207" t="str">
        <f t="shared" si="4232"/>
        <v/>
      </c>
      <c r="E14118" s="208"/>
      <c r="F14118" s="209">
        <f t="shared" si="4233"/>
        <v>0</v>
      </c>
      <c r="G14118" s="268">
        <f t="shared" si="4235"/>
        <v>0</v>
      </c>
    </row>
    <row r="14119" spans="1:7" ht="24" customHeight="1" x14ac:dyDescent="0.2">
      <c r="A14119" s="207" t="str">
        <f t="shared" si="4231"/>
        <v/>
      </c>
      <c r="B14119" s="205" t="str">
        <f t="shared" si="4234"/>
        <v/>
      </c>
      <c r="C14119" s="206"/>
      <c r="D14119" s="207" t="str">
        <f t="shared" si="4232"/>
        <v/>
      </c>
      <c r="E14119" s="208"/>
      <c r="F14119" s="209">
        <f t="shared" si="4233"/>
        <v>0</v>
      </c>
      <c r="G14119" s="268">
        <f t="shared" si="4235"/>
        <v>0</v>
      </c>
    </row>
    <row r="14120" spans="1:7" ht="24" customHeight="1" x14ac:dyDescent="0.2">
      <c r="A14120" s="207" t="str">
        <f t="shared" si="4231"/>
        <v/>
      </c>
      <c r="B14120" s="205" t="str">
        <f t="shared" si="4234"/>
        <v/>
      </c>
      <c r="C14120" s="206"/>
      <c r="D14120" s="207" t="str">
        <f t="shared" si="4232"/>
        <v/>
      </c>
      <c r="E14120" s="208"/>
      <c r="F14120" s="209">
        <f t="shared" si="4233"/>
        <v>0</v>
      </c>
      <c r="G14120" s="268">
        <f t="shared" si="4235"/>
        <v>0</v>
      </c>
    </row>
    <row r="14121" spans="1:7" ht="24" customHeight="1" x14ac:dyDescent="0.2">
      <c r="A14121" s="207" t="str">
        <f t="shared" si="4231"/>
        <v/>
      </c>
      <c r="B14121" s="205" t="str">
        <f t="shared" si="4234"/>
        <v/>
      </c>
      <c r="C14121" s="206"/>
      <c r="D14121" s="207" t="str">
        <f t="shared" si="4232"/>
        <v/>
      </c>
      <c r="E14121" s="208"/>
      <c r="F14121" s="209">
        <f t="shared" si="4233"/>
        <v>0</v>
      </c>
      <c r="G14121" s="268">
        <f t="shared" si="4235"/>
        <v>0</v>
      </c>
    </row>
    <row r="14122" spans="1:7" ht="24" customHeight="1" x14ac:dyDescent="0.2">
      <c r="A14122" s="207" t="str">
        <f t="shared" si="4231"/>
        <v/>
      </c>
      <c r="B14122" s="205" t="str">
        <f t="shared" si="4234"/>
        <v/>
      </c>
      <c r="C14122" s="206"/>
      <c r="D14122" s="207" t="str">
        <f t="shared" si="4232"/>
        <v/>
      </c>
      <c r="E14122" s="208"/>
      <c r="F14122" s="209">
        <f t="shared" si="4233"/>
        <v>0</v>
      </c>
      <c r="G14122" s="268">
        <f t="shared" si="4235"/>
        <v>0</v>
      </c>
    </row>
    <row r="14123" spans="1:7" ht="24" customHeight="1" x14ac:dyDescent="0.2">
      <c r="A14123" s="207" t="str">
        <f t="shared" si="4231"/>
        <v/>
      </c>
      <c r="B14123" s="205" t="str">
        <f t="shared" si="4234"/>
        <v/>
      </c>
      <c r="C14123" s="206"/>
      <c r="D14123" s="207" t="str">
        <f t="shared" si="4232"/>
        <v/>
      </c>
      <c r="E14123" s="208"/>
      <c r="F14123" s="209">
        <f t="shared" si="4233"/>
        <v>0</v>
      </c>
      <c r="G14123" s="268">
        <f t="shared" si="4235"/>
        <v>0</v>
      </c>
    </row>
    <row r="14124" spans="1:7" ht="24" customHeight="1" x14ac:dyDescent="0.2">
      <c r="A14124" s="207" t="str">
        <f t="shared" si="4231"/>
        <v/>
      </c>
      <c r="B14124" s="205" t="str">
        <f t="shared" si="4234"/>
        <v/>
      </c>
      <c r="C14124" s="206"/>
      <c r="D14124" s="207" t="str">
        <f t="shared" si="4232"/>
        <v/>
      </c>
      <c r="E14124" s="208"/>
      <c r="F14124" s="209">
        <f t="shared" si="4233"/>
        <v>0</v>
      </c>
      <c r="G14124" s="268">
        <f t="shared" si="4235"/>
        <v>0</v>
      </c>
    </row>
    <row r="14125" spans="1:7" ht="24" customHeight="1" x14ac:dyDescent="0.2">
      <c r="A14125" s="207" t="str">
        <f t="shared" si="4231"/>
        <v/>
      </c>
      <c r="B14125" s="205" t="str">
        <f t="shared" si="4234"/>
        <v/>
      </c>
      <c r="C14125" s="206"/>
      <c r="D14125" s="207" t="str">
        <f t="shared" si="4232"/>
        <v/>
      </c>
      <c r="E14125" s="208"/>
      <c r="F14125" s="210">
        <f t="shared" si="4233"/>
        <v>0</v>
      </c>
      <c r="G14125" s="268">
        <f t="shared" si="4235"/>
        <v>0</v>
      </c>
    </row>
    <row r="14126" spans="1:7" ht="24" customHeight="1" x14ac:dyDescent="0.2">
      <c r="A14126" s="269"/>
      <c r="D14126" s="88"/>
      <c r="E14126" s="89"/>
      <c r="F14126" s="255" t="s">
        <v>30</v>
      </c>
      <c r="G14126" s="270">
        <f>SUBTOTAL(9,G14112:G14125)</f>
        <v>0</v>
      </c>
    </row>
    <row r="14127" spans="1:7" ht="24" customHeight="1" x14ac:dyDescent="0.2">
      <c r="A14127" s="269"/>
      <c r="C14127" s="98" t="s">
        <v>604</v>
      </c>
      <c r="D14127" s="88"/>
      <c r="E14127" s="89"/>
      <c r="G14127" s="271"/>
    </row>
    <row r="14128" spans="1:7" ht="24" customHeight="1" x14ac:dyDescent="0.2">
      <c r="A14128" s="207" t="str">
        <f t="shared" ref="A14128:A14135" si="4236">IFERROR(VLOOKUP(C14128,Tabla_Insumos,4,FALSE),"")</f>
        <v/>
      </c>
      <c r="B14128" s="205">
        <f t="shared" ref="B14128:B14135" si="4237">IFERROR(VLOOKUP(A14128,Tabla_Indices,5,FALSE),"")</f>
        <v>0</v>
      </c>
      <c r="C14128" s="206"/>
      <c r="D14128" s="207" t="str">
        <f t="shared" ref="D14128:D14135" si="4238">IFERROR(VLOOKUP(C14128,Tabla_Insumos,2,FALSE),"")</f>
        <v/>
      </c>
      <c r="E14128" s="208"/>
      <c r="F14128" s="211">
        <f t="shared" ref="F14128:F14135" si="4239">IFERROR(VLOOKUP(C14128,Tabla_Insumos,3,FALSE),0)</f>
        <v>0</v>
      </c>
      <c r="G14128" s="268">
        <f>ROUND(E14128*F14128,2)</f>
        <v>0</v>
      </c>
    </row>
    <row r="14129" spans="1:7" ht="24" customHeight="1" x14ac:dyDescent="0.2">
      <c r="A14129" s="207" t="str">
        <f t="shared" si="4236"/>
        <v/>
      </c>
      <c r="B14129" s="205">
        <f t="shared" si="4237"/>
        <v>0</v>
      </c>
      <c r="C14129" s="206"/>
      <c r="D14129" s="207" t="str">
        <f t="shared" si="4238"/>
        <v/>
      </c>
      <c r="E14129" s="208"/>
      <c r="F14129" s="211">
        <f t="shared" si="4239"/>
        <v>0</v>
      </c>
      <c r="G14129" s="268">
        <f>ROUND(E14129*F14129,2)</f>
        <v>0</v>
      </c>
    </row>
    <row r="14130" spans="1:7" ht="24" customHeight="1" x14ac:dyDescent="0.2">
      <c r="A14130" s="207" t="str">
        <f t="shared" si="4236"/>
        <v/>
      </c>
      <c r="B14130" s="205">
        <f t="shared" si="4237"/>
        <v>0</v>
      </c>
      <c r="C14130" s="206"/>
      <c r="D14130" s="207" t="str">
        <f t="shared" si="4238"/>
        <v/>
      </c>
      <c r="E14130" s="208"/>
      <c r="F14130" s="211">
        <f t="shared" si="4239"/>
        <v>0</v>
      </c>
      <c r="G14130" s="268">
        <f t="shared" ref="G14130:G14135" si="4240">ROUND(E14130*F14130,2)</f>
        <v>0</v>
      </c>
    </row>
    <row r="14131" spans="1:7" ht="24" customHeight="1" x14ac:dyDescent="0.2">
      <c r="A14131" s="207" t="str">
        <f t="shared" si="4236"/>
        <v/>
      </c>
      <c r="B14131" s="205">
        <f t="shared" si="4237"/>
        <v>0</v>
      </c>
      <c r="C14131" s="206"/>
      <c r="D14131" s="207" t="str">
        <f t="shared" si="4238"/>
        <v/>
      </c>
      <c r="E14131" s="208"/>
      <c r="F14131" s="211">
        <f t="shared" si="4239"/>
        <v>0</v>
      </c>
      <c r="G14131" s="268">
        <f t="shared" si="4240"/>
        <v>0</v>
      </c>
    </row>
    <row r="14132" spans="1:7" ht="24" customHeight="1" x14ac:dyDescent="0.2">
      <c r="A14132" s="207" t="str">
        <f t="shared" si="4236"/>
        <v/>
      </c>
      <c r="B14132" s="205">
        <f t="shared" si="4237"/>
        <v>0</v>
      </c>
      <c r="C14132" s="206"/>
      <c r="D14132" s="207" t="str">
        <f t="shared" si="4238"/>
        <v/>
      </c>
      <c r="E14132" s="208"/>
      <c r="F14132" s="209">
        <f t="shared" si="4239"/>
        <v>0</v>
      </c>
      <c r="G14132" s="268">
        <f t="shared" si="4240"/>
        <v>0</v>
      </c>
    </row>
    <row r="14133" spans="1:7" ht="24" customHeight="1" x14ac:dyDescent="0.2">
      <c r="A14133" s="207" t="str">
        <f t="shared" si="4236"/>
        <v/>
      </c>
      <c r="B14133" s="205">
        <f t="shared" si="4237"/>
        <v>0</v>
      </c>
      <c r="C14133" s="206"/>
      <c r="D14133" s="207" t="str">
        <f t="shared" si="4238"/>
        <v/>
      </c>
      <c r="E14133" s="208"/>
      <c r="F14133" s="209">
        <f t="shared" si="4239"/>
        <v>0</v>
      </c>
      <c r="G14133" s="268">
        <f t="shared" si="4240"/>
        <v>0</v>
      </c>
    </row>
    <row r="14134" spans="1:7" ht="24" customHeight="1" x14ac:dyDescent="0.2">
      <c r="A14134" s="207" t="str">
        <f t="shared" si="4236"/>
        <v/>
      </c>
      <c r="B14134" s="205">
        <f t="shared" si="4237"/>
        <v>0</v>
      </c>
      <c r="C14134" s="206"/>
      <c r="D14134" s="207" t="str">
        <f t="shared" si="4238"/>
        <v/>
      </c>
      <c r="E14134" s="208"/>
      <c r="F14134" s="209">
        <f t="shared" si="4239"/>
        <v>0</v>
      </c>
      <c r="G14134" s="268">
        <f t="shared" si="4240"/>
        <v>0</v>
      </c>
    </row>
    <row r="14135" spans="1:7" ht="24" customHeight="1" x14ac:dyDescent="0.2">
      <c r="A14135" s="207" t="str">
        <f t="shared" si="4236"/>
        <v/>
      </c>
      <c r="B14135" s="205">
        <f t="shared" si="4237"/>
        <v>0</v>
      </c>
      <c r="C14135" s="206"/>
      <c r="D14135" s="207" t="str">
        <f t="shared" si="4238"/>
        <v/>
      </c>
      <c r="E14135" s="208"/>
      <c r="F14135" s="209">
        <f t="shared" si="4239"/>
        <v>0</v>
      </c>
      <c r="G14135" s="268">
        <f t="shared" si="4240"/>
        <v>0</v>
      </c>
    </row>
    <row r="14136" spans="1:7" ht="24" customHeight="1" x14ac:dyDescent="0.2">
      <c r="A14136" s="269"/>
      <c r="D14136" s="88"/>
      <c r="E14136" s="89"/>
      <c r="F14136" s="255" t="s">
        <v>31</v>
      </c>
      <c r="G14136" s="270">
        <f>SUBTOTAL(9,G14128:G14135)</f>
        <v>0</v>
      </c>
    </row>
    <row r="14137" spans="1:7" ht="24" customHeight="1" x14ac:dyDescent="0.2">
      <c r="A14137" s="269"/>
      <c r="C14137" s="98" t="s">
        <v>605</v>
      </c>
      <c r="D14137" s="88"/>
      <c r="E14137" s="89"/>
      <c r="G14137" s="271"/>
    </row>
    <row r="14138" spans="1:7" ht="24" customHeight="1" x14ac:dyDescent="0.2">
      <c r="A14138" s="207" t="str">
        <f t="shared" ref="A14138:A14146" si="4241">IFERROR(VLOOKUP(C14138,Tabla_Insumos,4,FALSE),"")</f>
        <v/>
      </c>
      <c r="B14138" s="205" t="str">
        <f t="shared" ref="B14138:B14146" si="4242">IFERROR(VLOOKUP(C14138,Tabla_Insumos,5,FALSE),"")</f>
        <v/>
      </c>
      <c r="C14138" s="206"/>
      <c r="D14138" s="207" t="str">
        <f t="shared" ref="D14138:D14146" si="4243">IFERROR(VLOOKUP(C14138,Tabla_Insumos,2,FALSE),"")</f>
        <v/>
      </c>
      <c r="E14138" s="208"/>
      <c r="F14138" s="209">
        <f t="shared" ref="F14138:F14146" si="4244">IFERROR(VLOOKUP(C14138,Tabla_Insumos,3,FALSE),0)</f>
        <v>0</v>
      </c>
      <c r="G14138" s="268">
        <f t="shared" ref="G14138:G14146" si="4245">ROUND(E14138*F14138,2)</f>
        <v>0</v>
      </c>
    </row>
    <row r="14139" spans="1:7" ht="24" customHeight="1" x14ac:dyDescent="0.2">
      <c r="A14139" s="207" t="str">
        <f t="shared" si="4241"/>
        <v/>
      </c>
      <c r="B14139" s="205" t="str">
        <f t="shared" si="4242"/>
        <v/>
      </c>
      <c r="C14139" s="206"/>
      <c r="D14139" s="207" t="str">
        <f t="shared" si="4243"/>
        <v/>
      </c>
      <c r="E14139" s="208"/>
      <c r="F14139" s="209">
        <f t="shared" si="4244"/>
        <v>0</v>
      </c>
      <c r="G14139" s="268">
        <f t="shared" si="4245"/>
        <v>0</v>
      </c>
    </row>
    <row r="14140" spans="1:7" ht="24" customHeight="1" x14ac:dyDescent="0.2">
      <c r="A14140" s="207" t="str">
        <f t="shared" si="4241"/>
        <v/>
      </c>
      <c r="B14140" s="205" t="str">
        <f t="shared" si="4242"/>
        <v/>
      </c>
      <c r="C14140" s="206"/>
      <c r="D14140" s="207" t="str">
        <f t="shared" si="4243"/>
        <v/>
      </c>
      <c r="E14140" s="208"/>
      <c r="F14140" s="209">
        <f t="shared" si="4244"/>
        <v>0</v>
      </c>
      <c r="G14140" s="268">
        <f t="shared" si="4245"/>
        <v>0</v>
      </c>
    </row>
    <row r="14141" spans="1:7" ht="24" customHeight="1" x14ac:dyDescent="0.2">
      <c r="A14141" s="207" t="str">
        <f t="shared" si="4241"/>
        <v/>
      </c>
      <c r="B14141" s="205" t="str">
        <f t="shared" si="4242"/>
        <v/>
      </c>
      <c r="C14141" s="206"/>
      <c r="D14141" s="207" t="str">
        <f t="shared" si="4243"/>
        <v/>
      </c>
      <c r="E14141" s="208"/>
      <c r="F14141" s="209">
        <f t="shared" si="4244"/>
        <v>0</v>
      </c>
      <c r="G14141" s="268">
        <f t="shared" si="4245"/>
        <v>0</v>
      </c>
    </row>
    <row r="14142" spans="1:7" ht="24" customHeight="1" x14ac:dyDescent="0.2">
      <c r="A14142" s="207" t="str">
        <f t="shared" si="4241"/>
        <v/>
      </c>
      <c r="B14142" s="205" t="str">
        <f t="shared" si="4242"/>
        <v/>
      </c>
      <c r="C14142" s="206"/>
      <c r="D14142" s="207" t="str">
        <f t="shared" si="4243"/>
        <v/>
      </c>
      <c r="E14142" s="208"/>
      <c r="F14142" s="209">
        <f t="shared" si="4244"/>
        <v>0</v>
      </c>
      <c r="G14142" s="268">
        <f t="shared" si="4245"/>
        <v>0</v>
      </c>
    </row>
    <row r="14143" spans="1:7" ht="24" customHeight="1" x14ac:dyDescent="0.2">
      <c r="A14143" s="207" t="str">
        <f t="shared" si="4241"/>
        <v/>
      </c>
      <c r="B14143" s="205" t="str">
        <f t="shared" si="4242"/>
        <v/>
      </c>
      <c r="C14143" s="206"/>
      <c r="D14143" s="207" t="str">
        <f t="shared" si="4243"/>
        <v/>
      </c>
      <c r="E14143" s="208"/>
      <c r="F14143" s="209">
        <f t="shared" si="4244"/>
        <v>0</v>
      </c>
      <c r="G14143" s="268">
        <f t="shared" si="4245"/>
        <v>0</v>
      </c>
    </row>
    <row r="14144" spans="1:7" ht="24" customHeight="1" x14ac:dyDescent="0.2">
      <c r="A14144" s="207" t="str">
        <f t="shared" si="4241"/>
        <v/>
      </c>
      <c r="B14144" s="205" t="str">
        <f t="shared" si="4242"/>
        <v/>
      </c>
      <c r="C14144" s="206"/>
      <c r="D14144" s="207" t="str">
        <f t="shared" si="4243"/>
        <v/>
      </c>
      <c r="E14144" s="208"/>
      <c r="F14144" s="209">
        <f t="shared" si="4244"/>
        <v>0</v>
      </c>
      <c r="G14144" s="268">
        <f t="shared" si="4245"/>
        <v>0</v>
      </c>
    </row>
    <row r="14145" spans="1:7" ht="24" customHeight="1" x14ac:dyDescent="0.2">
      <c r="A14145" s="207" t="str">
        <f t="shared" si="4241"/>
        <v/>
      </c>
      <c r="B14145" s="205" t="str">
        <f t="shared" si="4242"/>
        <v/>
      </c>
      <c r="C14145" s="206"/>
      <c r="D14145" s="207" t="str">
        <f t="shared" si="4243"/>
        <v/>
      </c>
      <c r="E14145" s="208"/>
      <c r="F14145" s="209">
        <f t="shared" si="4244"/>
        <v>0</v>
      </c>
      <c r="G14145" s="268">
        <f t="shared" si="4245"/>
        <v>0</v>
      </c>
    </row>
    <row r="14146" spans="1:7" ht="24" customHeight="1" x14ac:dyDescent="0.2">
      <c r="A14146" s="207" t="str">
        <f t="shared" si="4241"/>
        <v/>
      </c>
      <c r="B14146" s="205" t="str">
        <f t="shared" si="4242"/>
        <v/>
      </c>
      <c r="C14146" s="206"/>
      <c r="D14146" s="207" t="str">
        <f t="shared" si="4243"/>
        <v/>
      </c>
      <c r="E14146" s="208"/>
      <c r="F14146" s="209">
        <f t="shared" si="4244"/>
        <v>0</v>
      </c>
      <c r="G14146" s="268">
        <f t="shared" si="4245"/>
        <v>0</v>
      </c>
    </row>
    <row r="14147" spans="1:7" ht="24" customHeight="1" x14ac:dyDescent="0.2">
      <c r="A14147" s="272"/>
      <c r="B14147" s="88"/>
      <c r="D14147" s="88"/>
      <c r="E14147" s="89"/>
      <c r="F14147" s="255" t="s">
        <v>32</v>
      </c>
      <c r="G14147" s="270">
        <f>SUBTOTAL(9,G14138:G14146)</f>
        <v>0</v>
      </c>
    </row>
    <row r="14148" spans="1:7" ht="24" customHeight="1" x14ac:dyDescent="0.2">
      <c r="A14148" s="273"/>
      <c r="B14148" s="88"/>
      <c r="D14148" s="88"/>
      <c r="E14148" s="89"/>
      <c r="G14148" s="271"/>
    </row>
    <row r="14149" spans="1:7" ht="24" customHeight="1" x14ac:dyDescent="0.2">
      <c r="A14149" s="274" t="str">
        <f>B14107</f>
        <v>25.9.2.21</v>
      </c>
      <c r="B14149" s="275" t="str">
        <f>C14107</f>
        <v>Caja de Inspección Hierro fundido</v>
      </c>
      <c r="C14149" s="95"/>
      <c r="D14149" s="95" t="s">
        <v>33</v>
      </c>
      <c r="E14149" s="96"/>
      <c r="F14149" s="277" t="s">
        <v>34</v>
      </c>
      <c r="G14149" s="276">
        <f>SUBTOTAL(9,G14112:G14148)</f>
        <v>0</v>
      </c>
    </row>
    <row r="14151" spans="1:7" ht="24" customHeight="1" x14ac:dyDescent="0.2">
      <c r="A14151" s="256" t="s">
        <v>36</v>
      </c>
      <c r="B14151" s="257"/>
      <c r="C14151" s="257"/>
      <c r="D14151" s="257"/>
      <c r="E14151" s="257"/>
      <c r="F14151" s="257"/>
      <c r="G14151" s="258"/>
    </row>
    <row r="14152" spans="1:7" ht="24" customHeight="1" x14ac:dyDescent="0.2">
      <c r="A14152" s="259" t="s">
        <v>601</v>
      </c>
      <c r="B14152" s="84" t="str">
        <f>Comitente</f>
        <v>SUBSECRETARIA DE ARQUITECTURA</v>
      </c>
      <c r="C14152" s="80"/>
      <c r="D14152" s="85"/>
      <c r="E14152" s="85"/>
      <c r="F14152" s="86"/>
      <c r="G14152" s="260"/>
    </row>
    <row r="14153" spans="1:7" ht="24" customHeight="1" x14ac:dyDescent="0.2">
      <c r="A14153" s="259" t="s">
        <v>602</v>
      </c>
      <c r="B14153" s="84">
        <f>Contratista</f>
        <v>0</v>
      </c>
      <c r="C14153" s="81"/>
      <c r="D14153" s="81"/>
      <c r="E14153" s="81"/>
      <c r="F14153" s="87"/>
      <c r="G14153" s="261"/>
    </row>
    <row r="14154" spans="1:7" ht="24" customHeight="1" x14ac:dyDescent="0.2">
      <c r="A14154" s="259" t="s">
        <v>23</v>
      </c>
      <c r="B14154" s="84" t="str">
        <f>Obra</f>
        <v>ESCUELA CASA DEL NINÑO</v>
      </c>
      <c r="C14154" s="81"/>
      <c r="D14154" s="81"/>
      <c r="E14154" s="81"/>
      <c r="F14154" s="87" t="s">
        <v>37</v>
      </c>
      <c r="G14154" s="262">
        <f>Fecha_Base</f>
        <v>0</v>
      </c>
    </row>
    <row r="14155" spans="1:7" ht="24" customHeight="1" x14ac:dyDescent="0.2">
      <c r="A14155" s="263" t="s">
        <v>600</v>
      </c>
      <c r="B14155" s="82" t="str">
        <f>Ubicación</f>
        <v>VALLE FERTIL - SAN JUAN</v>
      </c>
      <c r="C14155" s="82"/>
      <c r="D14155" s="88"/>
      <c r="E14155" s="89"/>
      <c r="G14155" s="264"/>
    </row>
    <row r="14156" spans="1:7" ht="24" customHeight="1" x14ac:dyDescent="0.2">
      <c r="A14156" s="263" t="s">
        <v>38</v>
      </c>
      <c r="B14156" s="91">
        <f>IFERROR(VALUE(LEFT(B14157,FIND(".",B14157)-1)),"")</f>
        <v>25</v>
      </c>
      <c r="C14156" s="83" t="str">
        <f>IFERROR(VLOOKUP(B14156,Tabla_CyP,2,FALSE),"")</f>
        <v>REPARACIONES, REFACCIONES Y REFUNCIONALIZACIONES</v>
      </c>
      <c r="E14156" s="89"/>
      <c r="G14156" s="264"/>
    </row>
    <row r="14157" spans="1:7" ht="24" customHeight="1" x14ac:dyDescent="0.2">
      <c r="A14157" s="263" t="s">
        <v>24</v>
      </c>
      <c r="B14157" s="92" t="str">
        <f>IFERROR(VLOOKUP(COUNTIF($A$1:A14157,"ANALISIS DE PRECIOS"),Tabla_NumeroItem,2,FALSE),"")</f>
        <v>25.9.2.22</v>
      </c>
      <c r="C14157" s="83" t="str">
        <f>IFERROR(VLOOKUP(B14157,Tabla_CyP,2,FALSE),"")</f>
        <v>Cable Cu desnudo 50 mm2</v>
      </c>
      <c r="D14157" s="88"/>
      <c r="E14157" s="89"/>
      <c r="F14157" s="87" t="s">
        <v>25</v>
      </c>
      <c r="G14157" s="265" t="str">
        <f>IFERROR(VLOOKUP(B14157,Tabla_CyP,4,FALSE),"")</f>
        <v>m</v>
      </c>
    </row>
    <row r="14158" spans="1:7" ht="24" customHeight="1" x14ac:dyDescent="0.2">
      <c r="A14158" s="263"/>
      <c r="B14158" s="82"/>
      <c r="D14158" s="88"/>
      <c r="E14158" s="89"/>
      <c r="G14158" s="264"/>
    </row>
    <row r="14159" spans="1:7" ht="24" customHeight="1" x14ac:dyDescent="0.2">
      <c r="A14159" s="366" t="s">
        <v>506</v>
      </c>
      <c r="B14159" s="367"/>
      <c r="C14159" s="368" t="s">
        <v>0</v>
      </c>
      <c r="D14159" s="368" t="s">
        <v>26</v>
      </c>
      <c r="E14159" s="370" t="s">
        <v>27</v>
      </c>
      <c r="F14159" s="372" t="s">
        <v>28</v>
      </c>
      <c r="G14159" s="372" t="s">
        <v>29</v>
      </c>
    </row>
    <row r="14160" spans="1:7" ht="24" customHeight="1" x14ac:dyDescent="0.2">
      <c r="A14160" s="93" t="s">
        <v>507</v>
      </c>
      <c r="B14160" s="93" t="s">
        <v>508</v>
      </c>
      <c r="C14160" s="369"/>
      <c r="D14160" s="369"/>
      <c r="E14160" s="371"/>
      <c r="F14160" s="373"/>
      <c r="G14160" s="373"/>
    </row>
    <row r="14161" spans="1:7" ht="24" customHeight="1" x14ac:dyDescent="0.2">
      <c r="A14161" s="266"/>
      <c r="B14161" s="94"/>
      <c r="C14161" s="132" t="s">
        <v>603</v>
      </c>
      <c r="D14161" s="95"/>
      <c r="E14161" s="96"/>
      <c r="F14161" s="97"/>
      <c r="G14161" s="267"/>
    </row>
    <row r="14162" spans="1:7" ht="24" customHeight="1" x14ac:dyDescent="0.2">
      <c r="A14162" s="207" t="str">
        <f t="shared" ref="A14162:A14175" si="4246">IFERROR(VLOOKUP(C14162,Tabla_Insumos,4,FALSE),"")</f>
        <v/>
      </c>
      <c r="B14162" s="205" t="str">
        <f>IFERROR(VLOOKUP(C14162,Tabla_Insumos,5,FALSE),"")</f>
        <v/>
      </c>
      <c r="C14162" s="206"/>
      <c r="D14162" s="207" t="str">
        <f t="shared" ref="D14162:D14175" si="4247">IFERROR(VLOOKUP(C14162,Tabla_Insumos,2,FALSE),"")</f>
        <v/>
      </c>
      <c r="E14162" s="208"/>
      <c r="F14162" s="209">
        <f t="shared" ref="F14162:F14175" si="4248">IFERROR(VLOOKUP(C14162,Tabla_Insumos,3,FALSE),0)</f>
        <v>0</v>
      </c>
      <c r="G14162" s="268">
        <f>ROUND(E14162*F14162,2)</f>
        <v>0</v>
      </c>
    </row>
    <row r="14163" spans="1:7" ht="24" customHeight="1" x14ac:dyDescent="0.2">
      <c r="A14163" s="207" t="str">
        <f t="shared" si="4246"/>
        <v/>
      </c>
      <c r="B14163" s="205" t="str">
        <f t="shared" ref="B14163:B14175" si="4249">IFERROR(VLOOKUP(C14163,Tabla_Insumos,5,FALSE),"")</f>
        <v/>
      </c>
      <c r="C14163" s="206"/>
      <c r="D14163" s="207" t="str">
        <f t="shared" si="4247"/>
        <v/>
      </c>
      <c r="E14163" s="208"/>
      <c r="F14163" s="209">
        <f t="shared" si="4248"/>
        <v>0</v>
      </c>
      <c r="G14163" s="268">
        <f t="shared" ref="G14163:G14175" si="4250">ROUND(E14163*F14163,2)</f>
        <v>0</v>
      </c>
    </row>
    <row r="14164" spans="1:7" ht="24" customHeight="1" x14ac:dyDescent="0.2">
      <c r="A14164" s="207" t="str">
        <f t="shared" si="4246"/>
        <v/>
      </c>
      <c r="B14164" s="205" t="str">
        <f t="shared" si="4249"/>
        <v/>
      </c>
      <c r="C14164" s="206"/>
      <c r="D14164" s="207" t="str">
        <f t="shared" si="4247"/>
        <v/>
      </c>
      <c r="E14164" s="208"/>
      <c r="F14164" s="209">
        <f t="shared" si="4248"/>
        <v>0</v>
      </c>
      <c r="G14164" s="268">
        <f t="shared" si="4250"/>
        <v>0</v>
      </c>
    </row>
    <row r="14165" spans="1:7" ht="24" customHeight="1" x14ac:dyDescent="0.2">
      <c r="A14165" s="207" t="str">
        <f t="shared" si="4246"/>
        <v/>
      </c>
      <c r="B14165" s="205" t="str">
        <f t="shared" si="4249"/>
        <v/>
      </c>
      <c r="C14165" s="206"/>
      <c r="D14165" s="207" t="str">
        <f t="shared" si="4247"/>
        <v/>
      </c>
      <c r="E14165" s="208"/>
      <c r="F14165" s="209">
        <f t="shared" si="4248"/>
        <v>0</v>
      </c>
      <c r="G14165" s="268">
        <f t="shared" si="4250"/>
        <v>0</v>
      </c>
    </row>
    <row r="14166" spans="1:7" ht="24" customHeight="1" x14ac:dyDescent="0.2">
      <c r="A14166" s="207" t="str">
        <f t="shared" si="4246"/>
        <v/>
      </c>
      <c r="B14166" s="205" t="str">
        <f t="shared" si="4249"/>
        <v/>
      </c>
      <c r="C14166" s="206"/>
      <c r="D14166" s="207" t="str">
        <f t="shared" si="4247"/>
        <v/>
      </c>
      <c r="E14166" s="208"/>
      <c r="F14166" s="209">
        <f t="shared" si="4248"/>
        <v>0</v>
      </c>
      <c r="G14166" s="268">
        <f t="shared" si="4250"/>
        <v>0</v>
      </c>
    </row>
    <row r="14167" spans="1:7" ht="24" customHeight="1" x14ac:dyDescent="0.2">
      <c r="A14167" s="207" t="str">
        <f t="shared" si="4246"/>
        <v/>
      </c>
      <c r="B14167" s="205" t="str">
        <f t="shared" si="4249"/>
        <v/>
      </c>
      <c r="C14167" s="206"/>
      <c r="D14167" s="207" t="str">
        <f t="shared" si="4247"/>
        <v/>
      </c>
      <c r="E14167" s="208"/>
      <c r="F14167" s="209">
        <f t="shared" si="4248"/>
        <v>0</v>
      </c>
      <c r="G14167" s="268">
        <f t="shared" si="4250"/>
        <v>0</v>
      </c>
    </row>
    <row r="14168" spans="1:7" ht="24" customHeight="1" x14ac:dyDescent="0.2">
      <c r="A14168" s="207" t="str">
        <f t="shared" si="4246"/>
        <v/>
      </c>
      <c r="B14168" s="205" t="str">
        <f t="shared" si="4249"/>
        <v/>
      </c>
      <c r="C14168" s="206"/>
      <c r="D14168" s="207" t="str">
        <f t="shared" si="4247"/>
        <v/>
      </c>
      <c r="E14168" s="208"/>
      <c r="F14168" s="209">
        <f t="shared" si="4248"/>
        <v>0</v>
      </c>
      <c r="G14168" s="268">
        <f t="shared" si="4250"/>
        <v>0</v>
      </c>
    </row>
    <row r="14169" spans="1:7" ht="24" customHeight="1" x14ac:dyDescent="0.2">
      <c r="A14169" s="207" t="str">
        <f t="shared" si="4246"/>
        <v/>
      </c>
      <c r="B14169" s="205" t="str">
        <f t="shared" si="4249"/>
        <v/>
      </c>
      <c r="C14169" s="206"/>
      <c r="D14169" s="207" t="str">
        <f t="shared" si="4247"/>
        <v/>
      </c>
      <c r="E14169" s="208"/>
      <c r="F14169" s="209">
        <f t="shared" si="4248"/>
        <v>0</v>
      </c>
      <c r="G14169" s="268">
        <f t="shared" si="4250"/>
        <v>0</v>
      </c>
    </row>
    <row r="14170" spans="1:7" ht="24" customHeight="1" x14ac:dyDescent="0.2">
      <c r="A14170" s="207" t="str">
        <f t="shared" si="4246"/>
        <v/>
      </c>
      <c r="B14170" s="205" t="str">
        <f t="shared" si="4249"/>
        <v/>
      </c>
      <c r="C14170" s="206"/>
      <c r="D14170" s="207" t="str">
        <f t="shared" si="4247"/>
        <v/>
      </c>
      <c r="E14170" s="208"/>
      <c r="F14170" s="209">
        <f t="shared" si="4248"/>
        <v>0</v>
      </c>
      <c r="G14170" s="268">
        <f t="shared" si="4250"/>
        <v>0</v>
      </c>
    </row>
    <row r="14171" spans="1:7" ht="24" customHeight="1" x14ac:dyDescent="0.2">
      <c r="A14171" s="207" t="str">
        <f t="shared" si="4246"/>
        <v/>
      </c>
      <c r="B14171" s="205" t="str">
        <f t="shared" si="4249"/>
        <v/>
      </c>
      <c r="C14171" s="206"/>
      <c r="D14171" s="207" t="str">
        <f t="shared" si="4247"/>
        <v/>
      </c>
      <c r="E14171" s="208"/>
      <c r="F14171" s="209">
        <f t="shared" si="4248"/>
        <v>0</v>
      </c>
      <c r="G14171" s="268">
        <f t="shared" si="4250"/>
        <v>0</v>
      </c>
    </row>
    <row r="14172" spans="1:7" ht="24" customHeight="1" x14ac:dyDescent="0.2">
      <c r="A14172" s="207" t="str">
        <f t="shared" si="4246"/>
        <v/>
      </c>
      <c r="B14172" s="205" t="str">
        <f t="shared" si="4249"/>
        <v/>
      </c>
      <c r="C14172" s="206"/>
      <c r="D14172" s="207" t="str">
        <f t="shared" si="4247"/>
        <v/>
      </c>
      <c r="E14172" s="208"/>
      <c r="F14172" s="209">
        <f t="shared" si="4248"/>
        <v>0</v>
      </c>
      <c r="G14172" s="268">
        <f t="shared" si="4250"/>
        <v>0</v>
      </c>
    </row>
    <row r="14173" spans="1:7" ht="24" customHeight="1" x14ac:dyDescent="0.2">
      <c r="A14173" s="207" t="str">
        <f t="shared" si="4246"/>
        <v/>
      </c>
      <c r="B14173" s="205" t="str">
        <f t="shared" si="4249"/>
        <v/>
      </c>
      <c r="C14173" s="206"/>
      <c r="D14173" s="207" t="str">
        <f t="shared" si="4247"/>
        <v/>
      </c>
      <c r="E14173" s="208"/>
      <c r="F14173" s="209">
        <f t="shared" si="4248"/>
        <v>0</v>
      </c>
      <c r="G14173" s="268">
        <f t="shared" si="4250"/>
        <v>0</v>
      </c>
    </row>
    <row r="14174" spans="1:7" ht="24" customHeight="1" x14ac:dyDescent="0.2">
      <c r="A14174" s="207" t="str">
        <f t="shared" si="4246"/>
        <v/>
      </c>
      <c r="B14174" s="205" t="str">
        <f t="shared" si="4249"/>
        <v/>
      </c>
      <c r="C14174" s="206"/>
      <c r="D14174" s="207" t="str">
        <f t="shared" si="4247"/>
        <v/>
      </c>
      <c r="E14174" s="208"/>
      <c r="F14174" s="209">
        <f t="shared" si="4248"/>
        <v>0</v>
      </c>
      <c r="G14174" s="268">
        <f t="shared" si="4250"/>
        <v>0</v>
      </c>
    </row>
    <row r="14175" spans="1:7" ht="24" customHeight="1" x14ac:dyDescent="0.2">
      <c r="A14175" s="207" t="str">
        <f t="shared" si="4246"/>
        <v/>
      </c>
      <c r="B14175" s="205" t="str">
        <f t="shared" si="4249"/>
        <v/>
      </c>
      <c r="C14175" s="206"/>
      <c r="D14175" s="207" t="str">
        <f t="shared" si="4247"/>
        <v/>
      </c>
      <c r="E14175" s="208"/>
      <c r="F14175" s="210">
        <f t="shared" si="4248"/>
        <v>0</v>
      </c>
      <c r="G14175" s="268">
        <f t="shared" si="4250"/>
        <v>0</v>
      </c>
    </row>
    <row r="14176" spans="1:7" ht="24" customHeight="1" x14ac:dyDescent="0.2">
      <c r="A14176" s="269"/>
      <c r="D14176" s="88"/>
      <c r="E14176" s="89"/>
      <c r="F14176" s="255" t="s">
        <v>30</v>
      </c>
      <c r="G14176" s="270">
        <f>SUBTOTAL(9,G14162:G14175)</f>
        <v>0</v>
      </c>
    </row>
    <row r="14177" spans="1:7" ht="24" customHeight="1" x14ac:dyDescent="0.2">
      <c r="A14177" s="269"/>
      <c r="C14177" s="98" t="s">
        <v>604</v>
      </c>
      <c r="D14177" s="88"/>
      <c r="E14177" s="89"/>
      <c r="G14177" s="271"/>
    </row>
    <row r="14178" spans="1:7" ht="24" customHeight="1" x14ac:dyDescent="0.2">
      <c r="A14178" s="207" t="str">
        <f t="shared" ref="A14178:A14185" si="4251">IFERROR(VLOOKUP(C14178,Tabla_Insumos,4,FALSE),"")</f>
        <v/>
      </c>
      <c r="B14178" s="205">
        <f t="shared" ref="B14178:B14185" si="4252">IFERROR(VLOOKUP(A14178,Tabla_Indices,5,FALSE),"")</f>
        <v>0</v>
      </c>
      <c r="C14178" s="206"/>
      <c r="D14178" s="207" t="str">
        <f t="shared" ref="D14178:D14185" si="4253">IFERROR(VLOOKUP(C14178,Tabla_Insumos,2,FALSE),"")</f>
        <v/>
      </c>
      <c r="E14178" s="208"/>
      <c r="F14178" s="211">
        <f t="shared" ref="F14178:F14185" si="4254">IFERROR(VLOOKUP(C14178,Tabla_Insumos,3,FALSE),0)</f>
        <v>0</v>
      </c>
      <c r="G14178" s="268">
        <f>ROUND(E14178*F14178,2)</f>
        <v>0</v>
      </c>
    </row>
    <row r="14179" spans="1:7" ht="24" customHeight="1" x14ac:dyDescent="0.2">
      <c r="A14179" s="207" t="str">
        <f t="shared" si="4251"/>
        <v/>
      </c>
      <c r="B14179" s="205">
        <f t="shared" si="4252"/>
        <v>0</v>
      </c>
      <c r="C14179" s="206"/>
      <c r="D14179" s="207" t="str">
        <f t="shared" si="4253"/>
        <v/>
      </c>
      <c r="E14179" s="208"/>
      <c r="F14179" s="211">
        <f t="shared" si="4254"/>
        <v>0</v>
      </c>
      <c r="G14179" s="268">
        <f>ROUND(E14179*F14179,2)</f>
        <v>0</v>
      </c>
    </row>
    <row r="14180" spans="1:7" ht="24" customHeight="1" x14ac:dyDescent="0.2">
      <c r="A14180" s="207" t="str">
        <f t="shared" si="4251"/>
        <v/>
      </c>
      <c r="B14180" s="205">
        <f t="shared" si="4252"/>
        <v>0</v>
      </c>
      <c r="C14180" s="206"/>
      <c r="D14180" s="207" t="str">
        <f t="shared" si="4253"/>
        <v/>
      </c>
      <c r="E14180" s="208"/>
      <c r="F14180" s="211">
        <f t="shared" si="4254"/>
        <v>0</v>
      </c>
      <c r="G14180" s="268">
        <f t="shared" ref="G14180:G14185" si="4255">ROUND(E14180*F14180,2)</f>
        <v>0</v>
      </c>
    </row>
    <row r="14181" spans="1:7" ht="24" customHeight="1" x14ac:dyDescent="0.2">
      <c r="A14181" s="207" t="str">
        <f t="shared" si="4251"/>
        <v/>
      </c>
      <c r="B14181" s="205">
        <f t="shared" si="4252"/>
        <v>0</v>
      </c>
      <c r="C14181" s="206"/>
      <c r="D14181" s="207" t="str">
        <f t="shared" si="4253"/>
        <v/>
      </c>
      <c r="E14181" s="208"/>
      <c r="F14181" s="211">
        <f t="shared" si="4254"/>
        <v>0</v>
      </c>
      <c r="G14181" s="268">
        <f t="shared" si="4255"/>
        <v>0</v>
      </c>
    </row>
    <row r="14182" spans="1:7" ht="24" customHeight="1" x14ac:dyDescent="0.2">
      <c r="A14182" s="207" t="str">
        <f t="shared" si="4251"/>
        <v/>
      </c>
      <c r="B14182" s="205">
        <f t="shared" si="4252"/>
        <v>0</v>
      </c>
      <c r="C14182" s="206"/>
      <c r="D14182" s="207" t="str">
        <f t="shared" si="4253"/>
        <v/>
      </c>
      <c r="E14182" s="208"/>
      <c r="F14182" s="209">
        <f t="shared" si="4254"/>
        <v>0</v>
      </c>
      <c r="G14182" s="268">
        <f t="shared" si="4255"/>
        <v>0</v>
      </c>
    </row>
    <row r="14183" spans="1:7" ht="24" customHeight="1" x14ac:dyDescent="0.2">
      <c r="A14183" s="207" t="str">
        <f t="shared" si="4251"/>
        <v/>
      </c>
      <c r="B14183" s="205">
        <f t="shared" si="4252"/>
        <v>0</v>
      </c>
      <c r="C14183" s="206"/>
      <c r="D14183" s="207" t="str">
        <f t="shared" si="4253"/>
        <v/>
      </c>
      <c r="E14183" s="208"/>
      <c r="F14183" s="209">
        <f t="shared" si="4254"/>
        <v>0</v>
      </c>
      <c r="G14183" s="268">
        <f t="shared" si="4255"/>
        <v>0</v>
      </c>
    </row>
    <row r="14184" spans="1:7" ht="24" customHeight="1" x14ac:dyDescent="0.2">
      <c r="A14184" s="207" t="str">
        <f t="shared" si="4251"/>
        <v/>
      </c>
      <c r="B14184" s="205">
        <f t="shared" si="4252"/>
        <v>0</v>
      </c>
      <c r="C14184" s="206"/>
      <c r="D14184" s="207" t="str">
        <f t="shared" si="4253"/>
        <v/>
      </c>
      <c r="E14184" s="208"/>
      <c r="F14184" s="209">
        <f t="shared" si="4254"/>
        <v>0</v>
      </c>
      <c r="G14184" s="268">
        <f t="shared" si="4255"/>
        <v>0</v>
      </c>
    </row>
    <row r="14185" spans="1:7" ht="24" customHeight="1" x14ac:dyDescent="0.2">
      <c r="A14185" s="207" t="str">
        <f t="shared" si="4251"/>
        <v/>
      </c>
      <c r="B14185" s="205">
        <f t="shared" si="4252"/>
        <v>0</v>
      </c>
      <c r="C14185" s="206"/>
      <c r="D14185" s="207" t="str">
        <f t="shared" si="4253"/>
        <v/>
      </c>
      <c r="E14185" s="208"/>
      <c r="F14185" s="209">
        <f t="shared" si="4254"/>
        <v>0</v>
      </c>
      <c r="G14185" s="268">
        <f t="shared" si="4255"/>
        <v>0</v>
      </c>
    </row>
    <row r="14186" spans="1:7" ht="24" customHeight="1" x14ac:dyDescent="0.2">
      <c r="A14186" s="269"/>
      <c r="D14186" s="88"/>
      <c r="E14186" s="89"/>
      <c r="F14186" s="255" t="s">
        <v>31</v>
      </c>
      <c r="G14186" s="270">
        <f>SUBTOTAL(9,G14178:G14185)</f>
        <v>0</v>
      </c>
    </row>
    <row r="14187" spans="1:7" ht="24" customHeight="1" x14ac:dyDescent="0.2">
      <c r="A14187" s="269"/>
      <c r="C14187" s="98" t="s">
        <v>605</v>
      </c>
      <c r="D14187" s="88"/>
      <c r="E14187" s="89"/>
      <c r="G14187" s="271"/>
    </row>
    <row r="14188" spans="1:7" ht="24" customHeight="1" x14ac:dyDescent="0.2">
      <c r="A14188" s="207" t="str">
        <f t="shared" ref="A14188:A14196" si="4256">IFERROR(VLOOKUP(C14188,Tabla_Insumos,4,FALSE),"")</f>
        <v/>
      </c>
      <c r="B14188" s="205" t="str">
        <f t="shared" ref="B14188:B14196" si="4257">IFERROR(VLOOKUP(C14188,Tabla_Insumos,5,FALSE),"")</f>
        <v/>
      </c>
      <c r="C14188" s="206"/>
      <c r="D14188" s="207" t="str">
        <f t="shared" ref="D14188:D14196" si="4258">IFERROR(VLOOKUP(C14188,Tabla_Insumos,2,FALSE),"")</f>
        <v/>
      </c>
      <c r="E14188" s="208"/>
      <c r="F14188" s="209">
        <f t="shared" ref="F14188:F14196" si="4259">IFERROR(VLOOKUP(C14188,Tabla_Insumos,3,FALSE),0)</f>
        <v>0</v>
      </c>
      <c r="G14188" s="268">
        <f t="shared" ref="G14188:G14196" si="4260">ROUND(E14188*F14188,2)</f>
        <v>0</v>
      </c>
    </row>
    <row r="14189" spans="1:7" ht="24" customHeight="1" x14ac:dyDescent="0.2">
      <c r="A14189" s="207" t="str">
        <f t="shared" si="4256"/>
        <v/>
      </c>
      <c r="B14189" s="205" t="str">
        <f t="shared" si="4257"/>
        <v/>
      </c>
      <c r="C14189" s="206"/>
      <c r="D14189" s="207" t="str">
        <f t="shared" si="4258"/>
        <v/>
      </c>
      <c r="E14189" s="208"/>
      <c r="F14189" s="209">
        <f t="shared" si="4259"/>
        <v>0</v>
      </c>
      <c r="G14189" s="268">
        <f t="shared" si="4260"/>
        <v>0</v>
      </c>
    </row>
    <row r="14190" spans="1:7" ht="24" customHeight="1" x14ac:dyDescent="0.2">
      <c r="A14190" s="207" t="str">
        <f t="shared" si="4256"/>
        <v/>
      </c>
      <c r="B14190" s="205" t="str">
        <f t="shared" si="4257"/>
        <v/>
      </c>
      <c r="C14190" s="206"/>
      <c r="D14190" s="207" t="str">
        <f t="shared" si="4258"/>
        <v/>
      </c>
      <c r="E14190" s="208"/>
      <c r="F14190" s="209">
        <f t="shared" si="4259"/>
        <v>0</v>
      </c>
      <c r="G14190" s="268">
        <f t="shared" si="4260"/>
        <v>0</v>
      </c>
    </row>
    <row r="14191" spans="1:7" ht="24" customHeight="1" x14ac:dyDescent="0.2">
      <c r="A14191" s="207" t="str">
        <f t="shared" si="4256"/>
        <v/>
      </c>
      <c r="B14191" s="205" t="str">
        <f t="shared" si="4257"/>
        <v/>
      </c>
      <c r="C14191" s="206"/>
      <c r="D14191" s="207" t="str">
        <f t="shared" si="4258"/>
        <v/>
      </c>
      <c r="E14191" s="208"/>
      <c r="F14191" s="209">
        <f t="shared" si="4259"/>
        <v>0</v>
      </c>
      <c r="G14191" s="268">
        <f t="shared" si="4260"/>
        <v>0</v>
      </c>
    </row>
    <row r="14192" spans="1:7" ht="24" customHeight="1" x14ac:dyDescent="0.2">
      <c r="A14192" s="207" t="str">
        <f t="shared" si="4256"/>
        <v/>
      </c>
      <c r="B14192" s="205" t="str">
        <f t="shared" si="4257"/>
        <v/>
      </c>
      <c r="C14192" s="206"/>
      <c r="D14192" s="207" t="str">
        <f t="shared" si="4258"/>
        <v/>
      </c>
      <c r="E14192" s="208"/>
      <c r="F14192" s="209">
        <f t="shared" si="4259"/>
        <v>0</v>
      </c>
      <c r="G14192" s="268">
        <f t="shared" si="4260"/>
        <v>0</v>
      </c>
    </row>
    <row r="14193" spans="1:7" ht="24" customHeight="1" x14ac:dyDescent="0.2">
      <c r="A14193" s="207" t="str">
        <f t="shared" si="4256"/>
        <v/>
      </c>
      <c r="B14193" s="205" t="str">
        <f t="shared" si="4257"/>
        <v/>
      </c>
      <c r="C14193" s="206"/>
      <c r="D14193" s="207" t="str">
        <f t="shared" si="4258"/>
        <v/>
      </c>
      <c r="E14193" s="208"/>
      <c r="F14193" s="209">
        <f t="shared" si="4259"/>
        <v>0</v>
      </c>
      <c r="G14193" s="268">
        <f t="shared" si="4260"/>
        <v>0</v>
      </c>
    </row>
    <row r="14194" spans="1:7" ht="24" customHeight="1" x14ac:dyDescent="0.2">
      <c r="A14194" s="207" t="str">
        <f t="shared" si="4256"/>
        <v/>
      </c>
      <c r="B14194" s="205" t="str">
        <f t="shared" si="4257"/>
        <v/>
      </c>
      <c r="C14194" s="206"/>
      <c r="D14194" s="207" t="str">
        <f t="shared" si="4258"/>
        <v/>
      </c>
      <c r="E14194" s="208"/>
      <c r="F14194" s="209">
        <f t="shared" si="4259"/>
        <v>0</v>
      </c>
      <c r="G14194" s="268">
        <f t="shared" si="4260"/>
        <v>0</v>
      </c>
    </row>
    <row r="14195" spans="1:7" ht="24" customHeight="1" x14ac:dyDescent="0.2">
      <c r="A14195" s="207" t="str">
        <f t="shared" si="4256"/>
        <v/>
      </c>
      <c r="B14195" s="205" t="str">
        <f t="shared" si="4257"/>
        <v/>
      </c>
      <c r="C14195" s="206"/>
      <c r="D14195" s="207" t="str">
        <f t="shared" si="4258"/>
        <v/>
      </c>
      <c r="E14195" s="208"/>
      <c r="F14195" s="209">
        <f t="shared" si="4259"/>
        <v>0</v>
      </c>
      <c r="G14195" s="268">
        <f t="shared" si="4260"/>
        <v>0</v>
      </c>
    </row>
    <row r="14196" spans="1:7" ht="24" customHeight="1" x14ac:dyDescent="0.2">
      <c r="A14196" s="207" t="str">
        <f t="shared" si="4256"/>
        <v/>
      </c>
      <c r="B14196" s="205" t="str">
        <f t="shared" si="4257"/>
        <v/>
      </c>
      <c r="C14196" s="206"/>
      <c r="D14196" s="207" t="str">
        <f t="shared" si="4258"/>
        <v/>
      </c>
      <c r="E14196" s="208"/>
      <c r="F14196" s="209">
        <f t="shared" si="4259"/>
        <v>0</v>
      </c>
      <c r="G14196" s="268">
        <f t="shared" si="4260"/>
        <v>0</v>
      </c>
    </row>
    <row r="14197" spans="1:7" ht="24" customHeight="1" x14ac:dyDescent="0.2">
      <c r="A14197" s="272"/>
      <c r="B14197" s="88"/>
      <c r="D14197" s="88"/>
      <c r="E14197" s="89"/>
      <c r="F14197" s="255" t="s">
        <v>32</v>
      </c>
      <c r="G14197" s="270">
        <f>SUBTOTAL(9,G14188:G14196)</f>
        <v>0</v>
      </c>
    </row>
    <row r="14198" spans="1:7" ht="24" customHeight="1" x14ac:dyDescent="0.2">
      <c r="A14198" s="273"/>
      <c r="B14198" s="88"/>
      <c r="D14198" s="88"/>
      <c r="E14198" s="89"/>
      <c r="G14198" s="271"/>
    </row>
    <row r="14199" spans="1:7" ht="24" customHeight="1" x14ac:dyDescent="0.2">
      <c r="A14199" s="274" t="str">
        <f>B14157</f>
        <v>25.9.2.22</v>
      </c>
      <c r="B14199" s="275" t="str">
        <f>C14157</f>
        <v>Cable Cu desnudo 50 mm2</v>
      </c>
      <c r="C14199" s="95"/>
      <c r="D14199" s="95" t="s">
        <v>33</v>
      </c>
      <c r="E14199" s="96"/>
      <c r="F14199" s="277" t="s">
        <v>34</v>
      </c>
      <c r="G14199" s="276">
        <f>SUBTOTAL(9,G14162:G14198)</f>
        <v>0</v>
      </c>
    </row>
    <row r="14201" spans="1:7" ht="24" customHeight="1" x14ac:dyDescent="0.2">
      <c r="A14201" s="256" t="s">
        <v>36</v>
      </c>
      <c r="B14201" s="257"/>
      <c r="C14201" s="257"/>
      <c r="D14201" s="257"/>
      <c r="E14201" s="257"/>
      <c r="F14201" s="257"/>
      <c r="G14201" s="258"/>
    </row>
    <row r="14202" spans="1:7" ht="24" customHeight="1" x14ac:dyDescent="0.2">
      <c r="A14202" s="259" t="s">
        <v>601</v>
      </c>
      <c r="B14202" s="84" t="str">
        <f>Comitente</f>
        <v>SUBSECRETARIA DE ARQUITECTURA</v>
      </c>
      <c r="C14202" s="80"/>
      <c r="D14202" s="85"/>
      <c r="E14202" s="85"/>
      <c r="F14202" s="86"/>
      <c r="G14202" s="260"/>
    </row>
    <row r="14203" spans="1:7" ht="24" customHeight="1" x14ac:dyDescent="0.2">
      <c r="A14203" s="259" t="s">
        <v>602</v>
      </c>
      <c r="B14203" s="84">
        <f>Contratista</f>
        <v>0</v>
      </c>
      <c r="C14203" s="81"/>
      <c r="D14203" s="81"/>
      <c r="E14203" s="81"/>
      <c r="F14203" s="87"/>
      <c r="G14203" s="261"/>
    </row>
    <row r="14204" spans="1:7" ht="24" customHeight="1" x14ac:dyDescent="0.2">
      <c r="A14204" s="259" t="s">
        <v>23</v>
      </c>
      <c r="B14204" s="84" t="str">
        <f>Obra</f>
        <v>ESCUELA CASA DEL NINÑO</v>
      </c>
      <c r="C14204" s="81"/>
      <c r="D14204" s="81"/>
      <c r="E14204" s="81"/>
      <c r="F14204" s="87" t="s">
        <v>37</v>
      </c>
      <c r="G14204" s="262">
        <f>Fecha_Base</f>
        <v>0</v>
      </c>
    </row>
    <row r="14205" spans="1:7" ht="24" customHeight="1" x14ac:dyDescent="0.2">
      <c r="A14205" s="263" t="s">
        <v>600</v>
      </c>
      <c r="B14205" s="82" t="str">
        <f>Ubicación</f>
        <v>VALLE FERTIL - SAN JUAN</v>
      </c>
      <c r="C14205" s="82"/>
      <c r="D14205" s="88"/>
      <c r="E14205" s="89"/>
      <c r="G14205" s="264"/>
    </row>
    <row r="14206" spans="1:7" ht="24" customHeight="1" x14ac:dyDescent="0.2">
      <c r="A14206" s="263" t="s">
        <v>38</v>
      </c>
      <c r="B14206" s="91">
        <f>IFERROR(VALUE(LEFT(B14207,FIND(".",B14207)-1)),"")</f>
        <v>25</v>
      </c>
      <c r="C14206" s="83" t="str">
        <f>IFERROR(VLOOKUP(B14206,Tabla_CyP,2,FALSE),"")</f>
        <v>REPARACIONES, REFACCIONES Y REFUNCIONALIZACIONES</v>
      </c>
      <c r="E14206" s="89"/>
      <c r="G14206" s="264"/>
    </row>
    <row r="14207" spans="1:7" ht="24" customHeight="1" x14ac:dyDescent="0.2">
      <c r="A14207" s="263" t="s">
        <v>24</v>
      </c>
      <c r="B14207" s="92" t="str">
        <f>IFERROR(VLOOKUP(COUNTIF($A$1:A14207,"ANALISIS DE PRECIOS"),Tabla_NumeroItem,2,FALSE),"")</f>
        <v>25.9.2.23</v>
      </c>
      <c r="C14207" s="83" t="str">
        <f>IFERROR(VLOOKUP(B14207,Tabla_CyP,2,FALSE),"")</f>
        <v>Cable Cu antillama 1,5 mm2  Pirelli</v>
      </c>
      <c r="D14207" s="88"/>
      <c r="E14207" s="89"/>
      <c r="F14207" s="87" t="s">
        <v>25</v>
      </c>
      <c r="G14207" s="265" t="str">
        <f>IFERROR(VLOOKUP(B14207,Tabla_CyP,4,FALSE),"")</f>
        <v>m</v>
      </c>
    </row>
    <row r="14208" spans="1:7" ht="24" customHeight="1" x14ac:dyDescent="0.2">
      <c r="A14208" s="263"/>
      <c r="B14208" s="82"/>
      <c r="D14208" s="88"/>
      <c r="E14208" s="89"/>
      <c r="G14208" s="264"/>
    </row>
    <row r="14209" spans="1:7" ht="24" customHeight="1" x14ac:dyDescent="0.2">
      <c r="A14209" s="366" t="s">
        <v>506</v>
      </c>
      <c r="B14209" s="367"/>
      <c r="C14209" s="368" t="s">
        <v>0</v>
      </c>
      <c r="D14209" s="368" t="s">
        <v>26</v>
      </c>
      <c r="E14209" s="370" t="s">
        <v>27</v>
      </c>
      <c r="F14209" s="372" t="s">
        <v>28</v>
      </c>
      <c r="G14209" s="372" t="s">
        <v>29</v>
      </c>
    </row>
    <row r="14210" spans="1:7" ht="24" customHeight="1" x14ac:dyDescent="0.2">
      <c r="A14210" s="93" t="s">
        <v>507</v>
      </c>
      <c r="B14210" s="93" t="s">
        <v>508</v>
      </c>
      <c r="C14210" s="369"/>
      <c r="D14210" s="369"/>
      <c r="E14210" s="371"/>
      <c r="F14210" s="373"/>
      <c r="G14210" s="373"/>
    </row>
    <row r="14211" spans="1:7" ht="24" customHeight="1" x14ac:dyDescent="0.2">
      <c r="A14211" s="266"/>
      <c r="B14211" s="94"/>
      <c r="C14211" s="132" t="s">
        <v>603</v>
      </c>
      <c r="D14211" s="95"/>
      <c r="E14211" s="96"/>
      <c r="F14211" s="97"/>
      <c r="G14211" s="267"/>
    </row>
    <row r="14212" spans="1:7" ht="24" customHeight="1" x14ac:dyDescent="0.2">
      <c r="A14212" s="207" t="str">
        <f t="shared" ref="A14212:A14225" si="4261">IFERROR(VLOOKUP(C14212,Tabla_Insumos,4,FALSE),"")</f>
        <v/>
      </c>
      <c r="B14212" s="205" t="str">
        <f>IFERROR(VLOOKUP(C14212,Tabla_Insumos,5,FALSE),"")</f>
        <v/>
      </c>
      <c r="C14212" s="206"/>
      <c r="D14212" s="207" t="str">
        <f t="shared" ref="D14212:D14225" si="4262">IFERROR(VLOOKUP(C14212,Tabla_Insumos,2,FALSE),"")</f>
        <v/>
      </c>
      <c r="E14212" s="208"/>
      <c r="F14212" s="209">
        <f t="shared" ref="F14212:F14225" si="4263">IFERROR(VLOOKUP(C14212,Tabla_Insumos,3,FALSE),0)</f>
        <v>0</v>
      </c>
      <c r="G14212" s="268">
        <f>ROUND(E14212*F14212,2)</f>
        <v>0</v>
      </c>
    </row>
    <row r="14213" spans="1:7" ht="24" customHeight="1" x14ac:dyDescent="0.2">
      <c r="A14213" s="207" t="str">
        <f t="shared" si="4261"/>
        <v/>
      </c>
      <c r="B14213" s="205" t="str">
        <f t="shared" ref="B14213:B14225" si="4264">IFERROR(VLOOKUP(C14213,Tabla_Insumos,5,FALSE),"")</f>
        <v/>
      </c>
      <c r="C14213" s="206"/>
      <c r="D14213" s="207" t="str">
        <f t="shared" si="4262"/>
        <v/>
      </c>
      <c r="E14213" s="208"/>
      <c r="F14213" s="209">
        <f t="shared" si="4263"/>
        <v>0</v>
      </c>
      <c r="G14213" s="268">
        <f t="shared" ref="G14213:G14225" si="4265">ROUND(E14213*F14213,2)</f>
        <v>0</v>
      </c>
    </row>
    <row r="14214" spans="1:7" ht="24" customHeight="1" x14ac:dyDescent="0.2">
      <c r="A14214" s="207" t="str">
        <f t="shared" si="4261"/>
        <v/>
      </c>
      <c r="B14214" s="205" t="str">
        <f t="shared" si="4264"/>
        <v/>
      </c>
      <c r="C14214" s="206"/>
      <c r="D14214" s="207" t="str">
        <f t="shared" si="4262"/>
        <v/>
      </c>
      <c r="E14214" s="208"/>
      <c r="F14214" s="209">
        <f t="shared" si="4263"/>
        <v>0</v>
      </c>
      <c r="G14214" s="268">
        <f t="shared" si="4265"/>
        <v>0</v>
      </c>
    </row>
    <row r="14215" spans="1:7" ht="24" customHeight="1" x14ac:dyDescent="0.2">
      <c r="A14215" s="207" t="str">
        <f t="shared" si="4261"/>
        <v/>
      </c>
      <c r="B14215" s="205" t="str">
        <f t="shared" si="4264"/>
        <v/>
      </c>
      <c r="C14215" s="206"/>
      <c r="D14215" s="207" t="str">
        <f t="shared" si="4262"/>
        <v/>
      </c>
      <c r="E14215" s="208"/>
      <c r="F14215" s="209">
        <f t="shared" si="4263"/>
        <v>0</v>
      </c>
      <c r="G14215" s="268">
        <f t="shared" si="4265"/>
        <v>0</v>
      </c>
    </row>
    <row r="14216" spans="1:7" ht="24" customHeight="1" x14ac:dyDescent="0.2">
      <c r="A14216" s="207" t="str">
        <f t="shared" si="4261"/>
        <v/>
      </c>
      <c r="B14216" s="205" t="str">
        <f t="shared" si="4264"/>
        <v/>
      </c>
      <c r="C14216" s="206"/>
      <c r="D14216" s="207" t="str">
        <f t="shared" si="4262"/>
        <v/>
      </c>
      <c r="E14216" s="208"/>
      <c r="F14216" s="209">
        <f t="shared" si="4263"/>
        <v>0</v>
      </c>
      <c r="G14216" s="268">
        <f t="shared" si="4265"/>
        <v>0</v>
      </c>
    </row>
    <row r="14217" spans="1:7" ht="24" customHeight="1" x14ac:dyDescent="0.2">
      <c r="A14217" s="207" t="str">
        <f t="shared" si="4261"/>
        <v/>
      </c>
      <c r="B14217" s="205" t="str">
        <f t="shared" si="4264"/>
        <v/>
      </c>
      <c r="C14217" s="206"/>
      <c r="D14217" s="207" t="str">
        <f t="shared" si="4262"/>
        <v/>
      </c>
      <c r="E14217" s="208"/>
      <c r="F14217" s="209">
        <f t="shared" si="4263"/>
        <v>0</v>
      </c>
      <c r="G14217" s="268">
        <f t="shared" si="4265"/>
        <v>0</v>
      </c>
    </row>
    <row r="14218" spans="1:7" ht="24" customHeight="1" x14ac:dyDescent="0.2">
      <c r="A14218" s="207" t="str">
        <f t="shared" si="4261"/>
        <v/>
      </c>
      <c r="B14218" s="205" t="str">
        <f t="shared" si="4264"/>
        <v/>
      </c>
      <c r="C14218" s="206"/>
      <c r="D14218" s="207" t="str">
        <f t="shared" si="4262"/>
        <v/>
      </c>
      <c r="E14218" s="208"/>
      <c r="F14218" s="209">
        <f t="shared" si="4263"/>
        <v>0</v>
      </c>
      <c r="G14218" s="268">
        <f t="shared" si="4265"/>
        <v>0</v>
      </c>
    </row>
    <row r="14219" spans="1:7" ht="24" customHeight="1" x14ac:dyDescent="0.2">
      <c r="A14219" s="207" t="str">
        <f t="shared" si="4261"/>
        <v/>
      </c>
      <c r="B14219" s="205" t="str">
        <f t="shared" si="4264"/>
        <v/>
      </c>
      <c r="C14219" s="206"/>
      <c r="D14219" s="207" t="str">
        <f t="shared" si="4262"/>
        <v/>
      </c>
      <c r="E14219" s="208"/>
      <c r="F14219" s="209">
        <f t="shared" si="4263"/>
        <v>0</v>
      </c>
      <c r="G14219" s="268">
        <f t="shared" si="4265"/>
        <v>0</v>
      </c>
    </row>
    <row r="14220" spans="1:7" ht="24" customHeight="1" x14ac:dyDescent="0.2">
      <c r="A14220" s="207" t="str">
        <f t="shared" si="4261"/>
        <v/>
      </c>
      <c r="B14220" s="205" t="str">
        <f t="shared" si="4264"/>
        <v/>
      </c>
      <c r="C14220" s="206"/>
      <c r="D14220" s="207" t="str">
        <f t="shared" si="4262"/>
        <v/>
      </c>
      <c r="E14220" s="208"/>
      <c r="F14220" s="209">
        <f t="shared" si="4263"/>
        <v>0</v>
      </c>
      <c r="G14220" s="268">
        <f t="shared" si="4265"/>
        <v>0</v>
      </c>
    </row>
    <row r="14221" spans="1:7" ht="24" customHeight="1" x14ac:dyDescent="0.2">
      <c r="A14221" s="207" t="str">
        <f t="shared" si="4261"/>
        <v/>
      </c>
      <c r="B14221" s="205" t="str">
        <f t="shared" si="4264"/>
        <v/>
      </c>
      <c r="C14221" s="206"/>
      <c r="D14221" s="207" t="str">
        <f t="shared" si="4262"/>
        <v/>
      </c>
      <c r="E14221" s="208"/>
      <c r="F14221" s="209">
        <f t="shared" si="4263"/>
        <v>0</v>
      </c>
      <c r="G14221" s="268">
        <f t="shared" si="4265"/>
        <v>0</v>
      </c>
    </row>
    <row r="14222" spans="1:7" ht="24" customHeight="1" x14ac:dyDescent="0.2">
      <c r="A14222" s="207" t="str">
        <f t="shared" si="4261"/>
        <v/>
      </c>
      <c r="B14222" s="205" t="str">
        <f t="shared" si="4264"/>
        <v/>
      </c>
      <c r="C14222" s="206"/>
      <c r="D14222" s="207" t="str">
        <f t="shared" si="4262"/>
        <v/>
      </c>
      <c r="E14222" s="208"/>
      <c r="F14222" s="209">
        <f t="shared" si="4263"/>
        <v>0</v>
      </c>
      <c r="G14222" s="268">
        <f t="shared" si="4265"/>
        <v>0</v>
      </c>
    </row>
    <row r="14223" spans="1:7" ht="24" customHeight="1" x14ac:dyDescent="0.2">
      <c r="A14223" s="207" t="str">
        <f t="shared" si="4261"/>
        <v/>
      </c>
      <c r="B14223" s="205" t="str">
        <f t="shared" si="4264"/>
        <v/>
      </c>
      <c r="C14223" s="206"/>
      <c r="D14223" s="207" t="str">
        <f t="shared" si="4262"/>
        <v/>
      </c>
      <c r="E14223" s="208"/>
      <c r="F14223" s="209">
        <f t="shared" si="4263"/>
        <v>0</v>
      </c>
      <c r="G14223" s="268">
        <f t="shared" si="4265"/>
        <v>0</v>
      </c>
    </row>
    <row r="14224" spans="1:7" ht="24" customHeight="1" x14ac:dyDescent="0.2">
      <c r="A14224" s="207" t="str">
        <f t="shared" si="4261"/>
        <v/>
      </c>
      <c r="B14224" s="205" t="str">
        <f t="shared" si="4264"/>
        <v/>
      </c>
      <c r="C14224" s="206"/>
      <c r="D14224" s="207" t="str">
        <f t="shared" si="4262"/>
        <v/>
      </c>
      <c r="E14224" s="208"/>
      <c r="F14224" s="209">
        <f t="shared" si="4263"/>
        <v>0</v>
      </c>
      <c r="G14224" s="268">
        <f t="shared" si="4265"/>
        <v>0</v>
      </c>
    </row>
    <row r="14225" spans="1:7" ht="24" customHeight="1" x14ac:dyDescent="0.2">
      <c r="A14225" s="207" t="str">
        <f t="shared" si="4261"/>
        <v/>
      </c>
      <c r="B14225" s="205" t="str">
        <f t="shared" si="4264"/>
        <v/>
      </c>
      <c r="C14225" s="206"/>
      <c r="D14225" s="207" t="str">
        <f t="shared" si="4262"/>
        <v/>
      </c>
      <c r="E14225" s="208"/>
      <c r="F14225" s="210">
        <f t="shared" si="4263"/>
        <v>0</v>
      </c>
      <c r="G14225" s="268">
        <f t="shared" si="4265"/>
        <v>0</v>
      </c>
    </row>
    <row r="14226" spans="1:7" ht="24" customHeight="1" x14ac:dyDescent="0.2">
      <c r="A14226" s="269"/>
      <c r="D14226" s="88"/>
      <c r="E14226" s="89"/>
      <c r="F14226" s="255" t="s">
        <v>30</v>
      </c>
      <c r="G14226" s="270">
        <f>SUBTOTAL(9,G14212:G14225)</f>
        <v>0</v>
      </c>
    </row>
    <row r="14227" spans="1:7" ht="24" customHeight="1" x14ac:dyDescent="0.2">
      <c r="A14227" s="269"/>
      <c r="C14227" s="98" t="s">
        <v>604</v>
      </c>
      <c r="D14227" s="88"/>
      <c r="E14227" s="89"/>
      <c r="G14227" s="271"/>
    </row>
    <row r="14228" spans="1:7" ht="24" customHeight="1" x14ac:dyDescent="0.2">
      <c r="A14228" s="207" t="str">
        <f t="shared" ref="A14228:A14235" si="4266">IFERROR(VLOOKUP(C14228,Tabla_Insumos,4,FALSE),"")</f>
        <v/>
      </c>
      <c r="B14228" s="205">
        <f t="shared" ref="B14228:B14235" si="4267">IFERROR(VLOOKUP(A14228,Tabla_Indices,5,FALSE),"")</f>
        <v>0</v>
      </c>
      <c r="C14228" s="206"/>
      <c r="D14228" s="207" t="str">
        <f t="shared" ref="D14228:D14235" si="4268">IFERROR(VLOOKUP(C14228,Tabla_Insumos,2,FALSE),"")</f>
        <v/>
      </c>
      <c r="E14228" s="208"/>
      <c r="F14228" s="211">
        <f t="shared" ref="F14228:F14235" si="4269">IFERROR(VLOOKUP(C14228,Tabla_Insumos,3,FALSE),0)</f>
        <v>0</v>
      </c>
      <c r="G14228" s="268">
        <f>ROUND(E14228*F14228,2)</f>
        <v>0</v>
      </c>
    </row>
    <row r="14229" spans="1:7" ht="24" customHeight="1" x14ac:dyDescent="0.2">
      <c r="A14229" s="207" t="str">
        <f t="shared" si="4266"/>
        <v/>
      </c>
      <c r="B14229" s="205">
        <f t="shared" si="4267"/>
        <v>0</v>
      </c>
      <c r="C14229" s="206"/>
      <c r="D14229" s="207" t="str">
        <f t="shared" si="4268"/>
        <v/>
      </c>
      <c r="E14229" s="208"/>
      <c r="F14229" s="211">
        <f t="shared" si="4269"/>
        <v>0</v>
      </c>
      <c r="G14229" s="268">
        <f>ROUND(E14229*F14229,2)</f>
        <v>0</v>
      </c>
    </row>
    <row r="14230" spans="1:7" ht="24" customHeight="1" x14ac:dyDescent="0.2">
      <c r="A14230" s="207" t="str">
        <f t="shared" si="4266"/>
        <v/>
      </c>
      <c r="B14230" s="205">
        <f t="shared" si="4267"/>
        <v>0</v>
      </c>
      <c r="C14230" s="206"/>
      <c r="D14230" s="207" t="str">
        <f t="shared" si="4268"/>
        <v/>
      </c>
      <c r="E14230" s="208"/>
      <c r="F14230" s="211">
        <f t="shared" si="4269"/>
        <v>0</v>
      </c>
      <c r="G14230" s="268">
        <f t="shared" ref="G14230:G14235" si="4270">ROUND(E14230*F14230,2)</f>
        <v>0</v>
      </c>
    </row>
    <row r="14231" spans="1:7" ht="24" customHeight="1" x14ac:dyDescent="0.2">
      <c r="A14231" s="207" t="str">
        <f t="shared" si="4266"/>
        <v/>
      </c>
      <c r="B14231" s="205">
        <f t="shared" si="4267"/>
        <v>0</v>
      </c>
      <c r="C14231" s="206"/>
      <c r="D14231" s="207" t="str">
        <f t="shared" si="4268"/>
        <v/>
      </c>
      <c r="E14231" s="208"/>
      <c r="F14231" s="211">
        <f t="shared" si="4269"/>
        <v>0</v>
      </c>
      <c r="G14231" s="268">
        <f t="shared" si="4270"/>
        <v>0</v>
      </c>
    </row>
    <row r="14232" spans="1:7" ht="24" customHeight="1" x14ac:dyDescent="0.2">
      <c r="A14232" s="207" t="str">
        <f t="shared" si="4266"/>
        <v/>
      </c>
      <c r="B14232" s="205">
        <f t="shared" si="4267"/>
        <v>0</v>
      </c>
      <c r="C14232" s="206"/>
      <c r="D14232" s="207" t="str">
        <f t="shared" si="4268"/>
        <v/>
      </c>
      <c r="E14232" s="208"/>
      <c r="F14232" s="209">
        <f t="shared" si="4269"/>
        <v>0</v>
      </c>
      <c r="G14232" s="268">
        <f t="shared" si="4270"/>
        <v>0</v>
      </c>
    </row>
    <row r="14233" spans="1:7" ht="24" customHeight="1" x14ac:dyDescent="0.2">
      <c r="A14233" s="207" t="str">
        <f t="shared" si="4266"/>
        <v/>
      </c>
      <c r="B14233" s="205">
        <f t="shared" si="4267"/>
        <v>0</v>
      </c>
      <c r="C14233" s="206"/>
      <c r="D14233" s="207" t="str">
        <f t="shared" si="4268"/>
        <v/>
      </c>
      <c r="E14233" s="208"/>
      <c r="F14233" s="209">
        <f t="shared" si="4269"/>
        <v>0</v>
      </c>
      <c r="G14233" s="268">
        <f t="shared" si="4270"/>
        <v>0</v>
      </c>
    </row>
    <row r="14234" spans="1:7" ht="24" customHeight="1" x14ac:dyDescent="0.2">
      <c r="A14234" s="207" t="str">
        <f t="shared" si="4266"/>
        <v/>
      </c>
      <c r="B14234" s="205">
        <f t="shared" si="4267"/>
        <v>0</v>
      </c>
      <c r="C14234" s="206"/>
      <c r="D14234" s="207" t="str">
        <f t="shared" si="4268"/>
        <v/>
      </c>
      <c r="E14234" s="208"/>
      <c r="F14234" s="209">
        <f t="shared" si="4269"/>
        <v>0</v>
      </c>
      <c r="G14234" s="268">
        <f t="shared" si="4270"/>
        <v>0</v>
      </c>
    </row>
    <row r="14235" spans="1:7" ht="24" customHeight="1" x14ac:dyDescent="0.2">
      <c r="A14235" s="207" t="str">
        <f t="shared" si="4266"/>
        <v/>
      </c>
      <c r="B14235" s="205">
        <f t="shared" si="4267"/>
        <v>0</v>
      </c>
      <c r="C14235" s="206"/>
      <c r="D14235" s="207" t="str">
        <f t="shared" si="4268"/>
        <v/>
      </c>
      <c r="E14235" s="208"/>
      <c r="F14235" s="209">
        <f t="shared" si="4269"/>
        <v>0</v>
      </c>
      <c r="G14235" s="268">
        <f t="shared" si="4270"/>
        <v>0</v>
      </c>
    </row>
    <row r="14236" spans="1:7" ht="24" customHeight="1" x14ac:dyDescent="0.2">
      <c r="A14236" s="269"/>
      <c r="D14236" s="88"/>
      <c r="E14236" s="89"/>
      <c r="F14236" s="255" t="s">
        <v>31</v>
      </c>
      <c r="G14236" s="270">
        <f>SUBTOTAL(9,G14228:G14235)</f>
        <v>0</v>
      </c>
    </row>
    <row r="14237" spans="1:7" ht="24" customHeight="1" x14ac:dyDescent="0.2">
      <c r="A14237" s="269"/>
      <c r="C14237" s="98" t="s">
        <v>605</v>
      </c>
      <c r="D14237" s="88"/>
      <c r="E14237" s="89"/>
      <c r="G14237" s="271"/>
    </row>
    <row r="14238" spans="1:7" ht="24" customHeight="1" x14ac:dyDescent="0.2">
      <c r="A14238" s="207" t="str">
        <f t="shared" ref="A14238:A14246" si="4271">IFERROR(VLOOKUP(C14238,Tabla_Insumos,4,FALSE),"")</f>
        <v/>
      </c>
      <c r="B14238" s="205" t="str">
        <f t="shared" ref="B14238:B14246" si="4272">IFERROR(VLOOKUP(C14238,Tabla_Insumos,5,FALSE),"")</f>
        <v/>
      </c>
      <c r="C14238" s="206"/>
      <c r="D14238" s="207" t="str">
        <f t="shared" ref="D14238:D14246" si="4273">IFERROR(VLOOKUP(C14238,Tabla_Insumos,2,FALSE),"")</f>
        <v/>
      </c>
      <c r="E14238" s="208"/>
      <c r="F14238" s="209">
        <f t="shared" ref="F14238:F14246" si="4274">IFERROR(VLOOKUP(C14238,Tabla_Insumos,3,FALSE),0)</f>
        <v>0</v>
      </c>
      <c r="G14238" s="268">
        <f t="shared" ref="G14238:G14246" si="4275">ROUND(E14238*F14238,2)</f>
        <v>0</v>
      </c>
    </row>
    <row r="14239" spans="1:7" ht="24" customHeight="1" x14ac:dyDescent="0.2">
      <c r="A14239" s="207" t="str">
        <f t="shared" si="4271"/>
        <v/>
      </c>
      <c r="B14239" s="205" t="str">
        <f t="shared" si="4272"/>
        <v/>
      </c>
      <c r="C14239" s="206"/>
      <c r="D14239" s="207" t="str">
        <f t="shared" si="4273"/>
        <v/>
      </c>
      <c r="E14239" s="208"/>
      <c r="F14239" s="209">
        <f t="shared" si="4274"/>
        <v>0</v>
      </c>
      <c r="G14239" s="268">
        <f t="shared" si="4275"/>
        <v>0</v>
      </c>
    </row>
    <row r="14240" spans="1:7" ht="24" customHeight="1" x14ac:dyDescent="0.2">
      <c r="A14240" s="207" t="str">
        <f t="shared" si="4271"/>
        <v/>
      </c>
      <c r="B14240" s="205" t="str">
        <f t="shared" si="4272"/>
        <v/>
      </c>
      <c r="C14240" s="206"/>
      <c r="D14240" s="207" t="str">
        <f t="shared" si="4273"/>
        <v/>
      </c>
      <c r="E14240" s="208"/>
      <c r="F14240" s="209">
        <f t="shared" si="4274"/>
        <v>0</v>
      </c>
      <c r="G14240" s="268">
        <f t="shared" si="4275"/>
        <v>0</v>
      </c>
    </row>
    <row r="14241" spans="1:7" ht="24" customHeight="1" x14ac:dyDescent="0.2">
      <c r="A14241" s="207" t="str">
        <f t="shared" si="4271"/>
        <v/>
      </c>
      <c r="B14241" s="205" t="str">
        <f t="shared" si="4272"/>
        <v/>
      </c>
      <c r="C14241" s="206"/>
      <c r="D14241" s="207" t="str">
        <f t="shared" si="4273"/>
        <v/>
      </c>
      <c r="E14241" s="208"/>
      <c r="F14241" s="209">
        <f t="shared" si="4274"/>
        <v>0</v>
      </c>
      <c r="G14241" s="268">
        <f t="shared" si="4275"/>
        <v>0</v>
      </c>
    </row>
    <row r="14242" spans="1:7" ht="24" customHeight="1" x14ac:dyDescent="0.2">
      <c r="A14242" s="207" t="str">
        <f t="shared" si="4271"/>
        <v/>
      </c>
      <c r="B14242" s="205" t="str">
        <f t="shared" si="4272"/>
        <v/>
      </c>
      <c r="C14242" s="206"/>
      <c r="D14242" s="207" t="str">
        <f t="shared" si="4273"/>
        <v/>
      </c>
      <c r="E14242" s="208"/>
      <c r="F14242" s="209">
        <f t="shared" si="4274"/>
        <v>0</v>
      </c>
      <c r="G14242" s="268">
        <f t="shared" si="4275"/>
        <v>0</v>
      </c>
    </row>
    <row r="14243" spans="1:7" ht="24" customHeight="1" x14ac:dyDescent="0.2">
      <c r="A14243" s="207" t="str">
        <f t="shared" si="4271"/>
        <v/>
      </c>
      <c r="B14243" s="205" t="str">
        <f t="shared" si="4272"/>
        <v/>
      </c>
      <c r="C14243" s="206"/>
      <c r="D14243" s="207" t="str">
        <f t="shared" si="4273"/>
        <v/>
      </c>
      <c r="E14243" s="208"/>
      <c r="F14243" s="209">
        <f t="shared" si="4274"/>
        <v>0</v>
      </c>
      <c r="G14243" s="268">
        <f t="shared" si="4275"/>
        <v>0</v>
      </c>
    </row>
    <row r="14244" spans="1:7" ht="24" customHeight="1" x14ac:dyDescent="0.2">
      <c r="A14244" s="207" t="str">
        <f t="shared" si="4271"/>
        <v/>
      </c>
      <c r="B14244" s="205" t="str">
        <f t="shared" si="4272"/>
        <v/>
      </c>
      <c r="C14244" s="206"/>
      <c r="D14244" s="207" t="str">
        <f t="shared" si="4273"/>
        <v/>
      </c>
      <c r="E14244" s="208"/>
      <c r="F14244" s="209">
        <f t="shared" si="4274"/>
        <v>0</v>
      </c>
      <c r="G14244" s="268">
        <f t="shared" si="4275"/>
        <v>0</v>
      </c>
    </row>
    <row r="14245" spans="1:7" ht="24" customHeight="1" x14ac:dyDescent="0.2">
      <c r="A14245" s="207" t="str">
        <f t="shared" si="4271"/>
        <v/>
      </c>
      <c r="B14245" s="205" t="str">
        <f t="shared" si="4272"/>
        <v/>
      </c>
      <c r="C14245" s="206"/>
      <c r="D14245" s="207" t="str">
        <f t="shared" si="4273"/>
        <v/>
      </c>
      <c r="E14245" s="208"/>
      <c r="F14245" s="209">
        <f t="shared" si="4274"/>
        <v>0</v>
      </c>
      <c r="G14245" s="268">
        <f t="shared" si="4275"/>
        <v>0</v>
      </c>
    </row>
    <row r="14246" spans="1:7" ht="24" customHeight="1" x14ac:dyDescent="0.2">
      <c r="A14246" s="207" t="str">
        <f t="shared" si="4271"/>
        <v/>
      </c>
      <c r="B14246" s="205" t="str">
        <f t="shared" si="4272"/>
        <v/>
      </c>
      <c r="C14246" s="206"/>
      <c r="D14246" s="207" t="str">
        <f t="shared" si="4273"/>
        <v/>
      </c>
      <c r="E14246" s="208"/>
      <c r="F14246" s="209">
        <f t="shared" si="4274"/>
        <v>0</v>
      </c>
      <c r="G14246" s="268">
        <f t="shared" si="4275"/>
        <v>0</v>
      </c>
    </row>
    <row r="14247" spans="1:7" ht="24" customHeight="1" x14ac:dyDescent="0.2">
      <c r="A14247" s="272"/>
      <c r="B14247" s="88"/>
      <c r="D14247" s="88"/>
      <c r="E14247" s="89"/>
      <c r="F14247" s="255" t="s">
        <v>32</v>
      </c>
      <c r="G14247" s="270">
        <f>SUBTOTAL(9,G14238:G14246)</f>
        <v>0</v>
      </c>
    </row>
    <row r="14248" spans="1:7" ht="24" customHeight="1" x14ac:dyDescent="0.2">
      <c r="A14248" s="273"/>
      <c r="B14248" s="88"/>
      <c r="D14248" s="88"/>
      <c r="E14248" s="89"/>
      <c r="G14248" s="271"/>
    </row>
    <row r="14249" spans="1:7" ht="24" customHeight="1" x14ac:dyDescent="0.2">
      <c r="A14249" s="274" t="str">
        <f>B14207</f>
        <v>25.9.2.23</v>
      </c>
      <c r="B14249" s="275" t="str">
        <f>C14207</f>
        <v>Cable Cu antillama 1,5 mm2  Pirelli</v>
      </c>
      <c r="C14249" s="95"/>
      <c r="D14249" s="95" t="s">
        <v>33</v>
      </c>
      <c r="E14249" s="96"/>
      <c r="F14249" s="277" t="s">
        <v>34</v>
      </c>
      <c r="G14249" s="276">
        <f>SUBTOTAL(9,G14212:G14248)</f>
        <v>0</v>
      </c>
    </row>
    <row r="14251" spans="1:7" ht="24" customHeight="1" x14ac:dyDescent="0.2">
      <c r="A14251" s="256" t="s">
        <v>36</v>
      </c>
      <c r="B14251" s="257"/>
      <c r="C14251" s="257"/>
      <c r="D14251" s="257"/>
      <c r="E14251" s="257"/>
      <c r="F14251" s="257"/>
      <c r="G14251" s="258"/>
    </row>
    <row r="14252" spans="1:7" ht="24" customHeight="1" x14ac:dyDescent="0.2">
      <c r="A14252" s="259" t="s">
        <v>601</v>
      </c>
      <c r="B14252" s="84" t="str">
        <f>Comitente</f>
        <v>SUBSECRETARIA DE ARQUITECTURA</v>
      </c>
      <c r="C14252" s="80"/>
      <c r="D14252" s="85"/>
      <c r="E14252" s="85"/>
      <c r="F14252" s="86"/>
      <c r="G14252" s="260"/>
    </row>
    <row r="14253" spans="1:7" ht="24" customHeight="1" x14ac:dyDescent="0.2">
      <c r="A14253" s="259" t="s">
        <v>602</v>
      </c>
      <c r="B14253" s="84">
        <f>Contratista</f>
        <v>0</v>
      </c>
      <c r="C14253" s="81"/>
      <c r="D14253" s="81"/>
      <c r="E14253" s="81"/>
      <c r="F14253" s="87"/>
      <c r="G14253" s="261"/>
    </row>
    <row r="14254" spans="1:7" ht="24" customHeight="1" x14ac:dyDescent="0.2">
      <c r="A14254" s="259" t="s">
        <v>23</v>
      </c>
      <c r="B14254" s="84" t="str">
        <f>Obra</f>
        <v>ESCUELA CASA DEL NINÑO</v>
      </c>
      <c r="C14254" s="81"/>
      <c r="D14254" s="81"/>
      <c r="E14254" s="81"/>
      <c r="F14254" s="87" t="s">
        <v>37</v>
      </c>
      <c r="G14254" s="262">
        <f>Fecha_Base</f>
        <v>0</v>
      </c>
    </row>
    <row r="14255" spans="1:7" ht="24" customHeight="1" x14ac:dyDescent="0.2">
      <c r="A14255" s="263" t="s">
        <v>600</v>
      </c>
      <c r="B14255" s="82" t="str">
        <f>Ubicación</f>
        <v>VALLE FERTIL - SAN JUAN</v>
      </c>
      <c r="C14255" s="82"/>
      <c r="D14255" s="88"/>
      <c r="E14255" s="89"/>
      <c r="G14255" s="264"/>
    </row>
    <row r="14256" spans="1:7" ht="24" customHeight="1" x14ac:dyDescent="0.2">
      <c r="A14256" s="263" t="s">
        <v>38</v>
      </c>
      <c r="B14256" s="91">
        <f>IFERROR(VALUE(LEFT(B14257,FIND(".",B14257)-1)),"")</f>
        <v>25</v>
      </c>
      <c r="C14256" s="83" t="str">
        <f>IFERROR(VLOOKUP(B14256,Tabla_CyP,2,FALSE),"")</f>
        <v>REPARACIONES, REFACCIONES Y REFUNCIONALIZACIONES</v>
      </c>
      <c r="E14256" s="89"/>
      <c r="G14256" s="264"/>
    </row>
    <row r="14257" spans="1:7" ht="24" customHeight="1" x14ac:dyDescent="0.2">
      <c r="A14257" s="263" t="s">
        <v>24</v>
      </c>
      <c r="B14257" s="92" t="str">
        <f>IFERROR(VLOOKUP(COUNTIF($A$1:A14257,"ANALISIS DE PRECIOS"),Tabla_NumeroItem,2,FALSE),"")</f>
        <v>25.9.2.24</v>
      </c>
      <c r="C14257" s="83" t="str">
        <f>IFERROR(VLOOKUP(B14257,Tabla_CyP,2,FALSE),"")</f>
        <v>Cable Cu antillama 2,5 mm2 pirelli</v>
      </c>
      <c r="D14257" s="88"/>
      <c r="E14257" s="89"/>
      <c r="F14257" s="87" t="s">
        <v>25</v>
      </c>
      <c r="G14257" s="265" t="str">
        <f>IFERROR(VLOOKUP(B14257,Tabla_CyP,4,FALSE),"")</f>
        <v>m</v>
      </c>
    </row>
    <row r="14258" spans="1:7" ht="24" customHeight="1" x14ac:dyDescent="0.2">
      <c r="A14258" s="263"/>
      <c r="B14258" s="82"/>
      <c r="D14258" s="88"/>
      <c r="E14258" s="89"/>
      <c r="G14258" s="264"/>
    </row>
    <row r="14259" spans="1:7" ht="24" customHeight="1" x14ac:dyDescent="0.2">
      <c r="A14259" s="366" t="s">
        <v>506</v>
      </c>
      <c r="B14259" s="367"/>
      <c r="C14259" s="368" t="s">
        <v>0</v>
      </c>
      <c r="D14259" s="368" t="s">
        <v>26</v>
      </c>
      <c r="E14259" s="370" t="s">
        <v>27</v>
      </c>
      <c r="F14259" s="372" t="s">
        <v>28</v>
      </c>
      <c r="G14259" s="372" t="s">
        <v>29</v>
      </c>
    </row>
    <row r="14260" spans="1:7" ht="24" customHeight="1" x14ac:dyDescent="0.2">
      <c r="A14260" s="93" t="s">
        <v>507</v>
      </c>
      <c r="B14260" s="93" t="s">
        <v>508</v>
      </c>
      <c r="C14260" s="369"/>
      <c r="D14260" s="369"/>
      <c r="E14260" s="371"/>
      <c r="F14260" s="373"/>
      <c r="G14260" s="373"/>
    </row>
    <row r="14261" spans="1:7" ht="24" customHeight="1" x14ac:dyDescent="0.2">
      <c r="A14261" s="266"/>
      <c r="B14261" s="94"/>
      <c r="C14261" s="132" t="s">
        <v>603</v>
      </c>
      <c r="D14261" s="95"/>
      <c r="E14261" s="96"/>
      <c r="F14261" s="97"/>
      <c r="G14261" s="267"/>
    </row>
    <row r="14262" spans="1:7" ht="24" customHeight="1" x14ac:dyDescent="0.2">
      <c r="A14262" s="207" t="str">
        <f t="shared" ref="A14262:A14275" si="4276">IFERROR(VLOOKUP(C14262,Tabla_Insumos,4,FALSE),"")</f>
        <v/>
      </c>
      <c r="B14262" s="205" t="str">
        <f>IFERROR(VLOOKUP(C14262,Tabla_Insumos,5,FALSE),"")</f>
        <v/>
      </c>
      <c r="C14262" s="206"/>
      <c r="D14262" s="207" t="str">
        <f t="shared" ref="D14262:D14275" si="4277">IFERROR(VLOOKUP(C14262,Tabla_Insumos,2,FALSE),"")</f>
        <v/>
      </c>
      <c r="E14262" s="208"/>
      <c r="F14262" s="209">
        <f t="shared" ref="F14262:F14275" si="4278">IFERROR(VLOOKUP(C14262,Tabla_Insumos,3,FALSE),0)</f>
        <v>0</v>
      </c>
      <c r="G14262" s="268">
        <f>ROUND(E14262*F14262,2)</f>
        <v>0</v>
      </c>
    </row>
    <row r="14263" spans="1:7" ht="24" customHeight="1" x14ac:dyDescent="0.2">
      <c r="A14263" s="207" t="str">
        <f t="shared" si="4276"/>
        <v/>
      </c>
      <c r="B14263" s="205" t="str">
        <f t="shared" ref="B14263:B14275" si="4279">IFERROR(VLOOKUP(C14263,Tabla_Insumos,5,FALSE),"")</f>
        <v/>
      </c>
      <c r="C14263" s="206"/>
      <c r="D14263" s="207" t="str">
        <f t="shared" si="4277"/>
        <v/>
      </c>
      <c r="E14263" s="208"/>
      <c r="F14263" s="209">
        <f t="shared" si="4278"/>
        <v>0</v>
      </c>
      <c r="G14263" s="268">
        <f t="shared" ref="G14263:G14275" si="4280">ROUND(E14263*F14263,2)</f>
        <v>0</v>
      </c>
    </row>
    <row r="14264" spans="1:7" ht="24" customHeight="1" x14ac:dyDescent="0.2">
      <c r="A14264" s="207" t="str">
        <f t="shared" si="4276"/>
        <v/>
      </c>
      <c r="B14264" s="205" t="str">
        <f t="shared" si="4279"/>
        <v/>
      </c>
      <c r="C14264" s="206"/>
      <c r="D14264" s="207" t="str">
        <f t="shared" si="4277"/>
        <v/>
      </c>
      <c r="E14264" s="208"/>
      <c r="F14264" s="209">
        <f t="shared" si="4278"/>
        <v>0</v>
      </c>
      <c r="G14264" s="268">
        <f t="shared" si="4280"/>
        <v>0</v>
      </c>
    </row>
    <row r="14265" spans="1:7" ht="24" customHeight="1" x14ac:dyDescent="0.2">
      <c r="A14265" s="207" t="str">
        <f t="shared" si="4276"/>
        <v/>
      </c>
      <c r="B14265" s="205" t="str">
        <f t="shared" si="4279"/>
        <v/>
      </c>
      <c r="C14265" s="206"/>
      <c r="D14265" s="207" t="str">
        <f t="shared" si="4277"/>
        <v/>
      </c>
      <c r="E14265" s="208"/>
      <c r="F14265" s="209">
        <f t="shared" si="4278"/>
        <v>0</v>
      </c>
      <c r="G14265" s="268">
        <f t="shared" si="4280"/>
        <v>0</v>
      </c>
    </row>
    <row r="14266" spans="1:7" ht="24" customHeight="1" x14ac:dyDescent="0.2">
      <c r="A14266" s="207" t="str">
        <f t="shared" si="4276"/>
        <v/>
      </c>
      <c r="B14266" s="205" t="str">
        <f t="shared" si="4279"/>
        <v/>
      </c>
      <c r="C14266" s="206"/>
      <c r="D14266" s="207" t="str">
        <f t="shared" si="4277"/>
        <v/>
      </c>
      <c r="E14266" s="208"/>
      <c r="F14266" s="209">
        <f t="shared" si="4278"/>
        <v>0</v>
      </c>
      <c r="G14266" s="268">
        <f t="shared" si="4280"/>
        <v>0</v>
      </c>
    </row>
    <row r="14267" spans="1:7" ht="24" customHeight="1" x14ac:dyDescent="0.2">
      <c r="A14267" s="207" t="str">
        <f t="shared" si="4276"/>
        <v/>
      </c>
      <c r="B14267" s="205" t="str">
        <f t="shared" si="4279"/>
        <v/>
      </c>
      <c r="C14267" s="206"/>
      <c r="D14267" s="207" t="str">
        <f t="shared" si="4277"/>
        <v/>
      </c>
      <c r="E14267" s="208"/>
      <c r="F14267" s="209">
        <f t="shared" si="4278"/>
        <v>0</v>
      </c>
      <c r="G14267" s="268">
        <f t="shared" si="4280"/>
        <v>0</v>
      </c>
    </row>
    <row r="14268" spans="1:7" ht="24" customHeight="1" x14ac:dyDescent="0.2">
      <c r="A14268" s="207" t="str">
        <f t="shared" si="4276"/>
        <v/>
      </c>
      <c r="B14268" s="205" t="str">
        <f t="shared" si="4279"/>
        <v/>
      </c>
      <c r="C14268" s="206"/>
      <c r="D14268" s="207" t="str">
        <f t="shared" si="4277"/>
        <v/>
      </c>
      <c r="E14268" s="208"/>
      <c r="F14268" s="209">
        <f t="shared" si="4278"/>
        <v>0</v>
      </c>
      <c r="G14268" s="268">
        <f t="shared" si="4280"/>
        <v>0</v>
      </c>
    </row>
    <row r="14269" spans="1:7" ht="24" customHeight="1" x14ac:dyDescent="0.2">
      <c r="A14269" s="207" t="str">
        <f t="shared" si="4276"/>
        <v/>
      </c>
      <c r="B14269" s="205" t="str">
        <f t="shared" si="4279"/>
        <v/>
      </c>
      <c r="C14269" s="206"/>
      <c r="D14269" s="207" t="str">
        <f t="shared" si="4277"/>
        <v/>
      </c>
      <c r="E14269" s="208"/>
      <c r="F14269" s="209">
        <f t="shared" si="4278"/>
        <v>0</v>
      </c>
      <c r="G14269" s="268">
        <f t="shared" si="4280"/>
        <v>0</v>
      </c>
    </row>
    <row r="14270" spans="1:7" ht="24" customHeight="1" x14ac:dyDescent="0.2">
      <c r="A14270" s="207" t="str">
        <f t="shared" si="4276"/>
        <v/>
      </c>
      <c r="B14270" s="205" t="str">
        <f t="shared" si="4279"/>
        <v/>
      </c>
      <c r="C14270" s="206"/>
      <c r="D14270" s="207" t="str">
        <f t="shared" si="4277"/>
        <v/>
      </c>
      <c r="E14270" s="208"/>
      <c r="F14270" s="209">
        <f t="shared" si="4278"/>
        <v>0</v>
      </c>
      <c r="G14270" s="268">
        <f t="shared" si="4280"/>
        <v>0</v>
      </c>
    </row>
    <row r="14271" spans="1:7" ht="24" customHeight="1" x14ac:dyDescent="0.2">
      <c r="A14271" s="207" t="str">
        <f t="shared" si="4276"/>
        <v/>
      </c>
      <c r="B14271" s="205" t="str">
        <f t="shared" si="4279"/>
        <v/>
      </c>
      <c r="C14271" s="206"/>
      <c r="D14271" s="207" t="str">
        <f t="shared" si="4277"/>
        <v/>
      </c>
      <c r="E14271" s="208"/>
      <c r="F14271" s="209">
        <f t="shared" si="4278"/>
        <v>0</v>
      </c>
      <c r="G14271" s="268">
        <f t="shared" si="4280"/>
        <v>0</v>
      </c>
    </row>
    <row r="14272" spans="1:7" ht="24" customHeight="1" x14ac:dyDescent="0.2">
      <c r="A14272" s="207" t="str">
        <f t="shared" si="4276"/>
        <v/>
      </c>
      <c r="B14272" s="205" t="str">
        <f t="shared" si="4279"/>
        <v/>
      </c>
      <c r="C14272" s="206"/>
      <c r="D14272" s="207" t="str">
        <f t="shared" si="4277"/>
        <v/>
      </c>
      <c r="E14272" s="208"/>
      <c r="F14272" s="209">
        <f t="shared" si="4278"/>
        <v>0</v>
      </c>
      <c r="G14272" s="268">
        <f t="shared" si="4280"/>
        <v>0</v>
      </c>
    </row>
    <row r="14273" spans="1:7" ht="24" customHeight="1" x14ac:dyDescent="0.2">
      <c r="A14273" s="207" t="str">
        <f t="shared" si="4276"/>
        <v/>
      </c>
      <c r="B14273" s="205" t="str">
        <f t="shared" si="4279"/>
        <v/>
      </c>
      <c r="C14273" s="206"/>
      <c r="D14273" s="207" t="str">
        <f t="shared" si="4277"/>
        <v/>
      </c>
      <c r="E14273" s="208"/>
      <c r="F14273" s="209">
        <f t="shared" si="4278"/>
        <v>0</v>
      </c>
      <c r="G14273" s="268">
        <f t="shared" si="4280"/>
        <v>0</v>
      </c>
    </row>
    <row r="14274" spans="1:7" ht="24" customHeight="1" x14ac:dyDescent="0.2">
      <c r="A14274" s="207" t="str">
        <f t="shared" si="4276"/>
        <v/>
      </c>
      <c r="B14274" s="205" t="str">
        <f t="shared" si="4279"/>
        <v/>
      </c>
      <c r="C14274" s="206"/>
      <c r="D14274" s="207" t="str">
        <f t="shared" si="4277"/>
        <v/>
      </c>
      <c r="E14274" s="208"/>
      <c r="F14274" s="209">
        <f t="shared" si="4278"/>
        <v>0</v>
      </c>
      <c r="G14274" s="268">
        <f t="shared" si="4280"/>
        <v>0</v>
      </c>
    </row>
    <row r="14275" spans="1:7" ht="24" customHeight="1" x14ac:dyDescent="0.2">
      <c r="A14275" s="207" t="str">
        <f t="shared" si="4276"/>
        <v/>
      </c>
      <c r="B14275" s="205" t="str">
        <f t="shared" si="4279"/>
        <v/>
      </c>
      <c r="C14275" s="206"/>
      <c r="D14275" s="207" t="str">
        <f t="shared" si="4277"/>
        <v/>
      </c>
      <c r="E14275" s="208"/>
      <c r="F14275" s="210">
        <f t="shared" si="4278"/>
        <v>0</v>
      </c>
      <c r="G14275" s="268">
        <f t="shared" si="4280"/>
        <v>0</v>
      </c>
    </row>
    <row r="14276" spans="1:7" ht="24" customHeight="1" x14ac:dyDescent="0.2">
      <c r="A14276" s="269"/>
      <c r="D14276" s="88"/>
      <c r="E14276" s="89"/>
      <c r="F14276" s="255" t="s">
        <v>30</v>
      </c>
      <c r="G14276" s="270">
        <f>SUBTOTAL(9,G14262:G14275)</f>
        <v>0</v>
      </c>
    </row>
    <row r="14277" spans="1:7" ht="24" customHeight="1" x14ac:dyDescent="0.2">
      <c r="A14277" s="269"/>
      <c r="C14277" s="98" t="s">
        <v>604</v>
      </c>
      <c r="D14277" s="88"/>
      <c r="E14277" s="89"/>
      <c r="G14277" s="271"/>
    </row>
    <row r="14278" spans="1:7" ht="24" customHeight="1" x14ac:dyDescent="0.2">
      <c r="A14278" s="207" t="str">
        <f t="shared" ref="A14278:A14285" si="4281">IFERROR(VLOOKUP(C14278,Tabla_Insumos,4,FALSE),"")</f>
        <v/>
      </c>
      <c r="B14278" s="205">
        <f t="shared" ref="B14278:B14285" si="4282">IFERROR(VLOOKUP(A14278,Tabla_Indices,5,FALSE),"")</f>
        <v>0</v>
      </c>
      <c r="C14278" s="206"/>
      <c r="D14278" s="207" t="str">
        <f t="shared" ref="D14278:D14285" si="4283">IFERROR(VLOOKUP(C14278,Tabla_Insumos,2,FALSE),"")</f>
        <v/>
      </c>
      <c r="E14278" s="208"/>
      <c r="F14278" s="211">
        <f t="shared" ref="F14278:F14285" si="4284">IFERROR(VLOOKUP(C14278,Tabla_Insumos,3,FALSE),0)</f>
        <v>0</v>
      </c>
      <c r="G14278" s="268">
        <f>ROUND(E14278*F14278,2)</f>
        <v>0</v>
      </c>
    </row>
    <row r="14279" spans="1:7" ht="24" customHeight="1" x14ac:dyDescent="0.2">
      <c r="A14279" s="207" t="str">
        <f t="shared" si="4281"/>
        <v/>
      </c>
      <c r="B14279" s="205">
        <f t="shared" si="4282"/>
        <v>0</v>
      </c>
      <c r="C14279" s="206"/>
      <c r="D14279" s="207" t="str">
        <f t="shared" si="4283"/>
        <v/>
      </c>
      <c r="E14279" s="208"/>
      <c r="F14279" s="211">
        <f t="shared" si="4284"/>
        <v>0</v>
      </c>
      <c r="G14279" s="268">
        <f>ROUND(E14279*F14279,2)</f>
        <v>0</v>
      </c>
    </row>
    <row r="14280" spans="1:7" ht="24" customHeight="1" x14ac:dyDescent="0.2">
      <c r="A14280" s="207" t="str">
        <f t="shared" si="4281"/>
        <v/>
      </c>
      <c r="B14280" s="205">
        <f t="shared" si="4282"/>
        <v>0</v>
      </c>
      <c r="C14280" s="206"/>
      <c r="D14280" s="207" t="str">
        <f t="shared" si="4283"/>
        <v/>
      </c>
      <c r="E14280" s="208"/>
      <c r="F14280" s="211">
        <f t="shared" si="4284"/>
        <v>0</v>
      </c>
      <c r="G14280" s="268">
        <f t="shared" ref="G14280:G14285" si="4285">ROUND(E14280*F14280,2)</f>
        <v>0</v>
      </c>
    </row>
    <row r="14281" spans="1:7" ht="24" customHeight="1" x14ac:dyDescent="0.2">
      <c r="A14281" s="207" t="str">
        <f t="shared" si="4281"/>
        <v/>
      </c>
      <c r="B14281" s="205">
        <f t="shared" si="4282"/>
        <v>0</v>
      </c>
      <c r="C14281" s="206"/>
      <c r="D14281" s="207" t="str">
        <f t="shared" si="4283"/>
        <v/>
      </c>
      <c r="E14281" s="208"/>
      <c r="F14281" s="211">
        <f t="shared" si="4284"/>
        <v>0</v>
      </c>
      <c r="G14281" s="268">
        <f t="shared" si="4285"/>
        <v>0</v>
      </c>
    </row>
    <row r="14282" spans="1:7" ht="24" customHeight="1" x14ac:dyDescent="0.2">
      <c r="A14282" s="207" t="str">
        <f t="shared" si="4281"/>
        <v/>
      </c>
      <c r="B14282" s="205">
        <f t="shared" si="4282"/>
        <v>0</v>
      </c>
      <c r="C14282" s="206"/>
      <c r="D14282" s="207" t="str">
        <f t="shared" si="4283"/>
        <v/>
      </c>
      <c r="E14282" s="208"/>
      <c r="F14282" s="209">
        <f t="shared" si="4284"/>
        <v>0</v>
      </c>
      <c r="G14282" s="268">
        <f t="shared" si="4285"/>
        <v>0</v>
      </c>
    </row>
    <row r="14283" spans="1:7" ht="24" customHeight="1" x14ac:dyDescent="0.2">
      <c r="A14283" s="207" t="str">
        <f t="shared" si="4281"/>
        <v/>
      </c>
      <c r="B14283" s="205">
        <f t="shared" si="4282"/>
        <v>0</v>
      </c>
      <c r="C14283" s="206"/>
      <c r="D14283" s="207" t="str">
        <f t="shared" si="4283"/>
        <v/>
      </c>
      <c r="E14283" s="208"/>
      <c r="F14283" s="209">
        <f t="shared" si="4284"/>
        <v>0</v>
      </c>
      <c r="G14283" s="268">
        <f t="shared" si="4285"/>
        <v>0</v>
      </c>
    </row>
    <row r="14284" spans="1:7" ht="24" customHeight="1" x14ac:dyDescent="0.2">
      <c r="A14284" s="207" t="str">
        <f t="shared" si="4281"/>
        <v/>
      </c>
      <c r="B14284" s="205">
        <f t="shared" si="4282"/>
        <v>0</v>
      </c>
      <c r="C14284" s="206"/>
      <c r="D14284" s="207" t="str">
        <f t="shared" si="4283"/>
        <v/>
      </c>
      <c r="E14284" s="208"/>
      <c r="F14284" s="209">
        <f t="shared" si="4284"/>
        <v>0</v>
      </c>
      <c r="G14284" s="268">
        <f t="shared" si="4285"/>
        <v>0</v>
      </c>
    </row>
    <row r="14285" spans="1:7" ht="24" customHeight="1" x14ac:dyDescent="0.2">
      <c r="A14285" s="207" t="str">
        <f t="shared" si="4281"/>
        <v/>
      </c>
      <c r="B14285" s="205">
        <f t="shared" si="4282"/>
        <v>0</v>
      </c>
      <c r="C14285" s="206"/>
      <c r="D14285" s="207" t="str">
        <f t="shared" si="4283"/>
        <v/>
      </c>
      <c r="E14285" s="208"/>
      <c r="F14285" s="209">
        <f t="shared" si="4284"/>
        <v>0</v>
      </c>
      <c r="G14285" s="268">
        <f t="shared" si="4285"/>
        <v>0</v>
      </c>
    </row>
    <row r="14286" spans="1:7" ht="24" customHeight="1" x14ac:dyDescent="0.2">
      <c r="A14286" s="269"/>
      <c r="D14286" s="88"/>
      <c r="E14286" s="89"/>
      <c r="F14286" s="255" t="s">
        <v>31</v>
      </c>
      <c r="G14286" s="270">
        <f>SUBTOTAL(9,G14278:G14285)</f>
        <v>0</v>
      </c>
    </row>
    <row r="14287" spans="1:7" ht="24" customHeight="1" x14ac:dyDescent="0.2">
      <c r="A14287" s="269"/>
      <c r="C14287" s="98" t="s">
        <v>605</v>
      </c>
      <c r="D14287" s="88"/>
      <c r="E14287" s="89"/>
      <c r="G14287" s="271"/>
    </row>
    <row r="14288" spans="1:7" ht="24" customHeight="1" x14ac:dyDescent="0.2">
      <c r="A14288" s="207" t="str">
        <f t="shared" ref="A14288:A14296" si="4286">IFERROR(VLOOKUP(C14288,Tabla_Insumos,4,FALSE),"")</f>
        <v/>
      </c>
      <c r="B14288" s="205" t="str">
        <f t="shared" ref="B14288:B14296" si="4287">IFERROR(VLOOKUP(C14288,Tabla_Insumos,5,FALSE),"")</f>
        <v/>
      </c>
      <c r="C14288" s="206"/>
      <c r="D14288" s="207" t="str">
        <f t="shared" ref="D14288:D14296" si="4288">IFERROR(VLOOKUP(C14288,Tabla_Insumos,2,FALSE),"")</f>
        <v/>
      </c>
      <c r="E14288" s="208"/>
      <c r="F14288" s="209">
        <f t="shared" ref="F14288:F14296" si="4289">IFERROR(VLOOKUP(C14288,Tabla_Insumos,3,FALSE),0)</f>
        <v>0</v>
      </c>
      <c r="G14288" s="268">
        <f t="shared" ref="G14288:G14296" si="4290">ROUND(E14288*F14288,2)</f>
        <v>0</v>
      </c>
    </row>
    <row r="14289" spans="1:7" ht="24" customHeight="1" x14ac:dyDescent="0.2">
      <c r="A14289" s="207" t="str">
        <f t="shared" si="4286"/>
        <v/>
      </c>
      <c r="B14289" s="205" t="str">
        <f t="shared" si="4287"/>
        <v/>
      </c>
      <c r="C14289" s="206"/>
      <c r="D14289" s="207" t="str">
        <f t="shared" si="4288"/>
        <v/>
      </c>
      <c r="E14289" s="208"/>
      <c r="F14289" s="209">
        <f t="shared" si="4289"/>
        <v>0</v>
      </c>
      <c r="G14289" s="268">
        <f t="shared" si="4290"/>
        <v>0</v>
      </c>
    </row>
    <row r="14290" spans="1:7" ht="24" customHeight="1" x14ac:dyDescent="0.2">
      <c r="A14290" s="207" t="str">
        <f t="shared" si="4286"/>
        <v/>
      </c>
      <c r="B14290" s="205" t="str">
        <f t="shared" si="4287"/>
        <v/>
      </c>
      <c r="C14290" s="206"/>
      <c r="D14290" s="207" t="str">
        <f t="shared" si="4288"/>
        <v/>
      </c>
      <c r="E14290" s="208"/>
      <c r="F14290" s="209">
        <f t="shared" si="4289"/>
        <v>0</v>
      </c>
      <c r="G14290" s="268">
        <f t="shared" si="4290"/>
        <v>0</v>
      </c>
    </row>
    <row r="14291" spans="1:7" ht="24" customHeight="1" x14ac:dyDescent="0.2">
      <c r="A14291" s="207" t="str">
        <f t="shared" si="4286"/>
        <v/>
      </c>
      <c r="B14291" s="205" t="str">
        <f t="shared" si="4287"/>
        <v/>
      </c>
      <c r="C14291" s="206"/>
      <c r="D14291" s="207" t="str">
        <f t="shared" si="4288"/>
        <v/>
      </c>
      <c r="E14291" s="208"/>
      <c r="F14291" s="209">
        <f t="shared" si="4289"/>
        <v>0</v>
      </c>
      <c r="G14291" s="268">
        <f t="shared" si="4290"/>
        <v>0</v>
      </c>
    </row>
    <row r="14292" spans="1:7" ht="24" customHeight="1" x14ac:dyDescent="0.2">
      <c r="A14292" s="207" t="str">
        <f t="shared" si="4286"/>
        <v/>
      </c>
      <c r="B14292" s="205" t="str">
        <f t="shared" si="4287"/>
        <v/>
      </c>
      <c r="C14292" s="206"/>
      <c r="D14292" s="207" t="str">
        <f t="shared" si="4288"/>
        <v/>
      </c>
      <c r="E14292" s="208"/>
      <c r="F14292" s="209">
        <f t="shared" si="4289"/>
        <v>0</v>
      </c>
      <c r="G14292" s="268">
        <f t="shared" si="4290"/>
        <v>0</v>
      </c>
    </row>
    <row r="14293" spans="1:7" ht="24" customHeight="1" x14ac:dyDescent="0.2">
      <c r="A14293" s="207" t="str">
        <f t="shared" si="4286"/>
        <v/>
      </c>
      <c r="B14293" s="205" t="str">
        <f t="shared" si="4287"/>
        <v/>
      </c>
      <c r="C14293" s="206"/>
      <c r="D14293" s="207" t="str">
        <f t="shared" si="4288"/>
        <v/>
      </c>
      <c r="E14293" s="208"/>
      <c r="F14293" s="209">
        <f t="shared" si="4289"/>
        <v>0</v>
      </c>
      <c r="G14293" s="268">
        <f t="shared" si="4290"/>
        <v>0</v>
      </c>
    </row>
    <row r="14294" spans="1:7" ht="24" customHeight="1" x14ac:dyDescent="0.2">
      <c r="A14294" s="207" t="str">
        <f t="shared" si="4286"/>
        <v/>
      </c>
      <c r="B14294" s="205" t="str">
        <f t="shared" si="4287"/>
        <v/>
      </c>
      <c r="C14294" s="206"/>
      <c r="D14294" s="207" t="str">
        <f t="shared" si="4288"/>
        <v/>
      </c>
      <c r="E14294" s="208"/>
      <c r="F14294" s="209">
        <f t="shared" si="4289"/>
        <v>0</v>
      </c>
      <c r="G14294" s="268">
        <f t="shared" si="4290"/>
        <v>0</v>
      </c>
    </row>
    <row r="14295" spans="1:7" ht="24" customHeight="1" x14ac:dyDescent="0.2">
      <c r="A14295" s="207" t="str">
        <f t="shared" si="4286"/>
        <v/>
      </c>
      <c r="B14295" s="205" t="str">
        <f t="shared" si="4287"/>
        <v/>
      </c>
      <c r="C14295" s="206"/>
      <c r="D14295" s="207" t="str">
        <f t="shared" si="4288"/>
        <v/>
      </c>
      <c r="E14295" s="208"/>
      <c r="F14295" s="209">
        <f t="shared" si="4289"/>
        <v>0</v>
      </c>
      <c r="G14295" s="268">
        <f t="shared" si="4290"/>
        <v>0</v>
      </c>
    </row>
    <row r="14296" spans="1:7" ht="24" customHeight="1" x14ac:dyDescent="0.2">
      <c r="A14296" s="207" t="str">
        <f t="shared" si="4286"/>
        <v/>
      </c>
      <c r="B14296" s="205" t="str">
        <f t="shared" si="4287"/>
        <v/>
      </c>
      <c r="C14296" s="206"/>
      <c r="D14296" s="207" t="str">
        <f t="shared" si="4288"/>
        <v/>
      </c>
      <c r="E14296" s="208"/>
      <c r="F14296" s="209">
        <f t="shared" si="4289"/>
        <v>0</v>
      </c>
      <c r="G14296" s="268">
        <f t="shared" si="4290"/>
        <v>0</v>
      </c>
    </row>
    <row r="14297" spans="1:7" ht="24" customHeight="1" x14ac:dyDescent="0.2">
      <c r="A14297" s="272"/>
      <c r="B14297" s="88"/>
      <c r="D14297" s="88"/>
      <c r="E14297" s="89"/>
      <c r="F14297" s="255" t="s">
        <v>32</v>
      </c>
      <c r="G14297" s="270">
        <f>SUBTOTAL(9,G14288:G14296)</f>
        <v>0</v>
      </c>
    </row>
    <row r="14298" spans="1:7" ht="24" customHeight="1" x14ac:dyDescent="0.2">
      <c r="A14298" s="273"/>
      <c r="B14298" s="88"/>
      <c r="D14298" s="88"/>
      <c r="E14298" s="89"/>
      <c r="G14298" s="271"/>
    </row>
    <row r="14299" spans="1:7" ht="24" customHeight="1" x14ac:dyDescent="0.2">
      <c r="A14299" s="274" t="str">
        <f>B14257</f>
        <v>25.9.2.24</v>
      </c>
      <c r="B14299" s="275" t="str">
        <f>C14257</f>
        <v>Cable Cu antillama 2,5 mm2 pirelli</v>
      </c>
      <c r="C14299" s="95"/>
      <c r="D14299" s="95" t="s">
        <v>33</v>
      </c>
      <c r="E14299" s="96"/>
      <c r="F14299" s="277" t="s">
        <v>34</v>
      </c>
      <c r="G14299" s="276">
        <f>SUBTOTAL(9,G14262:G14298)</f>
        <v>0</v>
      </c>
    </row>
    <row r="14301" spans="1:7" ht="24" customHeight="1" x14ac:dyDescent="0.2">
      <c r="A14301" s="256" t="s">
        <v>36</v>
      </c>
      <c r="B14301" s="257"/>
      <c r="C14301" s="257"/>
      <c r="D14301" s="257"/>
      <c r="E14301" s="257"/>
      <c r="F14301" s="257"/>
      <c r="G14301" s="258"/>
    </row>
    <row r="14302" spans="1:7" ht="24" customHeight="1" x14ac:dyDescent="0.2">
      <c r="A14302" s="259" t="s">
        <v>601</v>
      </c>
      <c r="B14302" s="84" t="str">
        <f>Comitente</f>
        <v>SUBSECRETARIA DE ARQUITECTURA</v>
      </c>
      <c r="C14302" s="80"/>
      <c r="D14302" s="85"/>
      <c r="E14302" s="85"/>
      <c r="F14302" s="86"/>
      <c r="G14302" s="260"/>
    </row>
    <row r="14303" spans="1:7" ht="24" customHeight="1" x14ac:dyDescent="0.2">
      <c r="A14303" s="259" t="s">
        <v>602</v>
      </c>
      <c r="B14303" s="84">
        <f>Contratista</f>
        <v>0</v>
      </c>
      <c r="C14303" s="81"/>
      <c r="D14303" s="81"/>
      <c r="E14303" s="81"/>
      <c r="F14303" s="87"/>
      <c r="G14303" s="261"/>
    </row>
    <row r="14304" spans="1:7" ht="24" customHeight="1" x14ac:dyDescent="0.2">
      <c r="A14304" s="259" t="s">
        <v>23</v>
      </c>
      <c r="B14304" s="84" t="str">
        <f>Obra</f>
        <v>ESCUELA CASA DEL NINÑO</v>
      </c>
      <c r="C14304" s="81"/>
      <c r="D14304" s="81"/>
      <c r="E14304" s="81"/>
      <c r="F14304" s="87" t="s">
        <v>37</v>
      </c>
      <c r="G14304" s="262">
        <f>Fecha_Base</f>
        <v>0</v>
      </c>
    </row>
    <row r="14305" spans="1:7" ht="24" customHeight="1" x14ac:dyDescent="0.2">
      <c r="A14305" s="263" t="s">
        <v>600</v>
      </c>
      <c r="B14305" s="82" t="str">
        <f>Ubicación</f>
        <v>VALLE FERTIL - SAN JUAN</v>
      </c>
      <c r="C14305" s="82"/>
      <c r="D14305" s="88"/>
      <c r="E14305" s="89"/>
      <c r="G14305" s="264"/>
    </row>
    <row r="14306" spans="1:7" ht="24" customHeight="1" x14ac:dyDescent="0.2">
      <c r="A14306" s="263" t="s">
        <v>38</v>
      </c>
      <c r="B14306" s="91">
        <f>IFERROR(VALUE(LEFT(B14307,FIND(".",B14307)-1)),"")</f>
        <v>25</v>
      </c>
      <c r="C14306" s="83" t="str">
        <f>IFERROR(VLOOKUP(B14306,Tabla_CyP,2,FALSE),"")</f>
        <v>REPARACIONES, REFACCIONES Y REFUNCIONALIZACIONES</v>
      </c>
      <c r="E14306" s="89"/>
      <c r="G14306" s="264"/>
    </row>
    <row r="14307" spans="1:7" ht="24" customHeight="1" x14ac:dyDescent="0.2">
      <c r="A14307" s="263" t="s">
        <v>24</v>
      </c>
      <c r="B14307" s="92" t="str">
        <f>IFERROR(VLOOKUP(COUNTIF($A$1:A14307,"ANALISIS DE PRECIOS"),Tabla_NumeroItem,2,FALSE),"")</f>
        <v>25.9.2.25</v>
      </c>
      <c r="C14307" s="83" t="str">
        <f>IFERROR(VLOOKUP(B14307,Tabla_CyP,2,FALSE),"")</f>
        <v>Cable Cu antillama 4 mm2  Pirelli</v>
      </c>
      <c r="D14307" s="88"/>
      <c r="E14307" s="89"/>
      <c r="F14307" s="87" t="s">
        <v>25</v>
      </c>
      <c r="G14307" s="265" t="str">
        <f>IFERROR(VLOOKUP(B14307,Tabla_CyP,4,FALSE),"")</f>
        <v>m</v>
      </c>
    </row>
    <row r="14308" spans="1:7" ht="24" customHeight="1" x14ac:dyDescent="0.2">
      <c r="A14308" s="263"/>
      <c r="B14308" s="82"/>
      <c r="D14308" s="88"/>
      <c r="E14308" s="89"/>
      <c r="G14308" s="264"/>
    </row>
    <row r="14309" spans="1:7" ht="24" customHeight="1" x14ac:dyDescent="0.2">
      <c r="A14309" s="366" t="s">
        <v>506</v>
      </c>
      <c r="B14309" s="367"/>
      <c r="C14309" s="368" t="s">
        <v>0</v>
      </c>
      <c r="D14309" s="368" t="s">
        <v>26</v>
      </c>
      <c r="E14309" s="370" t="s">
        <v>27</v>
      </c>
      <c r="F14309" s="372" t="s">
        <v>28</v>
      </c>
      <c r="G14309" s="372" t="s">
        <v>29</v>
      </c>
    </row>
    <row r="14310" spans="1:7" ht="24" customHeight="1" x14ac:dyDescent="0.2">
      <c r="A14310" s="93" t="s">
        <v>507</v>
      </c>
      <c r="B14310" s="93" t="s">
        <v>508</v>
      </c>
      <c r="C14310" s="369"/>
      <c r="D14310" s="369"/>
      <c r="E14310" s="371"/>
      <c r="F14310" s="373"/>
      <c r="G14310" s="373"/>
    </row>
    <row r="14311" spans="1:7" ht="24" customHeight="1" x14ac:dyDescent="0.2">
      <c r="A14311" s="266"/>
      <c r="B14311" s="94"/>
      <c r="C14311" s="132" t="s">
        <v>603</v>
      </c>
      <c r="D14311" s="95"/>
      <c r="E14311" s="96"/>
      <c r="F14311" s="97"/>
      <c r="G14311" s="267"/>
    </row>
    <row r="14312" spans="1:7" ht="24" customHeight="1" x14ac:dyDescent="0.2">
      <c r="A14312" s="207" t="str">
        <f t="shared" ref="A14312:A14325" si="4291">IFERROR(VLOOKUP(C14312,Tabla_Insumos,4,FALSE),"")</f>
        <v/>
      </c>
      <c r="B14312" s="205" t="str">
        <f>IFERROR(VLOOKUP(C14312,Tabla_Insumos,5,FALSE),"")</f>
        <v/>
      </c>
      <c r="C14312" s="206"/>
      <c r="D14312" s="207" t="str">
        <f t="shared" ref="D14312:D14325" si="4292">IFERROR(VLOOKUP(C14312,Tabla_Insumos,2,FALSE),"")</f>
        <v/>
      </c>
      <c r="E14312" s="208"/>
      <c r="F14312" s="209">
        <f t="shared" ref="F14312:F14325" si="4293">IFERROR(VLOOKUP(C14312,Tabla_Insumos,3,FALSE),0)</f>
        <v>0</v>
      </c>
      <c r="G14312" s="268">
        <f>ROUND(E14312*F14312,2)</f>
        <v>0</v>
      </c>
    </row>
    <row r="14313" spans="1:7" ht="24" customHeight="1" x14ac:dyDescent="0.2">
      <c r="A14313" s="207" t="str">
        <f t="shared" si="4291"/>
        <v/>
      </c>
      <c r="B14313" s="205" t="str">
        <f t="shared" ref="B14313:B14325" si="4294">IFERROR(VLOOKUP(C14313,Tabla_Insumos,5,FALSE),"")</f>
        <v/>
      </c>
      <c r="C14313" s="206"/>
      <c r="D14313" s="207" t="str">
        <f t="shared" si="4292"/>
        <v/>
      </c>
      <c r="E14313" s="208"/>
      <c r="F14313" s="209">
        <f t="shared" si="4293"/>
        <v>0</v>
      </c>
      <c r="G14313" s="268">
        <f t="shared" ref="G14313:G14325" si="4295">ROUND(E14313*F14313,2)</f>
        <v>0</v>
      </c>
    </row>
    <row r="14314" spans="1:7" ht="24" customHeight="1" x14ac:dyDescent="0.2">
      <c r="A14314" s="207" t="str">
        <f t="shared" si="4291"/>
        <v/>
      </c>
      <c r="B14314" s="205" t="str">
        <f t="shared" si="4294"/>
        <v/>
      </c>
      <c r="C14314" s="206"/>
      <c r="D14314" s="207" t="str">
        <f t="shared" si="4292"/>
        <v/>
      </c>
      <c r="E14314" s="208"/>
      <c r="F14314" s="209">
        <f t="shared" si="4293"/>
        <v>0</v>
      </c>
      <c r="G14314" s="268">
        <f t="shared" si="4295"/>
        <v>0</v>
      </c>
    </row>
    <row r="14315" spans="1:7" ht="24" customHeight="1" x14ac:dyDescent="0.2">
      <c r="A14315" s="207" t="str">
        <f t="shared" si="4291"/>
        <v/>
      </c>
      <c r="B14315" s="205" t="str">
        <f t="shared" si="4294"/>
        <v/>
      </c>
      <c r="C14315" s="206"/>
      <c r="D14315" s="207" t="str">
        <f t="shared" si="4292"/>
        <v/>
      </c>
      <c r="E14315" s="208"/>
      <c r="F14315" s="209">
        <f t="shared" si="4293"/>
        <v>0</v>
      </c>
      <c r="G14315" s="268">
        <f t="shared" si="4295"/>
        <v>0</v>
      </c>
    </row>
    <row r="14316" spans="1:7" ht="24" customHeight="1" x14ac:dyDescent="0.2">
      <c r="A14316" s="207" t="str">
        <f t="shared" si="4291"/>
        <v/>
      </c>
      <c r="B14316" s="205" t="str">
        <f t="shared" si="4294"/>
        <v/>
      </c>
      <c r="C14316" s="206"/>
      <c r="D14316" s="207" t="str">
        <f t="shared" si="4292"/>
        <v/>
      </c>
      <c r="E14316" s="208"/>
      <c r="F14316" s="209">
        <f t="shared" si="4293"/>
        <v>0</v>
      </c>
      <c r="G14316" s="268">
        <f t="shared" si="4295"/>
        <v>0</v>
      </c>
    </row>
    <row r="14317" spans="1:7" ht="24" customHeight="1" x14ac:dyDescent="0.2">
      <c r="A14317" s="207" t="str">
        <f t="shared" si="4291"/>
        <v/>
      </c>
      <c r="B14317" s="205" t="str">
        <f t="shared" si="4294"/>
        <v/>
      </c>
      <c r="C14317" s="206"/>
      <c r="D14317" s="207" t="str">
        <f t="shared" si="4292"/>
        <v/>
      </c>
      <c r="E14317" s="208"/>
      <c r="F14317" s="209">
        <f t="shared" si="4293"/>
        <v>0</v>
      </c>
      <c r="G14317" s="268">
        <f t="shared" si="4295"/>
        <v>0</v>
      </c>
    </row>
    <row r="14318" spans="1:7" ht="24" customHeight="1" x14ac:dyDescent="0.2">
      <c r="A14318" s="207" t="str">
        <f t="shared" si="4291"/>
        <v/>
      </c>
      <c r="B14318" s="205" t="str">
        <f t="shared" si="4294"/>
        <v/>
      </c>
      <c r="C14318" s="206"/>
      <c r="D14318" s="207" t="str">
        <f t="shared" si="4292"/>
        <v/>
      </c>
      <c r="E14318" s="208"/>
      <c r="F14318" s="209">
        <f t="shared" si="4293"/>
        <v>0</v>
      </c>
      <c r="G14318" s="268">
        <f t="shared" si="4295"/>
        <v>0</v>
      </c>
    </row>
    <row r="14319" spans="1:7" ht="24" customHeight="1" x14ac:dyDescent="0.2">
      <c r="A14319" s="207" t="str">
        <f t="shared" si="4291"/>
        <v/>
      </c>
      <c r="B14319" s="205" t="str">
        <f t="shared" si="4294"/>
        <v/>
      </c>
      <c r="C14319" s="206"/>
      <c r="D14319" s="207" t="str">
        <f t="shared" si="4292"/>
        <v/>
      </c>
      <c r="E14319" s="208"/>
      <c r="F14319" s="209">
        <f t="shared" si="4293"/>
        <v>0</v>
      </c>
      <c r="G14319" s="268">
        <f t="shared" si="4295"/>
        <v>0</v>
      </c>
    </row>
    <row r="14320" spans="1:7" ht="24" customHeight="1" x14ac:dyDescent="0.2">
      <c r="A14320" s="207" t="str">
        <f t="shared" si="4291"/>
        <v/>
      </c>
      <c r="B14320" s="205" t="str">
        <f t="shared" si="4294"/>
        <v/>
      </c>
      <c r="C14320" s="206"/>
      <c r="D14320" s="207" t="str">
        <f t="shared" si="4292"/>
        <v/>
      </c>
      <c r="E14320" s="208"/>
      <c r="F14320" s="209">
        <f t="shared" si="4293"/>
        <v>0</v>
      </c>
      <c r="G14320" s="268">
        <f t="shared" si="4295"/>
        <v>0</v>
      </c>
    </row>
    <row r="14321" spans="1:7" ht="24" customHeight="1" x14ac:dyDescent="0.2">
      <c r="A14321" s="207" t="str">
        <f t="shared" si="4291"/>
        <v/>
      </c>
      <c r="B14321" s="205" t="str">
        <f t="shared" si="4294"/>
        <v/>
      </c>
      <c r="C14321" s="206"/>
      <c r="D14321" s="207" t="str">
        <f t="shared" si="4292"/>
        <v/>
      </c>
      <c r="E14321" s="208"/>
      <c r="F14321" s="209">
        <f t="shared" si="4293"/>
        <v>0</v>
      </c>
      <c r="G14321" s="268">
        <f t="shared" si="4295"/>
        <v>0</v>
      </c>
    </row>
    <row r="14322" spans="1:7" ht="24" customHeight="1" x14ac:dyDescent="0.2">
      <c r="A14322" s="207" t="str">
        <f t="shared" si="4291"/>
        <v/>
      </c>
      <c r="B14322" s="205" t="str">
        <f t="shared" si="4294"/>
        <v/>
      </c>
      <c r="C14322" s="206"/>
      <c r="D14322" s="207" t="str">
        <f t="shared" si="4292"/>
        <v/>
      </c>
      <c r="E14322" s="208"/>
      <c r="F14322" s="209">
        <f t="shared" si="4293"/>
        <v>0</v>
      </c>
      <c r="G14322" s="268">
        <f t="shared" si="4295"/>
        <v>0</v>
      </c>
    </row>
    <row r="14323" spans="1:7" ht="24" customHeight="1" x14ac:dyDescent="0.2">
      <c r="A14323" s="207" t="str">
        <f t="shared" si="4291"/>
        <v/>
      </c>
      <c r="B14323" s="205" t="str">
        <f t="shared" si="4294"/>
        <v/>
      </c>
      <c r="C14323" s="206"/>
      <c r="D14323" s="207" t="str">
        <f t="shared" si="4292"/>
        <v/>
      </c>
      <c r="E14323" s="208"/>
      <c r="F14323" s="209">
        <f t="shared" si="4293"/>
        <v>0</v>
      </c>
      <c r="G14323" s="268">
        <f t="shared" si="4295"/>
        <v>0</v>
      </c>
    </row>
    <row r="14324" spans="1:7" ht="24" customHeight="1" x14ac:dyDescent="0.2">
      <c r="A14324" s="207" t="str">
        <f t="shared" si="4291"/>
        <v/>
      </c>
      <c r="B14324" s="205" t="str">
        <f t="shared" si="4294"/>
        <v/>
      </c>
      <c r="C14324" s="206"/>
      <c r="D14324" s="207" t="str">
        <f t="shared" si="4292"/>
        <v/>
      </c>
      <c r="E14324" s="208"/>
      <c r="F14324" s="209">
        <f t="shared" si="4293"/>
        <v>0</v>
      </c>
      <c r="G14324" s="268">
        <f t="shared" si="4295"/>
        <v>0</v>
      </c>
    </row>
    <row r="14325" spans="1:7" ht="24" customHeight="1" x14ac:dyDescent="0.2">
      <c r="A14325" s="207" t="str">
        <f t="shared" si="4291"/>
        <v/>
      </c>
      <c r="B14325" s="205" t="str">
        <f t="shared" si="4294"/>
        <v/>
      </c>
      <c r="C14325" s="206"/>
      <c r="D14325" s="207" t="str">
        <f t="shared" si="4292"/>
        <v/>
      </c>
      <c r="E14325" s="208"/>
      <c r="F14325" s="210">
        <f t="shared" si="4293"/>
        <v>0</v>
      </c>
      <c r="G14325" s="268">
        <f t="shared" si="4295"/>
        <v>0</v>
      </c>
    </row>
    <row r="14326" spans="1:7" ht="24" customHeight="1" x14ac:dyDescent="0.2">
      <c r="A14326" s="269"/>
      <c r="D14326" s="88"/>
      <c r="E14326" s="89"/>
      <c r="F14326" s="255" t="s">
        <v>30</v>
      </c>
      <c r="G14326" s="270">
        <f>SUBTOTAL(9,G14312:G14325)</f>
        <v>0</v>
      </c>
    </row>
    <row r="14327" spans="1:7" ht="24" customHeight="1" x14ac:dyDescent="0.2">
      <c r="A14327" s="269"/>
      <c r="C14327" s="98" t="s">
        <v>604</v>
      </c>
      <c r="D14327" s="88"/>
      <c r="E14327" s="89"/>
      <c r="G14327" s="271"/>
    </row>
    <row r="14328" spans="1:7" ht="24" customHeight="1" x14ac:dyDescent="0.2">
      <c r="A14328" s="207" t="str">
        <f t="shared" ref="A14328:A14335" si="4296">IFERROR(VLOOKUP(C14328,Tabla_Insumos,4,FALSE),"")</f>
        <v/>
      </c>
      <c r="B14328" s="205">
        <f t="shared" ref="B14328:B14335" si="4297">IFERROR(VLOOKUP(A14328,Tabla_Indices,5,FALSE),"")</f>
        <v>0</v>
      </c>
      <c r="C14328" s="206"/>
      <c r="D14328" s="207" t="str">
        <f t="shared" ref="D14328:D14335" si="4298">IFERROR(VLOOKUP(C14328,Tabla_Insumos,2,FALSE),"")</f>
        <v/>
      </c>
      <c r="E14328" s="208"/>
      <c r="F14328" s="211">
        <f t="shared" ref="F14328:F14335" si="4299">IFERROR(VLOOKUP(C14328,Tabla_Insumos,3,FALSE),0)</f>
        <v>0</v>
      </c>
      <c r="G14328" s="268">
        <f>ROUND(E14328*F14328,2)</f>
        <v>0</v>
      </c>
    </row>
    <row r="14329" spans="1:7" ht="24" customHeight="1" x14ac:dyDescent="0.2">
      <c r="A14329" s="207" t="str">
        <f t="shared" si="4296"/>
        <v/>
      </c>
      <c r="B14329" s="205">
        <f t="shared" si="4297"/>
        <v>0</v>
      </c>
      <c r="C14329" s="206"/>
      <c r="D14329" s="207" t="str">
        <f t="shared" si="4298"/>
        <v/>
      </c>
      <c r="E14329" s="208"/>
      <c r="F14329" s="211">
        <f t="shared" si="4299"/>
        <v>0</v>
      </c>
      <c r="G14329" s="268">
        <f>ROUND(E14329*F14329,2)</f>
        <v>0</v>
      </c>
    </row>
    <row r="14330" spans="1:7" ht="24" customHeight="1" x14ac:dyDescent="0.2">
      <c r="A14330" s="207" t="str">
        <f t="shared" si="4296"/>
        <v/>
      </c>
      <c r="B14330" s="205">
        <f t="shared" si="4297"/>
        <v>0</v>
      </c>
      <c r="C14330" s="206"/>
      <c r="D14330" s="207" t="str">
        <f t="shared" si="4298"/>
        <v/>
      </c>
      <c r="E14330" s="208"/>
      <c r="F14330" s="211">
        <f t="shared" si="4299"/>
        <v>0</v>
      </c>
      <c r="G14330" s="268">
        <f t="shared" ref="G14330:G14335" si="4300">ROUND(E14330*F14330,2)</f>
        <v>0</v>
      </c>
    </row>
    <row r="14331" spans="1:7" ht="24" customHeight="1" x14ac:dyDescent="0.2">
      <c r="A14331" s="207" t="str">
        <f t="shared" si="4296"/>
        <v/>
      </c>
      <c r="B14331" s="205">
        <f t="shared" si="4297"/>
        <v>0</v>
      </c>
      <c r="C14331" s="206"/>
      <c r="D14331" s="207" t="str">
        <f t="shared" si="4298"/>
        <v/>
      </c>
      <c r="E14331" s="208"/>
      <c r="F14331" s="211">
        <f t="shared" si="4299"/>
        <v>0</v>
      </c>
      <c r="G14331" s="268">
        <f t="shared" si="4300"/>
        <v>0</v>
      </c>
    </row>
    <row r="14332" spans="1:7" ht="24" customHeight="1" x14ac:dyDescent="0.2">
      <c r="A14332" s="207" t="str">
        <f t="shared" si="4296"/>
        <v/>
      </c>
      <c r="B14332" s="205">
        <f t="shared" si="4297"/>
        <v>0</v>
      </c>
      <c r="C14332" s="206"/>
      <c r="D14332" s="207" t="str">
        <f t="shared" si="4298"/>
        <v/>
      </c>
      <c r="E14332" s="208"/>
      <c r="F14332" s="209">
        <f t="shared" si="4299"/>
        <v>0</v>
      </c>
      <c r="G14332" s="268">
        <f t="shared" si="4300"/>
        <v>0</v>
      </c>
    </row>
    <row r="14333" spans="1:7" ht="24" customHeight="1" x14ac:dyDescent="0.2">
      <c r="A14333" s="207" t="str">
        <f t="shared" si="4296"/>
        <v/>
      </c>
      <c r="B14333" s="205">
        <f t="shared" si="4297"/>
        <v>0</v>
      </c>
      <c r="C14333" s="206"/>
      <c r="D14333" s="207" t="str">
        <f t="shared" si="4298"/>
        <v/>
      </c>
      <c r="E14333" s="208"/>
      <c r="F14333" s="209">
        <f t="shared" si="4299"/>
        <v>0</v>
      </c>
      <c r="G14333" s="268">
        <f t="shared" si="4300"/>
        <v>0</v>
      </c>
    </row>
    <row r="14334" spans="1:7" ht="24" customHeight="1" x14ac:dyDescent="0.2">
      <c r="A14334" s="207" t="str">
        <f t="shared" si="4296"/>
        <v/>
      </c>
      <c r="B14334" s="205">
        <f t="shared" si="4297"/>
        <v>0</v>
      </c>
      <c r="C14334" s="206"/>
      <c r="D14334" s="207" t="str">
        <f t="shared" si="4298"/>
        <v/>
      </c>
      <c r="E14334" s="208"/>
      <c r="F14334" s="209">
        <f t="shared" si="4299"/>
        <v>0</v>
      </c>
      <c r="G14334" s="268">
        <f t="shared" si="4300"/>
        <v>0</v>
      </c>
    </row>
    <row r="14335" spans="1:7" ht="24" customHeight="1" x14ac:dyDescent="0.2">
      <c r="A14335" s="207" t="str">
        <f t="shared" si="4296"/>
        <v/>
      </c>
      <c r="B14335" s="205">
        <f t="shared" si="4297"/>
        <v>0</v>
      </c>
      <c r="C14335" s="206"/>
      <c r="D14335" s="207" t="str">
        <f t="shared" si="4298"/>
        <v/>
      </c>
      <c r="E14335" s="208"/>
      <c r="F14335" s="209">
        <f t="shared" si="4299"/>
        <v>0</v>
      </c>
      <c r="G14335" s="268">
        <f t="shared" si="4300"/>
        <v>0</v>
      </c>
    </row>
    <row r="14336" spans="1:7" ht="24" customHeight="1" x14ac:dyDescent="0.2">
      <c r="A14336" s="269"/>
      <c r="D14336" s="88"/>
      <c r="E14336" s="89"/>
      <c r="F14336" s="255" t="s">
        <v>31</v>
      </c>
      <c r="G14336" s="270">
        <f>SUBTOTAL(9,G14328:G14335)</f>
        <v>0</v>
      </c>
    </row>
    <row r="14337" spans="1:7" ht="24" customHeight="1" x14ac:dyDescent="0.2">
      <c r="A14337" s="269"/>
      <c r="C14337" s="98" t="s">
        <v>605</v>
      </c>
      <c r="D14337" s="88"/>
      <c r="E14337" s="89"/>
      <c r="G14337" s="271"/>
    </row>
    <row r="14338" spans="1:7" ht="24" customHeight="1" x14ac:dyDescent="0.2">
      <c r="A14338" s="207" t="str">
        <f t="shared" ref="A14338:A14346" si="4301">IFERROR(VLOOKUP(C14338,Tabla_Insumos,4,FALSE),"")</f>
        <v/>
      </c>
      <c r="B14338" s="205" t="str">
        <f t="shared" ref="B14338:B14346" si="4302">IFERROR(VLOOKUP(C14338,Tabla_Insumos,5,FALSE),"")</f>
        <v/>
      </c>
      <c r="C14338" s="206"/>
      <c r="D14338" s="207" t="str">
        <f t="shared" ref="D14338:D14346" si="4303">IFERROR(VLOOKUP(C14338,Tabla_Insumos,2,FALSE),"")</f>
        <v/>
      </c>
      <c r="E14338" s="208"/>
      <c r="F14338" s="209">
        <f t="shared" ref="F14338:F14346" si="4304">IFERROR(VLOOKUP(C14338,Tabla_Insumos,3,FALSE),0)</f>
        <v>0</v>
      </c>
      <c r="G14338" s="268">
        <f t="shared" ref="G14338:G14346" si="4305">ROUND(E14338*F14338,2)</f>
        <v>0</v>
      </c>
    </row>
    <row r="14339" spans="1:7" ht="24" customHeight="1" x14ac:dyDescent="0.2">
      <c r="A14339" s="207" t="str">
        <f t="shared" si="4301"/>
        <v/>
      </c>
      <c r="B14339" s="205" t="str">
        <f t="shared" si="4302"/>
        <v/>
      </c>
      <c r="C14339" s="206"/>
      <c r="D14339" s="207" t="str">
        <f t="shared" si="4303"/>
        <v/>
      </c>
      <c r="E14339" s="208"/>
      <c r="F14339" s="209">
        <f t="shared" si="4304"/>
        <v>0</v>
      </c>
      <c r="G14339" s="268">
        <f t="shared" si="4305"/>
        <v>0</v>
      </c>
    </row>
    <row r="14340" spans="1:7" ht="24" customHeight="1" x14ac:dyDescent="0.2">
      <c r="A14340" s="207" t="str">
        <f t="shared" si="4301"/>
        <v/>
      </c>
      <c r="B14340" s="205" t="str">
        <f t="shared" si="4302"/>
        <v/>
      </c>
      <c r="C14340" s="206"/>
      <c r="D14340" s="207" t="str">
        <f t="shared" si="4303"/>
        <v/>
      </c>
      <c r="E14340" s="208"/>
      <c r="F14340" s="209">
        <f t="shared" si="4304"/>
        <v>0</v>
      </c>
      <c r="G14340" s="268">
        <f t="shared" si="4305"/>
        <v>0</v>
      </c>
    </row>
    <row r="14341" spans="1:7" ht="24" customHeight="1" x14ac:dyDescent="0.2">
      <c r="A14341" s="207" t="str">
        <f t="shared" si="4301"/>
        <v/>
      </c>
      <c r="B14341" s="205" t="str">
        <f t="shared" si="4302"/>
        <v/>
      </c>
      <c r="C14341" s="206"/>
      <c r="D14341" s="207" t="str">
        <f t="shared" si="4303"/>
        <v/>
      </c>
      <c r="E14341" s="208"/>
      <c r="F14341" s="209">
        <f t="shared" si="4304"/>
        <v>0</v>
      </c>
      <c r="G14341" s="268">
        <f t="shared" si="4305"/>
        <v>0</v>
      </c>
    </row>
    <row r="14342" spans="1:7" ht="24" customHeight="1" x14ac:dyDescent="0.2">
      <c r="A14342" s="207" t="str">
        <f t="shared" si="4301"/>
        <v/>
      </c>
      <c r="B14342" s="205" t="str">
        <f t="shared" si="4302"/>
        <v/>
      </c>
      <c r="C14342" s="206"/>
      <c r="D14342" s="207" t="str">
        <f t="shared" si="4303"/>
        <v/>
      </c>
      <c r="E14342" s="208"/>
      <c r="F14342" s="209">
        <f t="shared" si="4304"/>
        <v>0</v>
      </c>
      <c r="G14342" s="268">
        <f t="shared" si="4305"/>
        <v>0</v>
      </c>
    </row>
    <row r="14343" spans="1:7" ht="24" customHeight="1" x14ac:dyDescent="0.2">
      <c r="A14343" s="207" t="str">
        <f t="shared" si="4301"/>
        <v/>
      </c>
      <c r="B14343" s="205" t="str">
        <f t="shared" si="4302"/>
        <v/>
      </c>
      <c r="C14343" s="206"/>
      <c r="D14343" s="207" t="str">
        <f t="shared" si="4303"/>
        <v/>
      </c>
      <c r="E14343" s="208"/>
      <c r="F14343" s="209">
        <f t="shared" si="4304"/>
        <v>0</v>
      </c>
      <c r="G14343" s="268">
        <f t="shared" si="4305"/>
        <v>0</v>
      </c>
    </row>
    <row r="14344" spans="1:7" ht="24" customHeight="1" x14ac:dyDescent="0.2">
      <c r="A14344" s="207" t="str">
        <f t="shared" si="4301"/>
        <v/>
      </c>
      <c r="B14344" s="205" t="str">
        <f t="shared" si="4302"/>
        <v/>
      </c>
      <c r="C14344" s="206"/>
      <c r="D14344" s="207" t="str">
        <f t="shared" si="4303"/>
        <v/>
      </c>
      <c r="E14344" s="208"/>
      <c r="F14344" s="209">
        <f t="shared" si="4304"/>
        <v>0</v>
      </c>
      <c r="G14344" s="268">
        <f t="shared" si="4305"/>
        <v>0</v>
      </c>
    </row>
    <row r="14345" spans="1:7" ht="24" customHeight="1" x14ac:dyDescent="0.2">
      <c r="A14345" s="207" t="str">
        <f t="shared" si="4301"/>
        <v/>
      </c>
      <c r="B14345" s="205" t="str">
        <f t="shared" si="4302"/>
        <v/>
      </c>
      <c r="C14345" s="206"/>
      <c r="D14345" s="207" t="str">
        <f t="shared" si="4303"/>
        <v/>
      </c>
      <c r="E14345" s="208"/>
      <c r="F14345" s="209">
        <f t="shared" si="4304"/>
        <v>0</v>
      </c>
      <c r="G14345" s="268">
        <f t="shared" si="4305"/>
        <v>0</v>
      </c>
    </row>
    <row r="14346" spans="1:7" ht="24" customHeight="1" x14ac:dyDescent="0.2">
      <c r="A14346" s="207" t="str">
        <f t="shared" si="4301"/>
        <v/>
      </c>
      <c r="B14346" s="205" t="str">
        <f t="shared" si="4302"/>
        <v/>
      </c>
      <c r="C14346" s="206"/>
      <c r="D14346" s="207" t="str">
        <f t="shared" si="4303"/>
        <v/>
      </c>
      <c r="E14346" s="208"/>
      <c r="F14346" s="209">
        <f t="shared" si="4304"/>
        <v>0</v>
      </c>
      <c r="G14346" s="268">
        <f t="shared" si="4305"/>
        <v>0</v>
      </c>
    </row>
    <row r="14347" spans="1:7" ht="24" customHeight="1" x14ac:dyDescent="0.2">
      <c r="A14347" s="272"/>
      <c r="B14347" s="88"/>
      <c r="D14347" s="88"/>
      <c r="E14347" s="89"/>
      <c r="F14347" s="255" t="s">
        <v>32</v>
      </c>
      <c r="G14347" s="270">
        <f>SUBTOTAL(9,G14338:G14346)</f>
        <v>0</v>
      </c>
    </row>
    <row r="14348" spans="1:7" ht="24" customHeight="1" x14ac:dyDescent="0.2">
      <c r="A14348" s="273"/>
      <c r="B14348" s="88"/>
      <c r="D14348" s="88"/>
      <c r="E14348" s="89"/>
      <c r="G14348" s="271"/>
    </row>
    <row r="14349" spans="1:7" ht="24" customHeight="1" x14ac:dyDescent="0.2">
      <c r="A14349" s="274" t="str">
        <f>B14307</f>
        <v>25.9.2.25</v>
      </c>
      <c r="B14349" s="275" t="str">
        <f>C14307</f>
        <v>Cable Cu antillama 4 mm2  Pirelli</v>
      </c>
      <c r="C14349" s="95"/>
      <c r="D14349" s="95" t="s">
        <v>33</v>
      </c>
      <c r="E14349" s="96"/>
      <c r="F14349" s="277" t="s">
        <v>34</v>
      </c>
      <c r="G14349" s="276">
        <f>SUBTOTAL(9,G14312:G14348)</f>
        <v>0</v>
      </c>
    </row>
    <row r="14351" spans="1:7" ht="24" customHeight="1" x14ac:dyDescent="0.2">
      <c r="A14351" s="256" t="s">
        <v>36</v>
      </c>
      <c r="B14351" s="257"/>
      <c r="C14351" s="257"/>
      <c r="D14351" s="257"/>
      <c r="E14351" s="257"/>
      <c r="F14351" s="257"/>
      <c r="G14351" s="258"/>
    </row>
    <row r="14352" spans="1:7" ht="24" customHeight="1" x14ac:dyDescent="0.2">
      <c r="A14352" s="259" t="s">
        <v>601</v>
      </c>
      <c r="B14352" s="84" t="str">
        <f>Comitente</f>
        <v>SUBSECRETARIA DE ARQUITECTURA</v>
      </c>
      <c r="C14352" s="80"/>
      <c r="D14352" s="85"/>
      <c r="E14352" s="85"/>
      <c r="F14352" s="86"/>
      <c r="G14352" s="260"/>
    </row>
    <row r="14353" spans="1:7" ht="24" customHeight="1" x14ac:dyDescent="0.2">
      <c r="A14353" s="259" t="s">
        <v>602</v>
      </c>
      <c r="B14353" s="84">
        <f>Contratista</f>
        <v>0</v>
      </c>
      <c r="C14353" s="81"/>
      <c r="D14353" s="81"/>
      <c r="E14353" s="81"/>
      <c r="F14353" s="87"/>
      <c r="G14353" s="261"/>
    </row>
    <row r="14354" spans="1:7" ht="24" customHeight="1" x14ac:dyDescent="0.2">
      <c r="A14354" s="259" t="s">
        <v>23</v>
      </c>
      <c r="B14354" s="84" t="str">
        <f>Obra</f>
        <v>ESCUELA CASA DEL NINÑO</v>
      </c>
      <c r="C14354" s="81"/>
      <c r="D14354" s="81"/>
      <c r="E14354" s="81"/>
      <c r="F14354" s="87" t="s">
        <v>37</v>
      </c>
      <c r="G14354" s="262">
        <f>Fecha_Base</f>
        <v>0</v>
      </c>
    </row>
    <row r="14355" spans="1:7" ht="24" customHeight="1" x14ac:dyDescent="0.2">
      <c r="A14355" s="263" t="s">
        <v>600</v>
      </c>
      <c r="B14355" s="82" t="str">
        <f>Ubicación</f>
        <v>VALLE FERTIL - SAN JUAN</v>
      </c>
      <c r="C14355" s="82"/>
      <c r="D14355" s="88"/>
      <c r="E14355" s="89"/>
      <c r="G14355" s="264"/>
    </row>
    <row r="14356" spans="1:7" ht="24" customHeight="1" x14ac:dyDescent="0.2">
      <c r="A14356" s="263" t="s">
        <v>38</v>
      </c>
      <c r="B14356" s="91">
        <f>IFERROR(VALUE(LEFT(B14357,FIND(".",B14357)-1)),"")</f>
        <v>25</v>
      </c>
      <c r="C14356" s="83" t="str">
        <f>IFERROR(VLOOKUP(B14356,Tabla_CyP,2,FALSE),"")</f>
        <v>REPARACIONES, REFACCIONES Y REFUNCIONALIZACIONES</v>
      </c>
      <c r="E14356" s="89"/>
      <c r="G14356" s="264"/>
    </row>
    <row r="14357" spans="1:7" ht="24" customHeight="1" x14ac:dyDescent="0.2">
      <c r="A14357" s="263" t="s">
        <v>24</v>
      </c>
      <c r="B14357" s="92" t="str">
        <f>IFERROR(VLOOKUP(COUNTIF($A$1:A14357,"ANALISIS DE PRECIOS"),Tabla_NumeroItem,2,FALSE),"")</f>
        <v>25.9.2.26</v>
      </c>
      <c r="C14357" s="83" t="str">
        <f>IFERROR(VLOOKUP(B14357,Tabla_CyP,2,FALSE),"")</f>
        <v>Interrupt. difer. 4 x 16 Amp. 30 mA.</v>
      </c>
      <c r="D14357" s="88"/>
      <c r="E14357" s="89"/>
      <c r="F14357" s="87" t="s">
        <v>25</v>
      </c>
      <c r="G14357" s="265" t="str">
        <f>IFERROR(VLOOKUP(B14357,Tabla_CyP,4,FALSE),"")</f>
        <v>u</v>
      </c>
    </row>
    <row r="14358" spans="1:7" ht="24" customHeight="1" x14ac:dyDescent="0.2">
      <c r="A14358" s="263"/>
      <c r="B14358" s="82"/>
      <c r="D14358" s="88"/>
      <c r="E14358" s="89"/>
      <c r="G14358" s="264"/>
    </row>
    <row r="14359" spans="1:7" ht="24" customHeight="1" x14ac:dyDescent="0.2">
      <c r="A14359" s="366" t="s">
        <v>506</v>
      </c>
      <c r="B14359" s="367"/>
      <c r="C14359" s="368" t="s">
        <v>0</v>
      </c>
      <c r="D14359" s="368" t="s">
        <v>26</v>
      </c>
      <c r="E14359" s="370" t="s">
        <v>27</v>
      </c>
      <c r="F14359" s="372" t="s">
        <v>28</v>
      </c>
      <c r="G14359" s="372" t="s">
        <v>29</v>
      </c>
    </row>
    <row r="14360" spans="1:7" ht="24" customHeight="1" x14ac:dyDescent="0.2">
      <c r="A14360" s="93" t="s">
        <v>507</v>
      </c>
      <c r="B14360" s="93" t="s">
        <v>508</v>
      </c>
      <c r="C14360" s="369"/>
      <c r="D14360" s="369"/>
      <c r="E14360" s="371"/>
      <c r="F14360" s="373"/>
      <c r="G14360" s="373"/>
    </row>
    <row r="14361" spans="1:7" ht="24" customHeight="1" x14ac:dyDescent="0.2">
      <c r="A14361" s="266"/>
      <c r="B14361" s="94"/>
      <c r="C14361" s="132" t="s">
        <v>603</v>
      </c>
      <c r="D14361" s="95"/>
      <c r="E14361" s="96"/>
      <c r="F14361" s="97"/>
      <c r="G14361" s="267"/>
    </row>
    <row r="14362" spans="1:7" ht="24" customHeight="1" x14ac:dyDescent="0.2">
      <c r="A14362" s="207" t="str">
        <f t="shared" ref="A14362:A14375" si="4306">IFERROR(VLOOKUP(C14362,Tabla_Insumos,4,FALSE),"")</f>
        <v/>
      </c>
      <c r="B14362" s="205" t="str">
        <f>IFERROR(VLOOKUP(C14362,Tabla_Insumos,5,FALSE),"")</f>
        <v/>
      </c>
      <c r="C14362" s="206"/>
      <c r="D14362" s="207" t="str">
        <f t="shared" ref="D14362:D14375" si="4307">IFERROR(VLOOKUP(C14362,Tabla_Insumos,2,FALSE),"")</f>
        <v/>
      </c>
      <c r="E14362" s="208"/>
      <c r="F14362" s="209">
        <f t="shared" ref="F14362:F14375" si="4308">IFERROR(VLOOKUP(C14362,Tabla_Insumos,3,FALSE),0)</f>
        <v>0</v>
      </c>
      <c r="G14362" s="268">
        <f>ROUND(E14362*F14362,2)</f>
        <v>0</v>
      </c>
    </row>
    <row r="14363" spans="1:7" ht="24" customHeight="1" x14ac:dyDescent="0.2">
      <c r="A14363" s="207" t="str">
        <f t="shared" si="4306"/>
        <v/>
      </c>
      <c r="B14363" s="205" t="str">
        <f t="shared" ref="B14363:B14375" si="4309">IFERROR(VLOOKUP(C14363,Tabla_Insumos,5,FALSE),"")</f>
        <v/>
      </c>
      <c r="C14363" s="206"/>
      <c r="D14363" s="207" t="str">
        <f t="shared" si="4307"/>
        <v/>
      </c>
      <c r="E14363" s="208"/>
      <c r="F14363" s="209">
        <f t="shared" si="4308"/>
        <v>0</v>
      </c>
      <c r="G14363" s="268">
        <f t="shared" ref="G14363:G14375" si="4310">ROUND(E14363*F14363,2)</f>
        <v>0</v>
      </c>
    </row>
    <row r="14364" spans="1:7" ht="24" customHeight="1" x14ac:dyDescent="0.2">
      <c r="A14364" s="207" t="str">
        <f t="shared" si="4306"/>
        <v/>
      </c>
      <c r="B14364" s="205" t="str">
        <f t="shared" si="4309"/>
        <v/>
      </c>
      <c r="C14364" s="206"/>
      <c r="D14364" s="207" t="str">
        <f t="shared" si="4307"/>
        <v/>
      </c>
      <c r="E14364" s="208"/>
      <c r="F14364" s="209">
        <f t="shared" si="4308"/>
        <v>0</v>
      </c>
      <c r="G14364" s="268">
        <f t="shared" si="4310"/>
        <v>0</v>
      </c>
    </row>
    <row r="14365" spans="1:7" ht="24" customHeight="1" x14ac:dyDescent="0.2">
      <c r="A14365" s="207" t="str">
        <f t="shared" si="4306"/>
        <v/>
      </c>
      <c r="B14365" s="205" t="str">
        <f t="shared" si="4309"/>
        <v/>
      </c>
      <c r="C14365" s="206"/>
      <c r="D14365" s="207" t="str">
        <f t="shared" si="4307"/>
        <v/>
      </c>
      <c r="E14365" s="208"/>
      <c r="F14365" s="209">
        <f t="shared" si="4308"/>
        <v>0</v>
      </c>
      <c r="G14365" s="268">
        <f t="shared" si="4310"/>
        <v>0</v>
      </c>
    </row>
    <row r="14366" spans="1:7" ht="24" customHeight="1" x14ac:dyDescent="0.2">
      <c r="A14366" s="207" t="str">
        <f t="shared" si="4306"/>
        <v/>
      </c>
      <c r="B14366" s="205" t="str">
        <f t="shared" si="4309"/>
        <v/>
      </c>
      <c r="C14366" s="206"/>
      <c r="D14366" s="207" t="str">
        <f t="shared" si="4307"/>
        <v/>
      </c>
      <c r="E14366" s="208"/>
      <c r="F14366" s="209">
        <f t="shared" si="4308"/>
        <v>0</v>
      </c>
      <c r="G14366" s="268">
        <f t="shared" si="4310"/>
        <v>0</v>
      </c>
    </row>
    <row r="14367" spans="1:7" ht="24" customHeight="1" x14ac:dyDescent="0.2">
      <c r="A14367" s="207" t="str">
        <f t="shared" si="4306"/>
        <v/>
      </c>
      <c r="B14367" s="205" t="str">
        <f t="shared" si="4309"/>
        <v/>
      </c>
      <c r="C14367" s="206"/>
      <c r="D14367" s="207" t="str">
        <f t="shared" si="4307"/>
        <v/>
      </c>
      <c r="E14367" s="208"/>
      <c r="F14367" s="209">
        <f t="shared" si="4308"/>
        <v>0</v>
      </c>
      <c r="G14367" s="268">
        <f t="shared" si="4310"/>
        <v>0</v>
      </c>
    </row>
    <row r="14368" spans="1:7" ht="24" customHeight="1" x14ac:dyDescent="0.2">
      <c r="A14368" s="207" t="str">
        <f t="shared" si="4306"/>
        <v/>
      </c>
      <c r="B14368" s="205" t="str">
        <f t="shared" si="4309"/>
        <v/>
      </c>
      <c r="C14368" s="206"/>
      <c r="D14368" s="207" t="str">
        <f t="shared" si="4307"/>
        <v/>
      </c>
      <c r="E14368" s="208"/>
      <c r="F14368" s="209">
        <f t="shared" si="4308"/>
        <v>0</v>
      </c>
      <c r="G14368" s="268">
        <f t="shared" si="4310"/>
        <v>0</v>
      </c>
    </row>
    <row r="14369" spans="1:7" ht="24" customHeight="1" x14ac:dyDescent="0.2">
      <c r="A14369" s="207" t="str">
        <f t="shared" si="4306"/>
        <v/>
      </c>
      <c r="B14369" s="205" t="str">
        <f t="shared" si="4309"/>
        <v/>
      </c>
      <c r="C14369" s="206"/>
      <c r="D14369" s="207" t="str">
        <f t="shared" si="4307"/>
        <v/>
      </c>
      <c r="E14369" s="208"/>
      <c r="F14369" s="209">
        <f t="shared" si="4308"/>
        <v>0</v>
      </c>
      <c r="G14369" s="268">
        <f t="shared" si="4310"/>
        <v>0</v>
      </c>
    </row>
    <row r="14370" spans="1:7" ht="24" customHeight="1" x14ac:dyDescent="0.2">
      <c r="A14370" s="207" t="str">
        <f t="shared" si="4306"/>
        <v/>
      </c>
      <c r="B14370" s="205" t="str">
        <f t="shared" si="4309"/>
        <v/>
      </c>
      <c r="C14370" s="206"/>
      <c r="D14370" s="207" t="str">
        <f t="shared" si="4307"/>
        <v/>
      </c>
      <c r="E14370" s="208"/>
      <c r="F14370" s="209">
        <f t="shared" si="4308"/>
        <v>0</v>
      </c>
      <c r="G14370" s="268">
        <f t="shared" si="4310"/>
        <v>0</v>
      </c>
    </row>
    <row r="14371" spans="1:7" ht="24" customHeight="1" x14ac:dyDescent="0.2">
      <c r="A14371" s="207" t="str">
        <f t="shared" si="4306"/>
        <v/>
      </c>
      <c r="B14371" s="205" t="str">
        <f t="shared" si="4309"/>
        <v/>
      </c>
      <c r="C14371" s="206"/>
      <c r="D14371" s="207" t="str">
        <f t="shared" si="4307"/>
        <v/>
      </c>
      <c r="E14371" s="208"/>
      <c r="F14371" s="209">
        <f t="shared" si="4308"/>
        <v>0</v>
      </c>
      <c r="G14371" s="268">
        <f t="shared" si="4310"/>
        <v>0</v>
      </c>
    </row>
    <row r="14372" spans="1:7" ht="24" customHeight="1" x14ac:dyDescent="0.2">
      <c r="A14372" s="207" t="str">
        <f t="shared" si="4306"/>
        <v/>
      </c>
      <c r="B14372" s="205" t="str">
        <f t="shared" si="4309"/>
        <v/>
      </c>
      <c r="C14372" s="206"/>
      <c r="D14372" s="207" t="str">
        <f t="shared" si="4307"/>
        <v/>
      </c>
      <c r="E14372" s="208"/>
      <c r="F14372" s="209">
        <f t="shared" si="4308"/>
        <v>0</v>
      </c>
      <c r="G14372" s="268">
        <f t="shared" si="4310"/>
        <v>0</v>
      </c>
    </row>
    <row r="14373" spans="1:7" ht="24" customHeight="1" x14ac:dyDescent="0.2">
      <c r="A14373" s="207" t="str">
        <f t="shared" si="4306"/>
        <v/>
      </c>
      <c r="B14373" s="205" t="str">
        <f t="shared" si="4309"/>
        <v/>
      </c>
      <c r="C14373" s="206"/>
      <c r="D14373" s="207" t="str">
        <f t="shared" si="4307"/>
        <v/>
      </c>
      <c r="E14373" s="208"/>
      <c r="F14373" s="209">
        <f t="shared" si="4308"/>
        <v>0</v>
      </c>
      <c r="G14373" s="268">
        <f t="shared" si="4310"/>
        <v>0</v>
      </c>
    </row>
    <row r="14374" spans="1:7" ht="24" customHeight="1" x14ac:dyDescent="0.2">
      <c r="A14374" s="207" t="str">
        <f t="shared" si="4306"/>
        <v/>
      </c>
      <c r="B14374" s="205" t="str">
        <f t="shared" si="4309"/>
        <v/>
      </c>
      <c r="C14374" s="206"/>
      <c r="D14374" s="207" t="str">
        <f t="shared" si="4307"/>
        <v/>
      </c>
      <c r="E14374" s="208"/>
      <c r="F14374" s="209">
        <f t="shared" si="4308"/>
        <v>0</v>
      </c>
      <c r="G14374" s="268">
        <f t="shared" si="4310"/>
        <v>0</v>
      </c>
    </row>
    <row r="14375" spans="1:7" ht="24" customHeight="1" x14ac:dyDescent="0.2">
      <c r="A14375" s="207" t="str">
        <f t="shared" si="4306"/>
        <v/>
      </c>
      <c r="B14375" s="205" t="str">
        <f t="shared" si="4309"/>
        <v/>
      </c>
      <c r="C14375" s="206"/>
      <c r="D14375" s="207" t="str">
        <f t="shared" si="4307"/>
        <v/>
      </c>
      <c r="E14375" s="208"/>
      <c r="F14375" s="210">
        <f t="shared" si="4308"/>
        <v>0</v>
      </c>
      <c r="G14375" s="268">
        <f t="shared" si="4310"/>
        <v>0</v>
      </c>
    </row>
    <row r="14376" spans="1:7" ht="24" customHeight="1" x14ac:dyDescent="0.2">
      <c r="A14376" s="269"/>
      <c r="D14376" s="88"/>
      <c r="E14376" s="89"/>
      <c r="F14376" s="255" t="s">
        <v>30</v>
      </c>
      <c r="G14376" s="270">
        <f>SUBTOTAL(9,G14362:G14375)</f>
        <v>0</v>
      </c>
    </row>
    <row r="14377" spans="1:7" ht="24" customHeight="1" x14ac:dyDescent="0.2">
      <c r="A14377" s="269"/>
      <c r="C14377" s="98" t="s">
        <v>604</v>
      </c>
      <c r="D14377" s="88"/>
      <c r="E14377" s="89"/>
      <c r="G14377" s="271"/>
    </row>
    <row r="14378" spans="1:7" ht="24" customHeight="1" x14ac:dyDescent="0.2">
      <c r="A14378" s="207" t="str">
        <f t="shared" ref="A14378:A14385" si="4311">IFERROR(VLOOKUP(C14378,Tabla_Insumos,4,FALSE),"")</f>
        <v/>
      </c>
      <c r="B14378" s="205">
        <f t="shared" ref="B14378:B14385" si="4312">IFERROR(VLOOKUP(A14378,Tabla_Indices,5,FALSE),"")</f>
        <v>0</v>
      </c>
      <c r="C14378" s="206"/>
      <c r="D14378" s="207" t="str">
        <f t="shared" ref="D14378:D14385" si="4313">IFERROR(VLOOKUP(C14378,Tabla_Insumos,2,FALSE),"")</f>
        <v/>
      </c>
      <c r="E14378" s="208"/>
      <c r="F14378" s="211">
        <f t="shared" ref="F14378:F14385" si="4314">IFERROR(VLOOKUP(C14378,Tabla_Insumos,3,FALSE),0)</f>
        <v>0</v>
      </c>
      <c r="G14378" s="268">
        <f>ROUND(E14378*F14378,2)</f>
        <v>0</v>
      </c>
    </row>
    <row r="14379" spans="1:7" ht="24" customHeight="1" x14ac:dyDescent="0.2">
      <c r="A14379" s="207" t="str">
        <f t="shared" si="4311"/>
        <v/>
      </c>
      <c r="B14379" s="205">
        <f t="shared" si="4312"/>
        <v>0</v>
      </c>
      <c r="C14379" s="206"/>
      <c r="D14379" s="207" t="str">
        <f t="shared" si="4313"/>
        <v/>
      </c>
      <c r="E14379" s="208"/>
      <c r="F14379" s="211">
        <f t="shared" si="4314"/>
        <v>0</v>
      </c>
      <c r="G14379" s="268">
        <f>ROUND(E14379*F14379,2)</f>
        <v>0</v>
      </c>
    </row>
    <row r="14380" spans="1:7" ht="24" customHeight="1" x14ac:dyDescent="0.2">
      <c r="A14380" s="207" t="str">
        <f t="shared" si="4311"/>
        <v/>
      </c>
      <c r="B14380" s="205">
        <f t="shared" si="4312"/>
        <v>0</v>
      </c>
      <c r="C14380" s="206"/>
      <c r="D14380" s="207" t="str">
        <f t="shared" si="4313"/>
        <v/>
      </c>
      <c r="E14380" s="208"/>
      <c r="F14380" s="211">
        <f t="shared" si="4314"/>
        <v>0</v>
      </c>
      <c r="G14380" s="268">
        <f t="shared" ref="G14380:G14385" si="4315">ROUND(E14380*F14380,2)</f>
        <v>0</v>
      </c>
    </row>
    <row r="14381" spans="1:7" ht="24" customHeight="1" x14ac:dyDescent="0.2">
      <c r="A14381" s="207" t="str">
        <f t="shared" si="4311"/>
        <v/>
      </c>
      <c r="B14381" s="205">
        <f t="shared" si="4312"/>
        <v>0</v>
      </c>
      <c r="C14381" s="206"/>
      <c r="D14381" s="207" t="str">
        <f t="shared" si="4313"/>
        <v/>
      </c>
      <c r="E14381" s="208"/>
      <c r="F14381" s="211">
        <f t="shared" si="4314"/>
        <v>0</v>
      </c>
      <c r="G14381" s="268">
        <f t="shared" si="4315"/>
        <v>0</v>
      </c>
    </row>
    <row r="14382" spans="1:7" ht="24" customHeight="1" x14ac:dyDescent="0.2">
      <c r="A14382" s="207" t="str">
        <f t="shared" si="4311"/>
        <v/>
      </c>
      <c r="B14382" s="205">
        <f t="shared" si="4312"/>
        <v>0</v>
      </c>
      <c r="C14382" s="206"/>
      <c r="D14382" s="207" t="str">
        <f t="shared" si="4313"/>
        <v/>
      </c>
      <c r="E14382" s="208"/>
      <c r="F14382" s="209">
        <f t="shared" si="4314"/>
        <v>0</v>
      </c>
      <c r="G14382" s="268">
        <f t="shared" si="4315"/>
        <v>0</v>
      </c>
    </row>
    <row r="14383" spans="1:7" ht="24" customHeight="1" x14ac:dyDescent="0.2">
      <c r="A14383" s="207" t="str">
        <f t="shared" si="4311"/>
        <v/>
      </c>
      <c r="B14383" s="205">
        <f t="shared" si="4312"/>
        <v>0</v>
      </c>
      <c r="C14383" s="206"/>
      <c r="D14383" s="207" t="str">
        <f t="shared" si="4313"/>
        <v/>
      </c>
      <c r="E14383" s="208"/>
      <c r="F14383" s="209">
        <f t="shared" si="4314"/>
        <v>0</v>
      </c>
      <c r="G14383" s="268">
        <f t="shared" si="4315"/>
        <v>0</v>
      </c>
    </row>
    <row r="14384" spans="1:7" ht="24" customHeight="1" x14ac:dyDescent="0.2">
      <c r="A14384" s="207" t="str">
        <f t="shared" si="4311"/>
        <v/>
      </c>
      <c r="B14384" s="205">
        <f t="shared" si="4312"/>
        <v>0</v>
      </c>
      <c r="C14384" s="206"/>
      <c r="D14384" s="207" t="str">
        <f t="shared" si="4313"/>
        <v/>
      </c>
      <c r="E14384" s="208"/>
      <c r="F14384" s="209">
        <f t="shared" si="4314"/>
        <v>0</v>
      </c>
      <c r="G14384" s="268">
        <f t="shared" si="4315"/>
        <v>0</v>
      </c>
    </row>
    <row r="14385" spans="1:7" ht="24" customHeight="1" x14ac:dyDescent="0.2">
      <c r="A14385" s="207" t="str">
        <f t="shared" si="4311"/>
        <v/>
      </c>
      <c r="B14385" s="205">
        <f t="shared" si="4312"/>
        <v>0</v>
      </c>
      <c r="C14385" s="206"/>
      <c r="D14385" s="207" t="str">
        <f t="shared" si="4313"/>
        <v/>
      </c>
      <c r="E14385" s="208"/>
      <c r="F14385" s="209">
        <f t="shared" si="4314"/>
        <v>0</v>
      </c>
      <c r="G14385" s="268">
        <f t="shared" si="4315"/>
        <v>0</v>
      </c>
    </row>
    <row r="14386" spans="1:7" ht="24" customHeight="1" x14ac:dyDescent="0.2">
      <c r="A14386" s="269"/>
      <c r="D14386" s="88"/>
      <c r="E14386" s="89"/>
      <c r="F14386" s="255" t="s">
        <v>31</v>
      </c>
      <c r="G14386" s="270">
        <f>SUBTOTAL(9,G14378:G14385)</f>
        <v>0</v>
      </c>
    </row>
    <row r="14387" spans="1:7" ht="24" customHeight="1" x14ac:dyDescent="0.2">
      <c r="A14387" s="269"/>
      <c r="C14387" s="98" t="s">
        <v>605</v>
      </c>
      <c r="D14387" s="88"/>
      <c r="E14387" s="89"/>
      <c r="G14387" s="271"/>
    </row>
    <row r="14388" spans="1:7" ht="24" customHeight="1" x14ac:dyDescent="0.2">
      <c r="A14388" s="207" t="str">
        <f t="shared" ref="A14388:A14396" si="4316">IFERROR(VLOOKUP(C14388,Tabla_Insumos,4,FALSE),"")</f>
        <v/>
      </c>
      <c r="B14388" s="205" t="str">
        <f t="shared" ref="B14388:B14396" si="4317">IFERROR(VLOOKUP(C14388,Tabla_Insumos,5,FALSE),"")</f>
        <v/>
      </c>
      <c r="C14388" s="206"/>
      <c r="D14388" s="207" t="str">
        <f t="shared" ref="D14388:D14396" si="4318">IFERROR(VLOOKUP(C14388,Tabla_Insumos,2,FALSE),"")</f>
        <v/>
      </c>
      <c r="E14388" s="208"/>
      <c r="F14388" s="209">
        <f t="shared" ref="F14388:F14396" si="4319">IFERROR(VLOOKUP(C14388,Tabla_Insumos,3,FALSE),0)</f>
        <v>0</v>
      </c>
      <c r="G14388" s="268">
        <f t="shared" ref="G14388:G14396" si="4320">ROUND(E14388*F14388,2)</f>
        <v>0</v>
      </c>
    </row>
    <row r="14389" spans="1:7" ht="24" customHeight="1" x14ac:dyDescent="0.2">
      <c r="A14389" s="207" t="str">
        <f t="shared" si="4316"/>
        <v/>
      </c>
      <c r="B14389" s="205" t="str">
        <f t="shared" si="4317"/>
        <v/>
      </c>
      <c r="C14389" s="206"/>
      <c r="D14389" s="207" t="str">
        <f t="shared" si="4318"/>
        <v/>
      </c>
      <c r="E14389" s="208"/>
      <c r="F14389" s="209">
        <f t="shared" si="4319"/>
        <v>0</v>
      </c>
      <c r="G14389" s="268">
        <f t="shared" si="4320"/>
        <v>0</v>
      </c>
    </row>
    <row r="14390" spans="1:7" ht="24" customHeight="1" x14ac:dyDescent="0.2">
      <c r="A14390" s="207" t="str">
        <f t="shared" si="4316"/>
        <v/>
      </c>
      <c r="B14390" s="205" t="str">
        <f t="shared" si="4317"/>
        <v/>
      </c>
      <c r="C14390" s="206"/>
      <c r="D14390" s="207" t="str">
        <f t="shared" si="4318"/>
        <v/>
      </c>
      <c r="E14390" s="208"/>
      <c r="F14390" s="209">
        <f t="shared" si="4319"/>
        <v>0</v>
      </c>
      <c r="G14390" s="268">
        <f t="shared" si="4320"/>
        <v>0</v>
      </c>
    </row>
    <row r="14391" spans="1:7" ht="24" customHeight="1" x14ac:dyDescent="0.2">
      <c r="A14391" s="207" t="str">
        <f t="shared" si="4316"/>
        <v/>
      </c>
      <c r="B14391" s="205" t="str">
        <f t="shared" si="4317"/>
        <v/>
      </c>
      <c r="C14391" s="206"/>
      <c r="D14391" s="207" t="str">
        <f t="shared" si="4318"/>
        <v/>
      </c>
      <c r="E14391" s="208"/>
      <c r="F14391" s="209">
        <f t="shared" si="4319"/>
        <v>0</v>
      </c>
      <c r="G14391" s="268">
        <f t="shared" si="4320"/>
        <v>0</v>
      </c>
    </row>
    <row r="14392" spans="1:7" ht="24" customHeight="1" x14ac:dyDescent="0.2">
      <c r="A14392" s="207" t="str">
        <f t="shared" si="4316"/>
        <v/>
      </c>
      <c r="B14392" s="205" t="str">
        <f t="shared" si="4317"/>
        <v/>
      </c>
      <c r="C14392" s="206"/>
      <c r="D14392" s="207" t="str">
        <f t="shared" si="4318"/>
        <v/>
      </c>
      <c r="E14392" s="208"/>
      <c r="F14392" s="209">
        <f t="shared" si="4319"/>
        <v>0</v>
      </c>
      <c r="G14392" s="268">
        <f t="shared" si="4320"/>
        <v>0</v>
      </c>
    </row>
    <row r="14393" spans="1:7" ht="24" customHeight="1" x14ac:dyDescent="0.2">
      <c r="A14393" s="207" t="str">
        <f t="shared" si="4316"/>
        <v/>
      </c>
      <c r="B14393" s="205" t="str">
        <f t="shared" si="4317"/>
        <v/>
      </c>
      <c r="C14393" s="206"/>
      <c r="D14393" s="207" t="str">
        <f t="shared" si="4318"/>
        <v/>
      </c>
      <c r="E14393" s="208"/>
      <c r="F14393" s="209">
        <f t="shared" si="4319"/>
        <v>0</v>
      </c>
      <c r="G14393" s="268">
        <f t="shared" si="4320"/>
        <v>0</v>
      </c>
    </row>
    <row r="14394" spans="1:7" ht="24" customHeight="1" x14ac:dyDescent="0.2">
      <c r="A14394" s="207" t="str">
        <f t="shared" si="4316"/>
        <v/>
      </c>
      <c r="B14394" s="205" t="str">
        <f t="shared" si="4317"/>
        <v/>
      </c>
      <c r="C14394" s="206"/>
      <c r="D14394" s="207" t="str">
        <f t="shared" si="4318"/>
        <v/>
      </c>
      <c r="E14394" s="208"/>
      <c r="F14394" s="209">
        <f t="shared" si="4319"/>
        <v>0</v>
      </c>
      <c r="G14394" s="268">
        <f t="shared" si="4320"/>
        <v>0</v>
      </c>
    </row>
    <row r="14395" spans="1:7" ht="24" customHeight="1" x14ac:dyDescent="0.2">
      <c r="A14395" s="207" t="str">
        <f t="shared" si="4316"/>
        <v/>
      </c>
      <c r="B14395" s="205" t="str">
        <f t="shared" si="4317"/>
        <v/>
      </c>
      <c r="C14395" s="206"/>
      <c r="D14395" s="207" t="str">
        <f t="shared" si="4318"/>
        <v/>
      </c>
      <c r="E14395" s="208"/>
      <c r="F14395" s="209">
        <f t="shared" si="4319"/>
        <v>0</v>
      </c>
      <c r="G14395" s="268">
        <f t="shared" si="4320"/>
        <v>0</v>
      </c>
    </row>
    <row r="14396" spans="1:7" ht="24" customHeight="1" x14ac:dyDescent="0.2">
      <c r="A14396" s="207" t="str">
        <f t="shared" si="4316"/>
        <v/>
      </c>
      <c r="B14396" s="205" t="str">
        <f t="shared" si="4317"/>
        <v/>
      </c>
      <c r="C14396" s="206"/>
      <c r="D14396" s="207" t="str">
        <f t="shared" si="4318"/>
        <v/>
      </c>
      <c r="E14396" s="208"/>
      <c r="F14396" s="209">
        <f t="shared" si="4319"/>
        <v>0</v>
      </c>
      <c r="G14396" s="268">
        <f t="shared" si="4320"/>
        <v>0</v>
      </c>
    </row>
    <row r="14397" spans="1:7" ht="24" customHeight="1" x14ac:dyDescent="0.2">
      <c r="A14397" s="272"/>
      <c r="B14397" s="88"/>
      <c r="D14397" s="88"/>
      <c r="E14397" s="89"/>
      <c r="F14397" s="255" t="s">
        <v>32</v>
      </c>
      <c r="G14397" s="270">
        <f>SUBTOTAL(9,G14388:G14396)</f>
        <v>0</v>
      </c>
    </row>
    <row r="14398" spans="1:7" ht="24" customHeight="1" x14ac:dyDescent="0.2">
      <c r="A14398" s="273"/>
      <c r="B14398" s="88"/>
      <c r="D14398" s="88"/>
      <c r="E14398" s="89"/>
      <c r="G14398" s="271"/>
    </row>
    <row r="14399" spans="1:7" ht="24" customHeight="1" x14ac:dyDescent="0.2">
      <c r="A14399" s="274" t="str">
        <f>B14357</f>
        <v>25.9.2.26</v>
      </c>
      <c r="B14399" s="275" t="str">
        <f>C14357</f>
        <v>Interrupt. difer. 4 x 16 Amp. 30 mA.</v>
      </c>
      <c r="C14399" s="95"/>
      <c r="D14399" s="95" t="s">
        <v>33</v>
      </c>
      <c r="E14399" s="96"/>
      <c r="F14399" s="277" t="s">
        <v>34</v>
      </c>
      <c r="G14399" s="276">
        <f>SUBTOTAL(9,G14362:G14398)</f>
        <v>0</v>
      </c>
    </row>
    <row r="14401" spans="1:7" ht="24" customHeight="1" x14ac:dyDescent="0.2">
      <c r="A14401" s="256" t="s">
        <v>36</v>
      </c>
      <c r="B14401" s="257"/>
      <c r="C14401" s="257"/>
      <c r="D14401" s="257"/>
      <c r="E14401" s="257"/>
      <c r="F14401" s="257"/>
      <c r="G14401" s="258"/>
    </row>
    <row r="14402" spans="1:7" ht="24" customHeight="1" x14ac:dyDescent="0.2">
      <c r="A14402" s="259" t="s">
        <v>601</v>
      </c>
      <c r="B14402" s="84" t="str">
        <f>Comitente</f>
        <v>SUBSECRETARIA DE ARQUITECTURA</v>
      </c>
      <c r="C14402" s="80"/>
      <c r="D14402" s="85"/>
      <c r="E14402" s="85"/>
      <c r="F14402" s="86"/>
      <c r="G14402" s="260"/>
    </row>
    <row r="14403" spans="1:7" ht="24" customHeight="1" x14ac:dyDescent="0.2">
      <c r="A14403" s="259" t="s">
        <v>602</v>
      </c>
      <c r="B14403" s="84">
        <f>Contratista</f>
        <v>0</v>
      </c>
      <c r="C14403" s="81"/>
      <c r="D14403" s="81"/>
      <c r="E14403" s="81"/>
      <c r="F14403" s="87"/>
      <c r="G14403" s="261"/>
    </row>
    <row r="14404" spans="1:7" ht="24" customHeight="1" x14ac:dyDescent="0.2">
      <c r="A14404" s="259" t="s">
        <v>23</v>
      </c>
      <c r="B14404" s="84" t="str">
        <f>Obra</f>
        <v>ESCUELA CASA DEL NINÑO</v>
      </c>
      <c r="C14404" s="81"/>
      <c r="D14404" s="81"/>
      <c r="E14404" s="81"/>
      <c r="F14404" s="87" t="s">
        <v>37</v>
      </c>
      <c r="G14404" s="262">
        <f>Fecha_Base</f>
        <v>0</v>
      </c>
    </row>
    <row r="14405" spans="1:7" ht="24" customHeight="1" x14ac:dyDescent="0.2">
      <c r="A14405" s="263" t="s">
        <v>600</v>
      </c>
      <c r="B14405" s="82" t="str">
        <f>Ubicación</f>
        <v>VALLE FERTIL - SAN JUAN</v>
      </c>
      <c r="C14405" s="82"/>
      <c r="D14405" s="88"/>
      <c r="E14405" s="89"/>
      <c r="G14405" s="264"/>
    </row>
    <row r="14406" spans="1:7" ht="24" customHeight="1" x14ac:dyDescent="0.2">
      <c r="A14406" s="263" t="s">
        <v>38</v>
      </c>
      <c r="B14406" s="91">
        <f>IFERROR(VALUE(LEFT(B14407,FIND(".",B14407)-1)),"")</f>
        <v>25</v>
      </c>
      <c r="C14406" s="83" t="str">
        <f>IFERROR(VLOOKUP(B14406,Tabla_CyP,2,FALSE),"")</f>
        <v>REPARACIONES, REFACCIONES Y REFUNCIONALIZACIONES</v>
      </c>
      <c r="E14406" s="89"/>
      <c r="G14406" s="264"/>
    </row>
    <row r="14407" spans="1:7" ht="24" customHeight="1" x14ac:dyDescent="0.2">
      <c r="A14407" s="263" t="s">
        <v>24</v>
      </c>
      <c r="B14407" s="92" t="str">
        <f>IFERROR(VLOOKUP(COUNTIF($A$1:A14407,"ANALISIS DE PRECIOS"),Tabla_NumeroItem,2,FALSE),"")</f>
        <v>25.9.2.27</v>
      </c>
      <c r="C14407" s="83" t="str">
        <f>IFERROR(VLOOKUP(B14407,Tabla_CyP,2,FALSE),"")</f>
        <v>Interrupt. difer. 4 x 25 Amp. 30 mA.</v>
      </c>
      <c r="D14407" s="88"/>
      <c r="E14407" s="89"/>
      <c r="F14407" s="87" t="s">
        <v>25</v>
      </c>
      <c r="G14407" s="265" t="str">
        <f>IFERROR(VLOOKUP(B14407,Tabla_CyP,4,FALSE),"")</f>
        <v>u</v>
      </c>
    </row>
    <row r="14408" spans="1:7" ht="24" customHeight="1" x14ac:dyDescent="0.2">
      <c r="A14408" s="263"/>
      <c r="B14408" s="82"/>
      <c r="D14408" s="88"/>
      <c r="E14408" s="89"/>
      <c r="G14408" s="264"/>
    </row>
    <row r="14409" spans="1:7" ht="24" customHeight="1" x14ac:dyDescent="0.2">
      <c r="A14409" s="366" t="s">
        <v>506</v>
      </c>
      <c r="B14409" s="367"/>
      <c r="C14409" s="368" t="s">
        <v>0</v>
      </c>
      <c r="D14409" s="368" t="s">
        <v>26</v>
      </c>
      <c r="E14409" s="370" t="s">
        <v>27</v>
      </c>
      <c r="F14409" s="372" t="s">
        <v>28</v>
      </c>
      <c r="G14409" s="372" t="s">
        <v>29</v>
      </c>
    </row>
    <row r="14410" spans="1:7" ht="24" customHeight="1" x14ac:dyDescent="0.2">
      <c r="A14410" s="93" t="s">
        <v>507</v>
      </c>
      <c r="B14410" s="93" t="s">
        <v>508</v>
      </c>
      <c r="C14410" s="369"/>
      <c r="D14410" s="369"/>
      <c r="E14410" s="371"/>
      <c r="F14410" s="373"/>
      <c r="G14410" s="373"/>
    </row>
    <row r="14411" spans="1:7" ht="24" customHeight="1" x14ac:dyDescent="0.2">
      <c r="A14411" s="266"/>
      <c r="B14411" s="94"/>
      <c r="C14411" s="132" t="s">
        <v>603</v>
      </c>
      <c r="D14411" s="95"/>
      <c r="E14411" s="96"/>
      <c r="F14411" s="97"/>
      <c r="G14411" s="267"/>
    </row>
    <row r="14412" spans="1:7" ht="24" customHeight="1" x14ac:dyDescent="0.2">
      <c r="A14412" s="207" t="str">
        <f t="shared" ref="A14412:A14425" si="4321">IFERROR(VLOOKUP(C14412,Tabla_Insumos,4,FALSE),"")</f>
        <v/>
      </c>
      <c r="B14412" s="205" t="str">
        <f>IFERROR(VLOOKUP(C14412,Tabla_Insumos,5,FALSE),"")</f>
        <v/>
      </c>
      <c r="C14412" s="206"/>
      <c r="D14412" s="207" t="str">
        <f t="shared" ref="D14412:D14425" si="4322">IFERROR(VLOOKUP(C14412,Tabla_Insumos,2,FALSE),"")</f>
        <v/>
      </c>
      <c r="E14412" s="208"/>
      <c r="F14412" s="209">
        <f t="shared" ref="F14412:F14425" si="4323">IFERROR(VLOOKUP(C14412,Tabla_Insumos,3,FALSE),0)</f>
        <v>0</v>
      </c>
      <c r="G14412" s="268">
        <f>ROUND(E14412*F14412,2)</f>
        <v>0</v>
      </c>
    </row>
    <row r="14413" spans="1:7" ht="24" customHeight="1" x14ac:dyDescent="0.2">
      <c r="A14413" s="207" t="str">
        <f t="shared" si="4321"/>
        <v/>
      </c>
      <c r="B14413" s="205" t="str">
        <f t="shared" ref="B14413:B14425" si="4324">IFERROR(VLOOKUP(C14413,Tabla_Insumos,5,FALSE),"")</f>
        <v/>
      </c>
      <c r="C14413" s="206"/>
      <c r="D14413" s="207" t="str">
        <f t="shared" si="4322"/>
        <v/>
      </c>
      <c r="E14413" s="208"/>
      <c r="F14413" s="209">
        <f t="shared" si="4323"/>
        <v>0</v>
      </c>
      <c r="G14413" s="268">
        <f t="shared" ref="G14413:G14425" si="4325">ROUND(E14413*F14413,2)</f>
        <v>0</v>
      </c>
    </row>
    <row r="14414" spans="1:7" ht="24" customHeight="1" x14ac:dyDescent="0.2">
      <c r="A14414" s="207" t="str">
        <f t="shared" si="4321"/>
        <v/>
      </c>
      <c r="B14414" s="205" t="str">
        <f t="shared" si="4324"/>
        <v/>
      </c>
      <c r="C14414" s="206"/>
      <c r="D14414" s="207" t="str">
        <f t="shared" si="4322"/>
        <v/>
      </c>
      <c r="E14414" s="208"/>
      <c r="F14414" s="209">
        <f t="shared" si="4323"/>
        <v>0</v>
      </c>
      <c r="G14414" s="268">
        <f t="shared" si="4325"/>
        <v>0</v>
      </c>
    </row>
    <row r="14415" spans="1:7" ht="24" customHeight="1" x14ac:dyDescent="0.2">
      <c r="A14415" s="207" t="str">
        <f t="shared" si="4321"/>
        <v/>
      </c>
      <c r="B14415" s="205" t="str">
        <f t="shared" si="4324"/>
        <v/>
      </c>
      <c r="C14415" s="206"/>
      <c r="D14415" s="207" t="str">
        <f t="shared" si="4322"/>
        <v/>
      </c>
      <c r="E14415" s="208"/>
      <c r="F14415" s="209">
        <f t="shared" si="4323"/>
        <v>0</v>
      </c>
      <c r="G14415" s="268">
        <f t="shared" si="4325"/>
        <v>0</v>
      </c>
    </row>
    <row r="14416" spans="1:7" ht="24" customHeight="1" x14ac:dyDescent="0.2">
      <c r="A14416" s="207" t="str">
        <f t="shared" si="4321"/>
        <v/>
      </c>
      <c r="B14416" s="205" t="str">
        <f t="shared" si="4324"/>
        <v/>
      </c>
      <c r="C14416" s="206"/>
      <c r="D14416" s="207" t="str">
        <f t="shared" si="4322"/>
        <v/>
      </c>
      <c r="E14416" s="208"/>
      <c r="F14416" s="209">
        <f t="shared" si="4323"/>
        <v>0</v>
      </c>
      <c r="G14416" s="268">
        <f t="shared" si="4325"/>
        <v>0</v>
      </c>
    </row>
    <row r="14417" spans="1:7" ht="24" customHeight="1" x14ac:dyDescent="0.2">
      <c r="A14417" s="207" t="str">
        <f t="shared" si="4321"/>
        <v/>
      </c>
      <c r="B14417" s="205" t="str">
        <f t="shared" si="4324"/>
        <v/>
      </c>
      <c r="C14417" s="206"/>
      <c r="D14417" s="207" t="str">
        <f t="shared" si="4322"/>
        <v/>
      </c>
      <c r="E14417" s="208"/>
      <c r="F14417" s="209">
        <f t="shared" si="4323"/>
        <v>0</v>
      </c>
      <c r="G14417" s="268">
        <f t="shared" si="4325"/>
        <v>0</v>
      </c>
    </row>
    <row r="14418" spans="1:7" ht="24" customHeight="1" x14ac:dyDescent="0.2">
      <c r="A14418" s="207" t="str">
        <f t="shared" si="4321"/>
        <v/>
      </c>
      <c r="B14418" s="205" t="str">
        <f t="shared" si="4324"/>
        <v/>
      </c>
      <c r="C14418" s="206"/>
      <c r="D14418" s="207" t="str">
        <f t="shared" si="4322"/>
        <v/>
      </c>
      <c r="E14418" s="208"/>
      <c r="F14418" s="209">
        <f t="shared" si="4323"/>
        <v>0</v>
      </c>
      <c r="G14418" s="268">
        <f t="shared" si="4325"/>
        <v>0</v>
      </c>
    </row>
    <row r="14419" spans="1:7" ht="24" customHeight="1" x14ac:dyDescent="0.2">
      <c r="A14419" s="207" t="str">
        <f t="shared" si="4321"/>
        <v/>
      </c>
      <c r="B14419" s="205" t="str">
        <f t="shared" si="4324"/>
        <v/>
      </c>
      <c r="C14419" s="206"/>
      <c r="D14419" s="207" t="str">
        <f t="shared" si="4322"/>
        <v/>
      </c>
      <c r="E14419" s="208"/>
      <c r="F14419" s="209">
        <f t="shared" si="4323"/>
        <v>0</v>
      </c>
      <c r="G14419" s="268">
        <f t="shared" si="4325"/>
        <v>0</v>
      </c>
    </row>
    <row r="14420" spans="1:7" ht="24" customHeight="1" x14ac:dyDescent="0.2">
      <c r="A14420" s="207" t="str">
        <f t="shared" si="4321"/>
        <v/>
      </c>
      <c r="B14420" s="205" t="str">
        <f t="shared" si="4324"/>
        <v/>
      </c>
      <c r="C14420" s="206"/>
      <c r="D14420" s="207" t="str">
        <f t="shared" si="4322"/>
        <v/>
      </c>
      <c r="E14420" s="208"/>
      <c r="F14420" s="209">
        <f t="shared" si="4323"/>
        <v>0</v>
      </c>
      <c r="G14420" s="268">
        <f t="shared" si="4325"/>
        <v>0</v>
      </c>
    </row>
    <row r="14421" spans="1:7" ht="24" customHeight="1" x14ac:dyDescent="0.2">
      <c r="A14421" s="207" t="str">
        <f t="shared" si="4321"/>
        <v/>
      </c>
      <c r="B14421" s="205" t="str">
        <f t="shared" si="4324"/>
        <v/>
      </c>
      <c r="C14421" s="206"/>
      <c r="D14421" s="207" t="str">
        <f t="shared" si="4322"/>
        <v/>
      </c>
      <c r="E14421" s="208"/>
      <c r="F14421" s="209">
        <f t="shared" si="4323"/>
        <v>0</v>
      </c>
      <c r="G14421" s="268">
        <f t="shared" si="4325"/>
        <v>0</v>
      </c>
    </row>
    <row r="14422" spans="1:7" ht="24" customHeight="1" x14ac:dyDescent="0.2">
      <c r="A14422" s="207" t="str">
        <f t="shared" si="4321"/>
        <v/>
      </c>
      <c r="B14422" s="205" t="str">
        <f t="shared" si="4324"/>
        <v/>
      </c>
      <c r="C14422" s="206"/>
      <c r="D14422" s="207" t="str">
        <f t="shared" si="4322"/>
        <v/>
      </c>
      <c r="E14422" s="208"/>
      <c r="F14422" s="209">
        <f t="shared" si="4323"/>
        <v>0</v>
      </c>
      <c r="G14422" s="268">
        <f t="shared" si="4325"/>
        <v>0</v>
      </c>
    </row>
    <row r="14423" spans="1:7" ht="24" customHeight="1" x14ac:dyDescent="0.2">
      <c r="A14423" s="207" t="str">
        <f t="shared" si="4321"/>
        <v/>
      </c>
      <c r="B14423" s="205" t="str">
        <f t="shared" si="4324"/>
        <v/>
      </c>
      <c r="C14423" s="206"/>
      <c r="D14423" s="207" t="str">
        <f t="shared" si="4322"/>
        <v/>
      </c>
      <c r="E14423" s="208"/>
      <c r="F14423" s="209">
        <f t="shared" si="4323"/>
        <v>0</v>
      </c>
      <c r="G14423" s="268">
        <f t="shared" si="4325"/>
        <v>0</v>
      </c>
    </row>
    <row r="14424" spans="1:7" ht="24" customHeight="1" x14ac:dyDescent="0.2">
      <c r="A14424" s="207" t="str">
        <f t="shared" si="4321"/>
        <v/>
      </c>
      <c r="B14424" s="205" t="str">
        <f t="shared" si="4324"/>
        <v/>
      </c>
      <c r="C14424" s="206"/>
      <c r="D14424" s="207" t="str">
        <f t="shared" si="4322"/>
        <v/>
      </c>
      <c r="E14424" s="208"/>
      <c r="F14424" s="209">
        <f t="shared" si="4323"/>
        <v>0</v>
      </c>
      <c r="G14424" s="268">
        <f t="shared" si="4325"/>
        <v>0</v>
      </c>
    </row>
    <row r="14425" spans="1:7" ht="24" customHeight="1" x14ac:dyDescent="0.2">
      <c r="A14425" s="207" t="str">
        <f t="shared" si="4321"/>
        <v/>
      </c>
      <c r="B14425" s="205" t="str">
        <f t="shared" si="4324"/>
        <v/>
      </c>
      <c r="C14425" s="206"/>
      <c r="D14425" s="207" t="str">
        <f t="shared" si="4322"/>
        <v/>
      </c>
      <c r="E14425" s="208"/>
      <c r="F14425" s="210">
        <f t="shared" si="4323"/>
        <v>0</v>
      </c>
      <c r="G14425" s="268">
        <f t="shared" si="4325"/>
        <v>0</v>
      </c>
    </row>
    <row r="14426" spans="1:7" ht="24" customHeight="1" x14ac:dyDescent="0.2">
      <c r="A14426" s="269"/>
      <c r="D14426" s="88"/>
      <c r="E14426" s="89"/>
      <c r="F14426" s="255" t="s">
        <v>30</v>
      </c>
      <c r="G14426" s="270">
        <f>SUBTOTAL(9,G14412:G14425)</f>
        <v>0</v>
      </c>
    </row>
    <row r="14427" spans="1:7" ht="24" customHeight="1" x14ac:dyDescent="0.2">
      <c r="A14427" s="269"/>
      <c r="C14427" s="98" t="s">
        <v>604</v>
      </c>
      <c r="D14427" s="88"/>
      <c r="E14427" s="89"/>
      <c r="G14427" s="271"/>
    </row>
    <row r="14428" spans="1:7" ht="24" customHeight="1" x14ac:dyDescent="0.2">
      <c r="A14428" s="207" t="str">
        <f t="shared" ref="A14428:A14435" si="4326">IFERROR(VLOOKUP(C14428,Tabla_Insumos,4,FALSE),"")</f>
        <v/>
      </c>
      <c r="B14428" s="205">
        <f t="shared" ref="B14428:B14435" si="4327">IFERROR(VLOOKUP(A14428,Tabla_Indices,5,FALSE),"")</f>
        <v>0</v>
      </c>
      <c r="C14428" s="206"/>
      <c r="D14428" s="207" t="str">
        <f t="shared" ref="D14428:D14435" si="4328">IFERROR(VLOOKUP(C14428,Tabla_Insumos,2,FALSE),"")</f>
        <v/>
      </c>
      <c r="E14428" s="208"/>
      <c r="F14428" s="211">
        <f t="shared" ref="F14428:F14435" si="4329">IFERROR(VLOOKUP(C14428,Tabla_Insumos,3,FALSE),0)</f>
        <v>0</v>
      </c>
      <c r="G14428" s="268">
        <f>ROUND(E14428*F14428,2)</f>
        <v>0</v>
      </c>
    </row>
    <row r="14429" spans="1:7" ht="24" customHeight="1" x14ac:dyDescent="0.2">
      <c r="A14429" s="207" t="str">
        <f t="shared" si="4326"/>
        <v/>
      </c>
      <c r="B14429" s="205">
        <f t="shared" si="4327"/>
        <v>0</v>
      </c>
      <c r="C14429" s="206"/>
      <c r="D14429" s="207" t="str">
        <f t="shared" si="4328"/>
        <v/>
      </c>
      <c r="E14429" s="208"/>
      <c r="F14429" s="211">
        <f t="shared" si="4329"/>
        <v>0</v>
      </c>
      <c r="G14429" s="268">
        <f>ROUND(E14429*F14429,2)</f>
        <v>0</v>
      </c>
    </row>
    <row r="14430" spans="1:7" ht="24" customHeight="1" x14ac:dyDescent="0.2">
      <c r="A14430" s="207" t="str">
        <f t="shared" si="4326"/>
        <v/>
      </c>
      <c r="B14430" s="205">
        <f t="shared" si="4327"/>
        <v>0</v>
      </c>
      <c r="C14430" s="206"/>
      <c r="D14430" s="207" t="str">
        <f t="shared" si="4328"/>
        <v/>
      </c>
      <c r="E14430" s="208"/>
      <c r="F14430" s="211">
        <f t="shared" si="4329"/>
        <v>0</v>
      </c>
      <c r="G14430" s="268">
        <f t="shared" ref="G14430:G14435" si="4330">ROUND(E14430*F14430,2)</f>
        <v>0</v>
      </c>
    </row>
    <row r="14431" spans="1:7" ht="24" customHeight="1" x14ac:dyDescent="0.2">
      <c r="A14431" s="207" t="str">
        <f t="shared" si="4326"/>
        <v/>
      </c>
      <c r="B14431" s="205">
        <f t="shared" si="4327"/>
        <v>0</v>
      </c>
      <c r="C14431" s="206"/>
      <c r="D14431" s="207" t="str">
        <f t="shared" si="4328"/>
        <v/>
      </c>
      <c r="E14431" s="208"/>
      <c r="F14431" s="211">
        <f t="shared" si="4329"/>
        <v>0</v>
      </c>
      <c r="G14431" s="268">
        <f t="shared" si="4330"/>
        <v>0</v>
      </c>
    </row>
    <row r="14432" spans="1:7" ht="24" customHeight="1" x14ac:dyDescent="0.2">
      <c r="A14432" s="207" t="str">
        <f t="shared" si="4326"/>
        <v/>
      </c>
      <c r="B14432" s="205">
        <f t="shared" si="4327"/>
        <v>0</v>
      </c>
      <c r="C14432" s="206"/>
      <c r="D14432" s="207" t="str">
        <f t="shared" si="4328"/>
        <v/>
      </c>
      <c r="E14432" s="208"/>
      <c r="F14432" s="209">
        <f t="shared" si="4329"/>
        <v>0</v>
      </c>
      <c r="G14432" s="268">
        <f t="shared" si="4330"/>
        <v>0</v>
      </c>
    </row>
    <row r="14433" spans="1:7" ht="24" customHeight="1" x14ac:dyDescent="0.2">
      <c r="A14433" s="207" t="str">
        <f t="shared" si="4326"/>
        <v/>
      </c>
      <c r="B14433" s="205">
        <f t="shared" si="4327"/>
        <v>0</v>
      </c>
      <c r="C14433" s="206"/>
      <c r="D14433" s="207" t="str">
        <f t="shared" si="4328"/>
        <v/>
      </c>
      <c r="E14433" s="208"/>
      <c r="F14433" s="209">
        <f t="shared" si="4329"/>
        <v>0</v>
      </c>
      <c r="G14433" s="268">
        <f t="shared" si="4330"/>
        <v>0</v>
      </c>
    </row>
    <row r="14434" spans="1:7" ht="24" customHeight="1" x14ac:dyDescent="0.2">
      <c r="A14434" s="207" t="str">
        <f t="shared" si="4326"/>
        <v/>
      </c>
      <c r="B14434" s="205">
        <f t="shared" si="4327"/>
        <v>0</v>
      </c>
      <c r="C14434" s="206"/>
      <c r="D14434" s="207" t="str">
        <f t="shared" si="4328"/>
        <v/>
      </c>
      <c r="E14434" s="208"/>
      <c r="F14434" s="209">
        <f t="shared" si="4329"/>
        <v>0</v>
      </c>
      <c r="G14434" s="268">
        <f t="shared" si="4330"/>
        <v>0</v>
      </c>
    </row>
    <row r="14435" spans="1:7" ht="24" customHeight="1" x14ac:dyDescent="0.2">
      <c r="A14435" s="207" t="str">
        <f t="shared" si="4326"/>
        <v/>
      </c>
      <c r="B14435" s="205">
        <f t="shared" si="4327"/>
        <v>0</v>
      </c>
      <c r="C14435" s="206"/>
      <c r="D14435" s="207" t="str">
        <f t="shared" si="4328"/>
        <v/>
      </c>
      <c r="E14435" s="208"/>
      <c r="F14435" s="209">
        <f t="shared" si="4329"/>
        <v>0</v>
      </c>
      <c r="G14435" s="268">
        <f t="shared" si="4330"/>
        <v>0</v>
      </c>
    </row>
    <row r="14436" spans="1:7" ht="24" customHeight="1" x14ac:dyDescent="0.2">
      <c r="A14436" s="269"/>
      <c r="D14436" s="88"/>
      <c r="E14436" s="89"/>
      <c r="F14436" s="255" t="s">
        <v>31</v>
      </c>
      <c r="G14436" s="270">
        <f>SUBTOTAL(9,G14428:G14435)</f>
        <v>0</v>
      </c>
    </row>
    <row r="14437" spans="1:7" ht="24" customHeight="1" x14ac:dyDescent="0.2">
      <c r="A14437" s="269"/>
      <c r="C14437" s="98" t="s">
        <v>605</v>
      </c>
      <c r="D14437" s="88"/>
      <c r="E14437" s="89"/>
      <c r="G14437" s="271"/>
    </row>
    <row r="14438" spans="1:7" ht="24" customHeight="1" x14ac:dyDescent="0.2">
      <c r="A14438" s="207" t="str">
        <f t="shared" ref="A14438:A14446" si="4331">IFERROR(VLOOKUP(C14438,Tabla_Insumos,4,FALSE),"")</f>
        <v/>
      </c>
      <c r="B14438" s="205" t="str">
        <f t="shared" ref="B14438:B14446" si="4332">IFERROR(VLOOKUP(C14438,Tabla_Insumos,5,FALSE),"")</f>
        <v/>
      </c>
      <c r="C14438" s="206"/>
      <c r="D14438" s="207" t="str">
        <f t="shared" ref="D14438:D14446" si="4333">IFERROR(VLOOKUP(C14438,Tabla_Insumos,2,FALSE),"")</f>
        <v/>
      </c>
      <c r="E14438" s="208"/>
      <c r="F14438" s="209">
        <f t="shared" ref="F14438:F14446" si="4334">IFERROR(VLOOKUP(C14438,Tabla_Insumos,3,FALSE),0)</f>
        <v>0</v>
      </c>
      <c r="G14438" s="268">
        <f t="shared" ref="G14438:G14446" si="4335">ROUND(E14438*F14438,2)</f>
        <v>0</v>
      </c>
    </row>
    <row r="14439" spans="1:7" ht="24" customHeight="1" x14ac:dyDescent="0.2">
      <c r="A14439" s="207" t="str">
        <f t="shared" si="4331"/>
        <v/>
      </c>
      <c r="B14439" s="205" t="str">
        <f t="shared" si="4332"/>
        <v/>
      </c>
      <c r="C14439" s="206"/>
      <c r="D14439" s="207" t="str">
        <f t="shared" si="4333"/>
        <v/>
      </c>
      <c r="E14439" s="208"/>
      <c r="F14439" s="209">
        <f t="shared" si="4334"/>
        <v>0</v>
      </c>
      <c r="G14439" s="268">
        <f t="shared" si="4335"/>
        <v>0</v>
      </c>
    </row>
    <row r="14440" spans="1:7" ht="24" customHeight="1" x14ac:dyDescent="0.2">
      <c r="A14440" s="207" t="str">
        <f t="shared" si="4331"/>
        <v/>
      </c>
      <c r="B14440" s="205" t="str">
        <f t="shared" si="4332"/>
        <v/>
      </c>
      <c r="C14440" s="206"/>
      <c r="D14440" s="207" t="str">
        <f t="shared" si="4333"/>
        <v/>
      </c>
      <c r="E14440" s="208"/>
      <c r="F14440" s="209">
        <f t="shared" si="4334"/>
        <v>0</v>
      </c>
      <c r="G14440" s="268">
        <f t="shared" si="4335"/>
        <v>0</v>
      </c>
    </row>
    <row r="14441" spans="1:7" ht="24" customHeight="1" x14ac:dyDescent="0.2">
      <c r="A14441" s="207" t="str">
        <f t="shared" si="4331"/>
        <v/>
      </c>
      <c r="B14441" s="205" t="str">
        <f t="shared" si="4332"/>
        <v/>
      </c>
      <c r="C14441" s="206"/>
      <c r="D14441" s="207" t="str">
        <f t="shared" si="4333"/>
        <v/>
      </c>
      <c r="E14441" s="208"/>
      <c r="F14441" s="209">
        <f t="shared" si="4334"/>
        <v>0</v>
      </c>
      <c r="G14441" s="268">
        <f t="shared" si="4335"/>
        <v>0</v>
      </c>
    </row>
    <row r="14442" spans="1:7" ht="24" customHeight="1" x14ac:dyDescent="0.2">
      <c r="A14442" s="207" t="str">
        <f t="shared" si="4331"/>
        <v/>
      </c>
      <c r="B14442" s="205" t="str">
        <f t="shared" si="4332"/>
        <v/>
      </c>
      <c r="C14442" s="206"/>
      <c r="D14442" s="207" t="str">
        <f t="shared" si="4333"/>
        <v/>
      </c>
      <c r="E14442" s="208"/>
      <c r="F14442" s="209">
        <f t="shared" si="4334"/>
        <v>0</v>
      </c>
      <c r="G14442" s="268">
        <f t="shared" si="4335"/>
        <v>0</v>
      </c>
    </row>
    <row r="14443" spans="1:7" ht="24" customHeight="1" x14ac:dyDescent="0.2">
      <c r="A14443" s="207" t="str">
        <f t="shared" si="4331"/>
        <v/>
      </c>
      <c r="B14443" s="205" t="str">
        <f t="shared" si="4332"/>
        <v/>
      </c>
      <c r="C14443" s="206"/>
      <c r="D14443" s="207" t="str">
        <f t="shared" si="4333"/>
        <v/>
      </c>
      <c r="E14443" s="208"/>
      <c r="F14443" s="209">
        <f t="shared" si="4334"/>
        <v>0</v>
      </c>
      <c r="G14443" s="268">
        <f t="shared" si="4335"/>
        <v>0</v>
      </c>
    </row>
    <row r="14444" spans="1:7" ht="24" customHeight="1" x14ac:dyDescent="0.2">
      <c r="A14444" s="207" t="str">
        <f t="shared" si="4331"/>
        <v/>
      </c>
      <c r="B14444" s="205" t="str">
        <f t="shared" si="4332"/>
        <v/>
      </c>
      <c r="C14444" s="206"/>
      <c r="D14444" s="207" t="str">
        <f t="shared" si="4333"/>
        <v/>
      </c>
      <c r="E14444" s="208"/>
      <c r="F14444" s="209">
        <f t="shared" si="4334"/>
        <v>0</v>
      </c>
      <c r="G14444" s="268">
        <f t="shared" si="4335"/>
        <v>0</v>
      </c>
    </row>
    <row r="14445" spans="1:7" ht="24" customHeight="1" x14ac:dyDescent="0.2">
      <c r="A14445" s="207" t="str">
        <f t="shared" si="4331"/>
        <v/>
      </c>
      <c r="B14445" s="205" t="str">
        <f t="shared" si="4332"/>
        <v/>
      </c>
      <c r="C14445" s="206"/>
      <c r="D14445" s="207" t="str">
        <f t="shared" si="4333"/>
        <v/>
      </c>
      <c r="E14445" s="208"/>
      <c r="F14445" s="209">
        <f t="shared" si="4334"/>
        <v>0</v>
      </c>
      <c r="G14445" s="268">
        <f t="shared" si="4335"/>
        <v>0</v>
      </c>
    </row>
    <row r="14446" spans="1:7" ht="24" customHeight="1" x14ac:dyDescent="0.2">
      <c r="A14446" s="207" t="str">
        <f t="shared" si="4331"/>
        <v/>
      </c>
      <c r="B14446" s="205" t="str">
        <f t="shared" si="4332"/>
        <v/>
      </c>
      <c r="C14446" s="206"/>
      <c r="D14446" s="207" t="str">
        <f t="shared" si="4333"/>
        <v/>
      </c>
      <c r="E14446" s="208"/>
      <c r="F14446" s="209">
        <f t="shared" si="4334"/>
        <v>0</v>
      </c>
      <c r="G14446" s="268">
        <f t="shared" si="4335"/>
        <v>0</v>
      </c>
    </row>
    <row r="14447" spans="1:7" ht="24" customHeight="1" x14ac:dyDescent="0.2">
      <c r="A14447" s="272"/>
      <c r="B14447" s="88"/>
      <c r="D14447" s="88"/>
      <c r="E14447" s="89"/>
      <c r="F14447" s="255" t="s">
        <v>32</v>
      </c>
      <c r="G14447" s="270">
        <f>SUBTOTAL(9,G14438:G14446)</f>
        <v>0</v>
      </c>
    </row>
    <row r="14448" spans="1:7" ht="24" customHeight="1" x14ac:dyDescent="0.2">
      <c r="A14448" s="273"/>
      <c r="B14448" s="88"/>
      <c r="D14448" s="88"/>
      <c r="E14448" s="89"/>
      <c r="G14448" s="271"/>
    </row>
    <row r="14449" spans="1:7" ht="24" customHeight="1" x14ac:dyDescent="0.2">
      <c r="A14449" s="274" t="str">
        <f>B14407</f>
        <v>25.9.2.27</v>
      </c>
      <c r="B14449" s="275" t="str">
        <f>C14407</f>
        <v>Interrupt. difer. 4 x 25 Amp. 30 mA.</v>
      </c>
      <c r="C14449" s="95"/>
      <c r="D14449" s="95" t="s">
        <v>33</v>
      </c>
      <c r="E14449" s="96"/>
      <c r="F14449" s="277" t="s">
        <v>34</v>
      </c>
      <c r="G14449" s="276">
        <f>SUBTOTAL(9,G14412:G14448)</f>
        <v>0</v>
      </c>
    </row>
    <row r="14451" spans="1:7" ht="24" customHeight="1" x14ac:dyDescent="0.2">
      <c r="A14451" s="256" t="s">
        <v>36</v>
      </c>
      <c r="B14451" s="257"/>
      <c r="C14451" s="257"/>
      <c r="D14451" s="257"/>
      <c r="E14451" s="257"/>
      <c r="F14451" s="257"/>
      <c r="G14451" s="258"/>
    </row>
    <row r="14452" spans="1:7" ht="24" customHeight="1" x14ac:dyDescent="0.2">
      <c r="A14452" s="259" t="s">
        <v>601</v>
      </c>
      <c r="B14452" s="84" t="str">
        <f>Comitente</f>
        <v>SUBSECRETARIA DE ARQUITECTURA</v>
      </c>
      <c r="C14452" s="80"/>
      <c r="D14452" s="85"/>
      <c r="E14452" s="85"/>
      <c r="F14452" s="86"/>
      <c r="G14452" s="260"/>
    </row>
    <row r="14453" spans="1:7" ht="24" customHeight="1" x14ac:dyDescent="0.2">
      <c r="A14453" s="259" t="s">
        <v>602</v>
      </c>
      <c r="B14453" s="84">
        <f>Contratista</f>
        <v>0</v>
      </c>
      <c r="C14453" s="81"/>
      <c r="D14453" s="81"/>
      <c r="E14453" s="81"/>
      <c r="F14453" s="87"/>
      <c r="G14453" s="261"/>
    </row>
    <row r="14454" spans="1:7" ht="24" customHeight="1" x14ac:dyDescent="0.2">
      <c r="A14454" s="259" t="s">
        <v>23</v>
      </c>
      <c r="B14454" s="84" t="str">
        <f>Obra</f>
        <v>ESCUELA CASA DEL NINÑO</v>
      </c>
      <c r="C14454" s="81"/>
      <c r="D14454" s="81"/>
      <c r="E14454" s="81"/>
      <c r="F14454" s="87" t="s">
        <v>37</v>
      </c>
      <c r="G14454" s="262">
        <f>Fecha_Base</f>
        <v>0</v>
      </c>
    </row>
    <row r="14455" spans="1:7" ht="24" customHeight="1" x14ac:dyDescent="0.2">
      <c r="A14455" s="263" t="s">
        <v>600</v>
      </c>
      <c r="B14455" s="82" t="str">
        <f>Ubicación</f>
        <v>VALLE FERTIL - SAN JUAN</v>
      </c>
      <c r="C14455" s="82"/>
      <c r="D14455" s="88"/>
      <c r="E14455" s="89"/>
      <c r="G14455" s="264"/>
    </row>
    <row r="14456" spans="1:7" ht="24" customHeight="1" x14ac:dyDescent="0.2">
      <c r="A14456" s="263" t="s">
        <v>38</v>
      </c>
      <c r="B14456" s="91">
        <f>IFERROR(VALUE(LEFT(B14457,FIND(".",B14457)-1)),"")</f>
        <v>25</v>
      </c>
      <c r="C14456" s="83" t="str">
        <f>IFERROR(VLOOKUP(B14456,Tabla_CyP,2,FALSE),"")</f>
        <v>REPARACIONES, REFACCIONES Y REFUNCIONALIZACIONES</v>
      </c>
      <c r="E14456" s="89"/>
      <c r="G14456" s="264"/>
    </row>
    <row r="14457" spans="1:7" ht="24" customHeight="1" x14ac:dyDescent="0.2">
      <c r="A14457" s="263" t="s">
        <v>24</v>
      </c>
      <c r="B14457" s="92" t="str">
        <f>IFERROR(VLOOKUP(COUNTIF($A$1:A14457,"ANALISIS DE PRECIOS"),Tabla_NumeroItem,2,FALSE),"")</f>
        <v>25.9.2.28</v>
      </c>
      <c r="C14457" s="83" t="str">
        <f>IFERROR(VLOOKUP(B14457,Tabla_CyP,2,FALSE),"")</f>
        <v>Llaves termomagneticas 2 x 10A - schneider</v>
      </c>
      <c r="D14457" s="88"/>
      <c r="E14457" s="89"/>
      <c r="F14457" s="87" t="s">
        <v>25</v>
      </c>
      <c r="G14457" s="265" t="str">
        <f>IFERROR(VLOOKUP(B14457,Tabla_CyP,4,FALSE),"")</f>
        <v>u</v>
      </c>
    </row>
    <row r="14458" spans="1:7" ht="24" customHeight="1" x14ac:dyDescent="0.2">
      <c r="A14458" s="263"/>
      <c r="B14458" s="82"/>
      <c r="D14458" s="88"/>
      <c r="E14458" s="89"/>
      <c r="G14458" s="264"/>
    </row>
    <row r="14459" spans="1:7" ht="24" customHeight="1" x14ac:dyDescent="0.2">
      <c r="A14459" s="366" t="s">
        <v>506</v>
      </c>
      <c r="B14459" s="367"/>
      <c r="C14459" s="368" t="s">
        <v>0</v>
      </c>
      <c r="D14459" s="368" t="s">
        <v>26</v>
      </c>
      <c r="E14459" s="370" t="s">
        <v>27</v>
      </c>
      <c r="F14459" s="372" t="s">
        <v>28</v>
      </c>
      <c r="G14459" s="372" t="s">
        <v>29</v>
      </c>
    </row>
    <row r="14460" spans="1:7" ht="24" customHeight="1" x14ac:dyDescent="0.2">
      <c r="A14460" s="93" t="s">
        <v>507</v>
      </c>
      <c r="B14460" s="93" t="s">
        <v>508</v>
      </c>
      <c r="C14460" s="369"/>
      <c r="D14460" s="369"/>
      <c r="E14460" s="371"/>
      <c r="F14460" s="373"/>
      <c r="G14460" s="373"/>
    </row>
    <row r="14461" spans="1:7" ht="24" customHeight="1" x14ac:dyDescent="0.2">
      <c r="A14461" s="266"/>
      <c r="B14461" s="94"/>
      <c r="C14461" s="132" t="s">
        <v>603</v>
      </c>
      <c r="D14461" s="95"/>
      <c r="E14461" s="96"/>
      <c r="F14461" s="97"/>
      <c r="G14461" s="267"/>
    </row>
    <row r="14462" spans="1:7" ht="24" customHeight="1" x14ac:dyDescent="0.2">
      <c r="A14462" s="207" t="str">
        <f t="shared" ref="A14462:A14475" si="4336">IFERROR(VLOOKUP(C14462,Tabla_Insumos,4,FALSE),"")</f>
        <v/>
      </c>
      <c r="B14462" s="205" t="str">
        <f>IFERROR(VLOOKUP(C14462,Tabla_Insumos,5,FALSE),"")</f>
        <v/>
      </c>
      <c r="C14462" s="206"/>
      <c r="D14462" s="207" t="str">
        <f t="shared" ref="D14462:D14475" si="4337">IFERROR(VLOOKUP(C14462,Tabla_Insumos,2,FALSE),"")</f>
        <v/>
      </c>
      <c r="E14462" s="208"/>
      <c r="F14462" s="209">
        <f t="shared" ref="F14462:F14475" si="4338">IFERROR(VLOOKUP(C14462,Tabla_Insumos,3,FALSE),0)</f>
        <v>0</v>
      </c>
      <c r="G14462" s="268">
        <f>ROUND(E14462*F14462,2)</f>
        <v>0</v>
      </c>
    </row>
    <row r="14463" spans="1:7" ht="24" customHeight="1" x14ac:dyDescent="0.2">
      <c r="A14463" s="207" t="str">
        <f t="shared" si="4336"/>
        <v/>
      </c>
      <c r="B14463" s="205" t="str">
        <f t="shared" ref="B14463:B14475" si="4339">IFERROR(VLOOKUP(C14463,Tabla_Insumos,5,FALSE),"")</f>
        <v/>
      </c>
      <c r="C14463" s="206"/>
      <c r="D14463" s="207" t="str">
        <f t="shared" si="4337"/>
        <v/>
      </c>
      <c r="E14463" s="208"/>
      <c r="F14463" s="209">
        <f t="shared" si="4338"/>
        <v>0</v>
      </c>
      <c r="G14463" s="268">
        <f t="shared" ref="G14463:G14475" si="4340">ROUND(E14463*F14463,2)</f>
        <v>0</v>
      </c>
    </row>
    <row r="14464" spans="1:7" ht="24" customHeight="1" x14ac:dyDescent="0.2">
      <c r="A14464" s="207" t="str">
        <f t="shared" si="4336"/>
        <v/>
      </c>
      <c r="B14464" s="205" t="str">
        <f t="shared" si="4339"/>
        <v/>
      </c>
      <c r="C14464" s="206"/>
      <c r="D14464" s="207" t="str">
        <f t="shared" si="4337"/>
        <v/>
      </c>
      <c r="E14464" s="208"/>
      <c r="F14464" s="209">
        <f t="shared" si="4338"/>
        <v>0</v>
      </c>
      <c r="G14464" s="268">
        <f t="shared" si="4340"/>
        <v>0</v>
      </c>
    </row>
    <row r="14465" spans="1:7" ht="24" customHeight="1" x14ac:dyDescent="0.2">
      <c r="A14465" s="207" t="str">
        <f t="shared" si="4336"/>
        <v/>
      </c>
      <c r="B14465" s="205" t="str">
        <f t="shared" si="4339"/>
        <v/>
      </c>
      <c r="C14465" s="206"/>
      <c r="D14465" s="207" t="str">
        <f t="shared" si="4337"/>
        <v/>
      </c>
      <c r="E14465" s="208"/>
      <c r="F14465" s="209">
        <f t="shared" si="4338"/>
        <v>0</v>
      </c>
      <c r="G14465" s="268">
        <f t="shared" si="4340"/>
        <v>0</v>
      </c>
    </row>
    <row r="14466" spans="1:7" ht="24" customHeight="1" x14ac:dyDescent="0.2">
      <c r="A14466" s="207" t="str">
        <f t="shared" si="4336"/>
        <v/>
      </c>
      <c r="B14466" s="205" t="str">
        <f t="shared" si="4339"/>
        <v/>
      </c>
      <c r="C14466" s="206"/>
      <c r="D14466" s="207" t="str">
        <f t="shared" si="4337"/>
        <v/>
      </c>
      <c r="E14466" s="208"/>
      <c r="F14466" s="209">
        <f t="shared" si="4338"/>
        <v>0</v>
      </c>
      <c r="G14466" s="268">
        <f t="shared" si="4340"/>
        <v>0</v>
      </c>
    </row>
    <row r="14467" spans="1:7" ht="24" customHeight="1" x14ac:dyDescent="0.2">
      <c r="A14467" s="207" t="str">
        <f t="shared" si="4336"/>
        <v/>
      </c>
      <c r="B14467" s="205" t="str">
        <f t="shared" si="4339"/>
        <v/>
      </c>
      <c r="C14467" s="206"/>
      <c r="D14467" s="207" t="str">
        <f t="shared" si="4337"/>
        <v/>
      </c>
      <c r="E14467" s="208"/>
      <c r="F14467" s="209">
        <f t="shared" si="4338"/>
        <v>0</v>
      </c>
      <c r="G14467" s="268">
        <f t="shared" si="4340"/>
        <v>0</v>
      </c>
    </row>
    <row r="14468" spans="1:7" ht="24" customHeight="1" x14ac:dyDescent="0.2">
      <c r="A14468" s="207" t="str">
        <f t="shared" si="4336"/>
        <v/>
      </c>
      <c r="B14468" s="205" t="str">
        <f t="shared" si="4339"/>
        <v/>
      </c>
      <c r="C14468" s="206"/>
      <c r="D14468" s="207" t="str">
        <f t="shared" si="4337"/>
        <v/>
      </c>
      <c r="E14468" s="208"/>
      <c r="F14468" s="209">
        <f t="shared" si="4338"/>
        <v>0</v>
      </c>
      <c r="G14468" s="268">
        <f t="shared" si="4340"/>
        <v>0</v>
      </c>
    </row>
    <row r="14469" spans="1:7" ht="24" customHeight="1" x14ac:dyDescent="0.2">
      <c r="A14469" s="207" t="str">
        <f t="shared" si="4336"/>
        <v/>
      </c>
      <c r="B14469" s="205" t="str">
        <f t="shared" si="4339"/>
        <v/>
      </c>
      <c r="C14469" s="206"/>
      <c r="D14469" s="207" t="str">
        <f t="shared" si="4337"/>
        <v/>
      </c>
      <c r="E14469" s="208"/>
      <c r="F14469" s="209">
        <f t="shared" si="4338"/>
        <v>0</v>
      </c>
      <c r="G14469" s="268">
        <f t="shared" si="4340"/>
        <v>0</v>
      </c>
    </row>
    <row r="14470" spans="1:7" ht="24" customHeight="1" x14ac:dyDescent="0.2">
      <c r="A14470" s="207" t="str">
        <f t="shared" si="4336"/>
        <v/>
      </c>
      <c r="B14470" s="205" t="str">
        <f t="shared" si="4339"/>
        <v/>
      </c>
      <c r="C14470" s="206"/>
      <c r="D14470" s="207" t="str">
        <f t="shared" si="4337"/>
        <v/>
      </c>
      <c r="E14470" s="208"/>
      <c r="F14470" s="209">
        <f t="shared" si="4338"/>
        <v>0</v>
      </c>
      <c r="G14470" s="268">
        <f t="shared" si="4340"/>
        <v>0</v>
      </c>
    </row>
    <row r="14471" spans="1:7" ht="24" customHeight="1" x14ac:dyDescent="0.2">
      <c r="A14471" s="207" t="str">
        <f t="shared" si="4336"/>
        <v/>
      </c>
      <c r="B14471" s="205" t="str">
        <f t="shared" si="4339"/>
        <v/>
      </c>
      <c r="C14471" s="206"/>
      <c r="D14471" s="207" t="str">
        <f t="shared" si="4337"/>
        <v/>
      </c>
      <c r="E14471" s="208"/>
      <c r="F14471" s="209">
        <f t="shared" si="4338"/>
        <v>0</v>
      </c>
      <c r="G14471" s="268">
        <f t="shared" si="4340"/>
        <v>0</v>
      </c>
    </row>
    <row r="14472" spans="1:7" ht="24" customHeight="1" x14ac:dyDescent="0.2">
      <c r="A14472" s="207" t="str">
        <f t="shared" si="4336"/>
        <v/>
      </c>
      <c r="B14472" s="205" t="str">
        <f t="shared" si="4339"/>
        <v/>
      </c>
      <c r="C14472" s="206"/>
      <c r="D14472" s="207" t="str">
        <f t="shared" si="4337"/>
        <v/>
      </c>
      <c r="E14472" s="208"/>
      <c r="F14472" s="209">
        <f t="shared" si="4338"/>
        <v>0</v>
      </c>
      <c r="G14472" s="268">
        <f t="shared" si="4340"/>
        <v>0</v>
      </c>
    </row>
    <row r="14473" spans="1:7" ht="24" customHeight="1" x14ac:dyDescent="0.2">
      <c r="A14473" s="207" t="str">
        <f t="shared" si="4336"/>
        <v/>
      </c>
      <c r="B14473" s="205" t="str">
        <f t="shared" si="4339"/>
        <v/>
      </c>
      <c r="C14473" s="206"/>
      <c r="D14473" s="207" t="str">
        <f t="shared" si="4337"/>
        <v/>
      </c>
      <c r="E14473" s="208"/>
      <c r="F14473" s="209">
        <f t="shared" si="4338"/>
        <v>0</v>
      </c>
      <c r="G14473" s="268">
        <f t="shared" si="4340"/>
        <v>0</v>
      </c>
    </row>
    <row r="14474" spans="1:7" ht="24" customHeight="1" x14ac:dyDescent="0.2">
      <c r="A14474" s="207" t="str">
        <f t="shared" si="4336"/>
        <v/>
      </c>
      <c r="B14474" s="205" t="str">
        <f t="shared" si="4339"/>
        <v/>
      </c>
      <c r="C14474" s="206"/>
      <c r="D14474" s="207" t="str">
        <f t="shared" si="4337"/>
        <v/>
      </c>
      <c r="E14474" s="208"/>
      <c r="F14474" s="209">
        <f t="shared" si="4338"/>
        <v>0</v>
      </c>
      <c r="G14474" s="268">
        <f t="shared" si="4340"/>
        <v>0</v>
      </c>
    </row>
    <row r="14475" spans="1:7" ht="24" customHeight="1" x14ac:dyDescent="0.2">
      <c r="A14475" s="207" t="str">
        <f t="shared" si="4336"/>
        <v/>
      </c>
      <c r="B14475" s="205" t="str">
        <f t="shared" si="4339"/>
        <v/>
      </c>
      <c r="C14475" s="206"/>
      <c r="D14475" s="207" t="str">
        <f t="shared" si="4337"/>
        <v/>
      </c>
      <c r="E14475" s="208"/>
      <c r="F14475" s="210">
        <f t="shared" si="4338"/>
        <v>0</v>
      </c>
      <c r="G14475" s="268">
        <f t="shared" si="4340"/>
        <v>0</v>
      </c>
    </row>
    <row r="14476" spans="1:7" ht="24" customHeight="1" x14ac:dyDescent="0.2">
      <c r="A14476" s="269"/>
      <c r="D14476" s="88"/>
      <c r="E14476" s="89"/>
      <c r="F14476" s="255" t="s">
        <v>30</v>
      </c>
      <c r="G14476" s="270">
        <f>SUBTOTAL(9,G14462:G14475)</f>
        <v>0</v>
      </c>
    </row>
    <row r="14477" spans="1:7" ht="24" customHeight="1" x14ac:dyDescent="0.2">
      <c r="A14477" s="269"/>
      <c r="C14477" s="98" t="s">
        <v>604</v>
      </c>
      <c r="D14477" s="88"/>
      <c r="E14477" s="89"/>
      <c r="G14477" s="271"/>
    </row>
    <row r="14478" spans="1:7" ht="24" customHeight="1" x14ac:dyDescent="0.2">
      <c r="A14478" s="207" t="str">
        <f t="shared" ref="A14478:A14485" si="4341">IFERROR(VLOOKUP(C14478,Tabla_Insumos,4,FALSE),"")</f>
        <v/>
      </c>
      <c r="B14478" s="205">
        <f t="shared" ref="B14478:B14485" si="4342">IFERROR(VLOOKUP(A14478,Tabla_Indices,5,FALSE),"")</f>
        <v>0</v>
      </c>
      <c r="C14478" s="206"/>
      <c r="D14478" s="207" t="str">
        <f t="shared" ref="D14478:D14485" si="4343">IFERROR(VLOOKUP(C14478,Tabla_Insumos,2,FALSE),"")</f>
        <v/>
      </c>
      <c r="E14478" s="208"/>
      <c r="F14478" s="211">
        <f t="shared" ref="F14478:F14485" si="4344">IFERROR(VLOOKUP(C14478,Tabla_Insumos,3,FALSE),0)</f>
        <v>0</v>
      </c>
      <c r="G14478" s="268">
        <f>ROUND(E14478*F14478,2)</f>
        <v>0</v>
      </c>
    </row>
    <row r="14479" spans="1:7" ht="24" customHeight="1" x14ac:dyDescent="0.2">
      <c r="A14479" s="207" t="str">
        <f t="shared" si="4341"/>
        <v/>
      </c>
      <c r="B14479" s="205">
        <f t="shared" si="4342"/>
        <v>0</v>
      </c>
      <c r="C14479" s="206"/>
      <c r="D14479" s="207" t="str">
        <f t="shared" si="4343"/>
        <v/>
      </c>
      <c r="E14479" s="208"/>
      <c r="F14479" s="211">
        <f t="shared" si="4344"/>
        <v>0</v>
      </c>
      <c r="G14479" s="268">
        <f>ROUND(E14479*F14479,2)</f>
        <v>0</v>
      </c>
    </row>
    <row r="14480" spans="1:7" ht="24" customHeight="1" x14ac:dyDescent="0.2">
      <c r="A14480" s="207" t="str">
        <f t="shared" si="4341"/>
        <v/>
      </c>
      <c r="B14480" s="205">
        <f t="shared" si="4342"/>
        <v>0</v>
      </c>
      <c r="C14480" s="206"/>
      <c r="D14480" s="207" t="str">
        <f t="shared" si="4343"/>
        <v/>
      </c>
      <c r="E14480" s="208"/>
      <c r="F14480" s="211">
        <f t="shared" si="4344"/>
        <v>0</v>
      </c>
      <c r="G14480" s="268">
        <f t="shared" ref="G14480:G14485" si="4345">ROUND(E14480*F14480,2)</f>
        <v>0</v>
      </c>
    </row>
    <row r="14481" spans="1:7" ht="24" customHeight="1" x14ac:dyDescent="0.2">
      <c r="A14481" s="207" t="str">
        <f t="shared" si="4341"/>
        <v/>
      </c>
      <c r="B14481" s="205">
        <f t="shared" si="4342"/>
        <v>0</v>
      </c>
      <c r="C14481" s="206"/>
      <c r="D14481" s="207" t="str">
        <f t="shared" si="4343"/>
        <v/>
      </c>
      <c r="E14481" s="208"/>
      <c r="F14481" s="211">
        <f t="shared" si="4344"/>
        <v>0</v>
      </c>
      <c r="G14481" s="268">
        <f t="shared" si="4345"/>
        <v>0</v>
      </c>
    </row>
    <row r="14482" spans="1:7" ht="24" customHeight="1" x14ac:dyDescent="0.2">
      <c r="A14482" s="207" t="str">
        <f t="shared" si="4341"/>
        <v/>
      </c>
      <c r="B14482" s="205">
        <f t="shared" si="4342"/>
        <v>0</v>
      </c>
      <c r="C14482" s="206"/>
      <c r="D14482" s="207" t="str">
        <f t="shared" si="4343"/>
        <v/>
      </c>
      <c r="E14482" s="208"/>
      <c r="F14482" s="209">
        <f t="shared" si="4344"/>
        <v>0</v>
      </c>
      <c r="G14482" s="268">
        <f t="shared" si="4345"/>
        <v>0</v>
      </c>
    </row>
    <row r="14483" spans="1:7" ht="24" customHeight="1" x14ac:dyDescent="0.2">
      <c r="A14483" s="207" t="str">
        <f t="shared" si="4341"/>
        <v/>
      </c>
      <c r="B14483" s="205">
        <f t="shared" si="4342"/>
        <v>0</v>
      </c>
      <c r="C14483" s="206"/>
      <c r="D14483" s="207" t="str">
        <f t="shared" si="4343"/>
        <v/>
      </c>
      <c r="E14483" s="208"/>
      <c r="F14483" s="209">
        <f t="shared" si="4344"/>
        <v>0</v>
      </c>
      <c r="G14483" s="268">
        <f t="shared" si="4345"/>
        <v>0</v>
      </c>
    </row>
    <row r="14484" spans="1:7" ht="24" customHeight="1" x14ac:dyDescent="0.2">
      <c r="A14484" s="207" t="str">
        <f t="shared" si="4341"/>
        <v/>
      </c>
      <c r="B14484" s="205">
        <f t="shared" si="4342"/>
        <v>0</v>
      </c>
      <c r="C14484" s="206"/>
      <c r="D14484" s="207" t="str">
        <f t="shared" si="4343"/>
        <v/>
      </c>
      <c r="E14484" s="208"/>
      <c r="F14484" s="209">
        <f t="shared" si="4344"/>
        <v>0</v>
      </c>
      <c r="G14484" s="268">
        <f t="shared" si="4345"/>
        <v>0</v>
      </c>
    </row>
    <row r="14485" spans="1:7" ht="24" customHeight="1" x14ac:dyDescent="0.2">
      <c r="A14485" s="207" t="str">
        <f t="shared" si="4341"/>
        <v/>
      </c>
      <c r="B14485" s="205">
        <f t="shared" si="4342"/>
        <v>0</v>
      </c>
      <c r="C14485" s="206"/>
      <c r="D14485" s="207" t="str">
        <f t="shared" si="4343"/>
        <v/>
      </c>
      <c r="E14485" s="208"/>
      <c r="F14485" s="209">
        <f t="shared" si="4344"/>
        <v>0</v>
      </c>
      <c r="G14485" s="268">
        <f t="shared" si="4345"/>
        <v>0</v>
      </c>
    </row>
    <row r="14486" spans="1:7" ht="24" customHeight="1" x14ac:dyDescent="0.2">
      <c r="A14486" s="269"/>
      <c r="D14486" s="88"/>
      <c r="E14486" s="89"/>
      <c r="F14486" s="255" t="s">
        <v>31</v>
      </c>
      <c r="G14486" s="270">
        <f>SUBTOTAL(9,G14478:G14485)</f>
        <v>0</v>
      </c>
    </row>
    <row r="14487" spans="1:7" ht="24" customHeight="1" x14ac:dyDescent="0.2">
      <c r="A14487" s="269"/>
      <c r="C14487" s="98" t="s">
        <v>605</v>
      </c>
      <c r="D14487" s="88"/>
      <c r="E14487" s="89"/>
      <c r="G14487" s="271"/>
    </row>
    <row r="14488" spans="1:7" ht="24" customHeight="1" x14ac:dyDescent="0.2">
      <c r="A14488" s="207" t="str">
        <f t="shared" ref="A14488:A14496" si="4346">IFERROR(VLOOKUP(C14488,Tabla_Insumos,4,FALSE),"")</f>
        <v/>
      </c>
      <c r="B14488" s="205" t="str">
        <f t="shared" ref="B14488:B14496" si="4347">IFERROR(VLOOKUP(C14488,Tabla_Insumos,5,FALSE),"")</f>
        <v/>
      </c>
      <c r="C14488" s="206"/>
      <c r="D14488" s="207" t="str">
        <f t="shared" ref="D14488:D14496" si="4348">IFERROR(VLOOKUP(C14488,Tabla_Insumos,2,FALSE),"")</f>
        <v/>
      </c>
      <c r="E14488" s="208"/>
      <c r="F14488" s="209">
        <f t="shared" ref="F14488:F14496" si="4349">IFERROR(VLOOKUP(C14488,Tabla_Insumos,3,FALSE),0)</f>
        <v>0</v>
      </c>
      <c r="G14488" s="268">
        <f t="shared" ref="G14488:G14496" si="4350">ROUND(E14488*F14488,2)</f>
        <v>0</v>
      </c>
    </row>
    <row r="14489" spans="1:7" ht="24" customHeight="1" x14ac:dyDescent="0.2">
      <c r="A14489" s="207" t="str">
        <f t="shared" si="4346"/>
        <v/>
      </c>
      <c r="B14489" s="205" t="str">
        <f t="shared" si="4347"/>
        <v/>
      </c>
      <c r="C14489" s="206"/>
      <c r="D14489" s="207" t="str">
        <f t="shared" si="4348"/>
        <v/>
      </c>
      <c r="E14489" s="208"/>
      <c r="F14489" s="209">
        <f t="shared" si="4349"/>
        <v>0</v>
      </c>
      <c r="G14489" s="268">
        <f t="shared" si="4350"/>
        <v>0</v>
      </c>
    </row>
    <row r="14490" spans="1:7" ht="24" customHeight="1" x14ac:dyDescent="0.2">
      <c r="A14490" s="207" t="str">
        <f t="shared" si="4346"/>
        <v/>
      </c>
      <c r="B14490" s="205" t="str">
        <f t="shared" si="4347"/>
        <v/>
      </c>
      <c r="C14490" s="206"/>
      <c r="D14490" s="207" t="str">
        <f t="shared" si="4348"/>
        <v/>
      </c>
      <c r="E14490" s="208"/>
      <c r="F14490" s="209">
        <f t="shared" si="4349"/>
        <v>0</v>
      </c>
      <c r="G14490" s="268">
        <f t="shared" si="4350"/>
        <v>0</v>
      </c>
    </row>
    <row r="14491" spans="1:7" ht="24" customHeight="1" x14ac:dyDescent="0.2">
      <c r="A14491" s="207" t="str">
        <f t="shared" si="4346"/>
        <v/>
      </c>
      <c r="B14491" s="205" t="str">
        <f t="shared" si="4347"/>
        <v/>
      </c>
      <c r="C14491" s="206"/>
      <c r="D14491" s="207" t="str">
        <f t="shared" si="4348"/>
        <v/>
      </c>
      <c r="E14491" s="208"/>
      <c r="F14491" s="209">
        <f t="shared" si="4349"/>
        <v>0</v>
      </c>
      <c r="G14491" s="268">
        <f t="shared" si="4350"/>
        <v>0</v>
      </c>
    </row>
    <row r="14492" spans="1:7" ht="24" customHeight="1" x14ac:dyDescent="0.2">
      <c r="A14492" s="207" t="str">
        <f t="shared" si="4346"/>
        <v/>
      </c>
      <c r="B14492" s="205" t="str">
        <f t="shared" si="4347"/>
        <v/>
      </c>
      <c r="C14492" s="206"/>
      <c r="D14492" s="207" t="str">
        <f t="shared" si="4348"/>
        <v/>
      </c>
      <c r="E14492" s="208"/>
      <c r="F14492" s="209">
        <f t="shared" si="4349"/>
        <v>0</v>
      </c>
      <c r="G14492" s="268">
        <f t="shared" si="4350"/>
        <v>0</v>
      </c>
    </row>
    <row r="14493" spans="1:7" ht="24" customHeight="1" x14ac:dyDescent="0.2">
      <c r="A14493" s="207" t="str">
        <f t="shared" si="4346"/>
        <v/>
      </c>
      <c r="B14493" s="205" t="str">
        <f t="shared" si="4347"/>
        <v/>
      </c>
      <c r="C14493" s="206"/>
      <c r="D14493" s="207" t="str">
        <f t="shared" si="4348"/>
        <v/>
      </c>
      <c r="E14493" s="208"/>
      <c r="F14493" s="209">
        <f t="shared" si="4349"/>
        <v>0</v>
      </c>
      <c r="G14493" s="268">
        <f t="shared" si="4350"/>
        <v>0</v>
      </c>
    </row>
    <row r="14494" spans="1:7" ht="24" customHeight="1" x14ac:dyDescent="0.2">
      <c r="A14494" s="207" t="str">
        <f t="shared" si="4346"/>
        <v/>
      </c>
      <c r="B14494" s="205" t="str">
        <f t="shared" si="4347"/>
        <v/>
      </c>
      <c r="C14494" s="206"/>
      <c r="D14494" s="207" t="str">
        <f t="shared" si="4348"/>
        <v/>
      </c>
      <c r="E14494" s="208"/>
      <c r="F14494" s="209">
        <f t="shared" si="4349"/>
        <v>0</v>
      </c>
      <c r="G14494" s="268">
        <f t="shared" si="4350"/>
        <v>0</v>
      </c>
    </row>
    <row r="14495" spans="1:7" ht="24" customHeight="1" x14ac:dyDescent="0.2">
      <c r="A14495" s="207" t="str">
        <f t="shared" si="4346"/>
        <v/>
      </c>
      <c r="B14495" s="205" t="str">
        <f t="shared" si="4347"/>
        <v/>
      </c>
      <c r="C14495" s="206"/>
      <c r="D14495" s="207" t="str">
        <f t="shared" si="4348"/>
        <v/>
      </c>
      <c r="E14495" s="208"/>
      <c r="F14495" s="209">
        <f t="shared" si="4349"/>
        <v>0</v>
      </c>
      <c r="G14495" s="268">
        <f t="shared" si="4350"/>
        <v>0</v>
      </c>
    </row>
    <row r="14496" spans="1:7" ht="24" customHeight="1" x14ac:dyDescent="0.2">
      <c r="A14496" s="207" t="str">
        <f t="shared" si="4346"/>
        <v/>
      </c>
      <c r="B14496" s="205" t="str">
        <f t="shared" si="4347"/>
        <v/>
      </c>
      <c r="C14496" s="206"/>
      <c r="D14496" s="207" t="str">
        <f t="shared" si="4348"/>
        <v/>
      </c>
      <c r="E14496" s="208"/>
      <c r="F14496" s="209">
        <f t="shared" si="4349"/>
        <v>0</v>
      </c>
      <c r="G14496" s="268">
        <f t="shared" si="4350"/>
        <v>0</v>
      </c>
    </row>
    <row r="14497" spans="1:7" ht="24" customHeight="1" x14ac:dyDescent="0.2">
      <c r="A14497" s="272"/>
      <c r="B14497" s="88"/>
      <c r="D14497" s="88"/>
      <c r="E14497" s="89"/>
      <c r="F14497" s="255" t="s">
        <v>32</v>
      </c>
      <c r="G14497" s="270">
        <f>SUBTOTAL(9,G14488:G14496)</f>
        <v>0</v>
      </c>
    </row>
    <row r="14498" spans="1:7" ht="24" customHeight="1" x14ac:dyDescent="0.2">
      <c r="A14498" s="273"/>
      <c r="B14498" s="88"/>
      <c r="D14498" s="88"/>
      <c r="E14498" s="89"/>
      <c r="G14498" s="271"/>
    </row>
    <row r="14499" spans="1:7" ht="24" customHeight="1" x14ac:dyDescent="0.2">
      <c r="A14499" s="274" t="str">
        <f>B14457</f>
        <v>25.9.2.28</v>
      </c>
      <c r="B14499" s="275" t="str">
        <f>C14457</f>
        <v>Llaves termomagneticas 2 x 10A - schneider</v>
      </c>
      <c r="C14499" s="95"/>
      <c r="D14499" s="95" t="s">
        <v>33</v>
      </c>
      <c r="E14499" s="96"/>
      <c r="F14499" s="277" t="s">
        <v>34</v>
      </c>
      <c r="G14499" s="276">
        <f>SUBTOTAL(9,G14462:G14498)</f>
        <v>0</v>
      </c>
    </row>
    <row r="14501" spans="1:7" ht="24" customHeight="1" x14ac:dyDescent="0.2">
      <c r="A14501" s="256" t="s">
        <v>36</v>
      </c>
      <c r="B14501" s="257"/>
      <c r="C14501" s="257"/>
      <c r="D14501" s="257"/>
      <c r="E14501" s="257"/>
      <c r="F14501" s="257"/>
      <c r="G14501" s="258"/>
    </row>
    <row r="14502" spans="1:7" ht="24" customHeight="1" x14ac:dyDescent="0.2">
      <c r="A14502" s="259" t="s">
        <v>601</v>
      </c>
      <c r="B14502" s="84" t="str">
        <f>Comitente</f>
        <v>SUBSECRETARIA DE ARQUITECTURA</v>
      </c>
      <c r="C14502" s="80"/>
      <c r="D14502" s="85"/>
      <c r="E14502" s="85"/>
      <c r="F14502" s="86"/>
      <c r="G14502" s="260"/>
    </row>
    <row r="14503" spans="1:7" ht="24" customHeight="1" x14ac:dyDescent="0.2">
      <c r="A14503" s="259" t="s">
        <v>602</v>
      </c>
      <c r="B14503" s="84">
        <f>Contratista</f>
        <v>0</v>
      </c>
      <c r="C14503" s="81"/>
      <c r="D14503" s="81"/>
      <c r="E14503" s="81"/>
      <c r="F14503" s="87"/>
      <c r="G14503" s="261"/>
    </row>
    <row r="14504" spans="1:7" ht="24" customHeight="1" x14ac:dyDescent="0.2">
      <c r="A14504" s="259" t="s">
        <v>23</v>
      </c>
      <c r="B14504" s="84" t="str">
        <f>Obra</f>
        <v>ESCUELA CASA DEL NINÑO</v>
      </c>
      <c r="C14504" s="81"/>
      <c r="D14504" s="81"/>
      <c r="E14504" s="81"/>
      <c r="F14504" s="87" t="s">
        <v>37</v>
      </c>
      <c r="G14504" s="262">
        <f>Fecha_Base</f>
        <v>0</v>
      </c>
    </row>
    <row r="14505" spans="1:7" ht="24" customHeight="1" x14ac:dyDescent="0.2">
      <c r="A14505" s="263" t="s">
        <v>600</v>
      </c>
      <c r="B14505" s="82" t="str">
        <f>Ubicación</f>
        <v>VALLE FERTIL - SAN JUAN</v>
      </c>
      <c r="C14505" s="82"/>
      <c r="D14505" s="88"/>
      <c r="E14505" s="89"/>
      <c r="G14505" s="264"/>
    </row>
    <row r="14506" spans="1:7" ht="24" customHeight="1" x14ac:dyDescent="0.2">
      <c r="A14506" s="263" t="s">
        <v>38</v>
      </c>
      <c r="B14506" s="91">
        <f>IFERROR(VALUE(LEFT(B14507,FIND(".",B14507)-1)),"")</f>
        <v>25</v>
      </c>
      <c r="C14506" s="83" t="str">
        <f>IFERROR(VLOOKUP(B14506,Tabla_CyP,2,FALSE),"")</f>
        <v>REPARACIONES, REFACCIONES Y REFUNCIONALIZACIONES</v>
      </c>
      <c r="E14506" s="89"/>
      <c r="G14506" s="264"/>
    </row>
    <row r="14507" spans="1:7" ht="24" customHeight="1" x14ac:dyDescent="0.2">
      <c r="A14507" s="263" t="s">
        <v>24</v>
      </c>
      <c r="B14507" s="92" t="str">
        <f>IFERROR(VLOOKUP(COUNTIF($A$1:A14507,"ANALISIS DE PRECIOS"),Tabla_NumeroItem,2,FALSE),"")</f>
        <v>25.9.2.29</v>
      </c>
      <c r="C14507" s="83" t="str">
        <f>IFERROR(VLOOKUP(B14507,Tabla_CyP,2,FALSE),"")</f>
        <v>Llaves termomagneticas 4 x 16 A - schneider</v>
      </c>
      <c r="D14507" s="88"/>
      <c r="E14507" s="89"/>
      <c r="F14507" s="87" t="s">
        <v>25</v>
      </c>
      <c r="G14507" s="265" t="str">
        <f>IFERROR(VLOOKUP(B14507,Tabla_CyP,4,FALSE),"")</f>
        <v>u</v>
      </c>
    </row>
    <row r="14508" spans="1:7" ht="24" customHeight="1" x14ac:dyDescent="0.2">
      <c r="A14508" s="263"/>
      <c r="B14508" s="82"/>
      <c r="D14508" s="88"/>
      <c r="E14508" s="89"/>
      <c r="G14508" s="264"/>
    </row>
    <row r="14509" spans="1:7" ht="24" customHeight="1" x14ac:dyDescent="0.2">
      <c r="A14509" s="366" t="s">
        <v>506</v>
      </c>
      <c r="B14509" s="367"/>
      <c r="C14509" s="368" t="s">
        <v>0</v>
      </c>
      <c r="D14509" s="368" t="s">
        <v>26</v>
      </c>
      <c r="E14509" s="370" t="s">
        <v>27</v>
      </c>
      <c r="F14509" s="372" t="s">
        <v>28</v>
      </c>
      <c r="G14509" s="372" t="s">
        <v>29</v>
      </c>
    </row>
    <row r="14510" spans="1:7" ht="24" customHeight="1" x14ac:dyDescent="0.2">
      <c r="A14510" s="93" t="s">
        <v>507</v>
      </c>
      <c r="B14510" s="93" t="s">
        <v>508</v>
      </c>
      <c r="C14510" s="369"/>
      <c r="D14510" s="369"/>
      <c r="E14510" s="371"/>
      <c r="F14510" s="373"/>
      <c r="G14510" s="373"/>
    </row>
    <row r="14511" spans="1:7" ht="24" customHeight="1" x14ac:dyDescent="0.2">
      <c r="A14511" s="266"/>
      <c r="B14511" s="94"/>
      <c r="C14511" s="132" t="s">
        <v>603</v>
      </c>
      <c r="D14511" s="95"/>
      <c r="E14511" s="96"/>
      <c r="F14511" s="97"/>
      <c r="G14511" s="267"/>
    </row>
    <row r="14512" spans="1:7" ht="24" customHeight="1" x14ac:dyDescent="0.2">
      <c r="A14512" s="207" t="str">
        <f t="shared" ref="A14512:A14525" si="4351">IFERROR(VLOOKUP(C14512,Tabla_Insumos,4,FALSE),"")</f>
        <v/>
      </c>
      <c r="B14512" s="205" t="str">
        <f>IFERROR(VLOOKUP(C14512,Tabla_Insumos,5,FALSE),"")</f>
        <v/>
      </c>
      <c r="C14512" s="206"/>
      <c r="D14512" s="207" t="str">
        <f t="shared" ref="D14512:D14525" si="4352">IFERROR(VLOOKUP(C14512,Tabla_Insumos,2,FALSE),"")</f>
        <v/>
      </c>
      <c r="E14512" s="208"/>
      <c r="F14512" s="209">
        <f t="shared" ref="F14512:F14525" si="4353">IFERROR(VLOOKUP(C14512,Tabla_Insumos,3,FALSE),0)</f>
        <v>0</v>
      </c>
      <c r="G14512" s="268">
        <f>ROUND(E14512*F14512,2)</f>
        <v>0</v>
      </c>
    </row>
    <row r="14513" spans="1:7" ht="24" customHeight="1" x14ac:dyDescent="0.2">
      <c r="A14513" s="207" t="str">
        <f t="shared" si="4351"/>
        <v/>
      </c>
      <c r="B14513" s="205" t="str">
        <f t="shared" ref="B14513:B14525" si="4354">IFERROR(VLOOKUP(C14513,Tabla_Insumos,5,FALSE),"")</f>
        <v/>
      </c>
      <c r="C14513" s="206"/>
      <c r="D14513" s="207" t="str">
        <f t="shared" si="4352"/>
        <v/>
      </c>
      <c r="E14513" s="208"/>
      <c r="F14513" s="209">
        <f t="shared" si="4353"/>
        <v>0</v>
      </c>
      <c r="G14513" s="268">
        <f t="shared" ref="G14513:G14525" si="4355">ROUND(E14513*F14513,2)</f>
        <v>0</v>
      </c>
    </row>
    <row r="14514" spans="1:7" ht="24" customHeight="1" x14ac:dyDescent="0.2">
      <c r="A14514" s="207" t="str">
        <f t="shared" si="4351"/>
        <v/>
      </c>
      <c r="B14514" s="205" t="str">
        <f t="shared" si="4354"/>
        <v/>
      </c>
      <c r="C14514" s="206"/>
      <c r="D14514" s="207" t="str">
        <f t="shared" si="4352"/>
        <v/>
      </c>
      <c r="E14514" s="208"/>
      <c r="F14514" s="209">
        <f t="shared" si="4353"/>
        <v>0</v>
      </c>
      <c r="G14514" s="268">
        <f t="shared" si="4355"/>
        <v>0</v>
      </c>
    </row>
    <row r="14515" spans="1:7" ht="24" customHeight="1" x14ac:dyDescent="0.2">
      <c r="A14515" s="207" t="str">
        <f t="shared" si="4351"/>
        <v/>
      </c>
      <c r="B14515" s="205" t="str">
        <f t="shared" si="4354"/>
        <v/>
      </c>
      <c r="C14515" s="206"/>
      <c r="D14515" s="207" t="str">
        <f t="shared" si="4352"/>
        <v/>
      </c>
      <c r="E14515" s="208"/>
      <c r="F14515" s="209">
        <f t="shared" si="4353"/>
        <v>0</v>
      </c>
      <c r="G14515" s="268">
        <f t="shared" si="4355"/>
        <v>0</v>
      </c>
    </row>
    <row r="14516" spans="1:7" ht="24" customHeight="1" x14ac:dyDescent="0.2">
      <c r="A14516" s="207" t="str">
        <f t="shared" si="4351"/>
        <v/>
      </c>
      <c r="B14516" s="205" t="str">
        <f t="shared" si="4354"/>
        <v/>
      </c>
      <c r="C14516" s="206"/>
      <c r="D14516" s="207" t="str">
        <f t="shared" si="4352"/>
        <v/>
      </c>
      <c r="E14516" s="208"/>
      <c r="F14516" s="209">
        <f t="shared" si="4353"/>
        <v>0</v>
      </c>
      <c r="G14516" s="268">
        <f t="shared" si="4355"/>
        <v>0</v>
      </c>
    </row>
    <row r="14517" spans="1:7" ht="24" customHeight="1" x14ac:dyDescent="0.2">
      <c r="A14517" s="207" t="str">
        <f t="shared" si="4351"/>
        <v/>
      </c>
      <c r="B14517" s="205" t="str">
        <f t="shared" si="4354"/>
        <v/>
      </c>
      <c r="C14517" s="206"/>
      <c r="D14517" s="207" t="str">
        <f t="shared" si="4352"/>
        <v/>
      </c>
      <c r="E14517" s="208"/>
      <c r="F14517" s="209">
        <f t="shared" si="4353"/>
        <v>0</v>
      </c>
      <c r="G14517" s="268">
        <f t="shared" si="4355"/>
        <v>0</v>
      </c>
    </row>
    <row r="14518" spans="1:7" ht="24" customHeight="1" x14ac:dyDescent="0.2">
      <c r="A14518" s="207" t="str">
        <f t="shared" si="4351"/>
        <v/>
      </c>
      <c r="B14518" s="205" t="str">
        <f t="shared" si="4354"/>
        <v/>
      </c>
      <c r="C14518" s="206"/>
      <c r="D14518" s="207" t="str">
        <f t="shared" si="4352"/>
        <v/>
      </c>
      <c r="E14518" s="208"/>
      <c r="F14518" s="209">
        <f t="shared" si="4353"/>
        <v>0</v>
      </c>
      <c r="G14518" s="268">
        <f t="shared" si="4355"/>
        <v>0</v>
      </c>
    </row>
    <row r="14519" spans="1:7" ht="24" customHeight="1" x14ac:dyDescent="0.2">
      <c r="A14519" s="207" t="str">
        <f t="shared" si="4351"/>
        <v/>
      </c>
      <c r="B14519" s="205" t="str">
        <f t="shared" si="4354"/>
        <v/>
      </c>
      <c r="C14519" s="206"/>
      <c r="D14519" s="207" t="str">
        <f t="shared" si="4352"/>
        <v/>
      </c>
      <c r="E14519" s="208"/>
      <c r="F14519" s="209">
        <f t="shared" si="4353"/>
        <v>0</v>
      </c>
      <c r="G14519" s="268">
        <f t="shared" si="4355"/>
        <v>0</v>
      </c>
    </row>
    <row r="14520" spans="1:7" ht="24" customHeight="1" x14ac:dyDescent="0.2">
      <c r="A14520" s="207" t="str">
        <f t="shared" si="4351"/>
        <v/>
      </c>
      <c r="B14520" s="205" t="str">
        <f t="shared" si="4354"/>
        <v/>
      </c>
      <c r="C14520" s="206"/>
      <c r="D14520" s="207" t="str">
        <f t="shared" si="4352"/>
        <v/>
      </c>
      <c r="E14520" s="208"/>
      <c r="F14520" s="209">
        <f t="shared" si="4353"/>
        <v>0</v>
      </c>
      <c r="G14520" s="268">
        <f t="shared" si="4355"/>
        <v>0</v>
      </c>
    </row>
    <row r="14521" spans="1:7" ht="24" customHeight="1" x14ac:dyDescent="0.2">
      <c r="A14521" s="207" t="str">
        <f t="shared" si="4351"/>
        <v/>
      </c>
      <c r="B14521" s="205" t="str">
        <f t="shared" si="4354"/>
        <v/>
      </c>
      <c r="C14521" s="206"/>
      <c r="D14521" s="207" t="str">
        <f t="shared" si="4352"/>
        <v/>
      </c>
      <c r="E14521" s="208"/>
      <c r="F14521" s="209">
        <f t="shared" si="4353"/>
        <v>0</v>
      </c>
      <c r="G14521" s="268">
        <f t="shared" si="4355"/>
        <v>0</v>
      </c>
    </row>
    <row r="14522" spans="1:7" ht="24" customHeight="1" x14ac:dyDescent="0.2">
      <c r="A14522" s="207" t="str">
        <f t="shared" si="4351"/>
        <v/>
      </c>
      <c r="B14522" s="205" t="str">
        <f t="shared" si="4354"/>
        <v/>
      </c>
      <c r="C14522" s="206"/>
      <c r="D14522" s="207" t="str">
        <f t="shared" si="4352"/>
        <v/>
      </c>
      <c r="E14522" s="208"/>
      <c r="F14522" s="209">
        <f t="shared" si="4353"/>
        <v>0</v>
      </c>
      <c r="G14522" s="268">
        <f t="shared" si="4355"/>
        <v>0</v>
      </c>
    </row>
    <row r="14523" spans="1:7" ht="24" customHeight="1" x14ac:dyDescent="0.2">
      <c r="A14523" s="207" t="str">
        <f t="shared" si="4351"/>
        <v/>
      </c>
      <c r="B14523" s="205" t="str">
        <f t="shared" si="4354"/>
        <v/>
      </c>
      <c r="C14523" s="206"/>
      <c r="D14523" s="207" t="str">
        <f t="shared" si="4352"/>
        <v/>
      </c>
      <c r="E14523" s="208"/>
      <c r="F14523" s="209">
        <f t="shared" si="4353"/>
        <v>0</v>
      </c>
      <c r="G14523" s="268">
        <f t="shared" si="4355"/>
        <v>0</v>
      </c>
    </row>
    <row r="14524" spans="1:7" ht="24" customHeight="1" x14ac:dyDescent="0.2">
      <c r="A14524" s="207" t="str">
        <f t="shared" si="4351"/>
        <v/>
      </c>
      <c r="B14524" s="205" t="str">
        <f t="shared" si="4354"/>
        <v/>
      </c>
      <c r="C14524" s="206"/>
      <c r="D14524" s="207" t="str">
        <f t="shared" si="4352"/>
        <v/>
      </c>
      <c r="E14524" s="208"/>
      <c r="F14524" s="209">
        <f t="shared" si="4353"/>
        <v>0</v>
      </c>
      <c r="G14524" s="268">
        <f t="shared" si="4355"/>
        <v>0</v>
      </c>
    </row>
    <row r="14525" spans="1:7" ht="24" customHeight="1" x14ac:dyDescent="0.2">
      <c r="A14525" s="207" t="str">
        <f t="shared" si="4351"/>
        <v/>
      </c>
      <c r="B14525" s="205" t="str">
        <f t="shared" si="4354"/>
        <v/>
      </c>
      <c r="C14525" s="206"/>
      <c r="D14525" s="207" t="str">
        <f t="shared" si="4352"/>
        <v/>
      </c>
      <c r="E14525" s="208"/>
      <c r="F14525" s="210">
        <f t="shared" si="4353"/>
        <v>0</v>
      </c>
      <c r="G14525" s="268">
        <f t="shared" si="4355"/>
        <v>0</v>
      </c>
    </row>
    <row r="14526" spans="1:7" ht="24" customHeight="1" x14ac:dyDescent="0.2">
      <c r="A14526" s="269"/>
      <c r="D14526" s="88"/>
      <c r="E14526" s="89"/>
      <c r="F14526" s="255" t="s">
        <v>30</v>
      </c>
      <c r="G14526" s="270">
        <f>SUBTOTAL(9,G14512:G14525)</f>
        <v>0</v>
      </c>
    </row>
    <row r="14527" spans="1:7" ht="24" customHeight="1" x14ac:dyDescent="0.2">
      <c r="A14527" s="269"/>
      <c r="C14527" s="98" t="s">
        <v>604</v>
      </c>
      <c r="D14527" s="88"/>
      <c r="E14527" s="89"/>
      <c r="G14527" s="271"/>
    </row>
    <row r="14528" spans="1:7" ht="24" customHeight="1" x14ac:dyDescent="0.2">
      <c r="A14528" s="207" t="str">
        <f t="shared" ref="A14528:A14535" si="4356">IFERROR(VLOOKUP(C14528,Tabla_Insumos,4,FALSE),"")</f>
        <v/>
      </c>
      <c r="B14528" s="205">
        <f t="shared" ref="B14528:B14535" si="4357">IFERROR(VLOOKUP(A14528,Tabla_Indices,5,FALSE),"")</f>
        <v>0</v>
      </c>
      <c r="C14528" s="206"/>
      <c r="D14528" s="207" t="str">
        <f t="shared" ref="D14528:D14535" si="4358">IFERROR(VLOOKUP(C14528,Tabla_Insumos,2,FALSE),"")</f>
        <v/>
      </c>
      <c r="E14528" s="208"/>
      <c r="F14528" s="211">
        <f t="shared" ref="F14528:F14535" si="4359">IFERROR(VLOOKUP(C14528,Tabla_Insumos,3,FALSE),0)</f>
        <v>0</v>
      </c>
      <c r="G14528" s="268">
        <f>ROUND(E14528*F14528,2)</f>
        <v>0</v>
      </c>
    </row>
    <row r="14529" spans="1:7" ht="24" customHeight="1" x14ac:dyDescent="0.2">
      <c r="A14529" s="207" t="str">
        <f t="shared" si="4356"/>
        <v/>
      </c>
      <c r="B14529" s="205">
        <f t="shared" si="4357"/>
        <v>0</v>
      </c>
      <c r="C14529" s="206"/>
      <c r="D14529" s="207" t="str">
        <f t="shared" si="4358"/>
        <v/>
      </c>
      <c r="E14529" s="208"/>
      <c r="F14529" s="211">
        <f t="shared" si="4359"/>
        <v>0</v>
      </c>
      <c r="G14529" s="268">
        <f>ROUND(E14529*F14529,2)</f>
        <v>0</v>
      </c>
    </row>
    <row r="14530" spans="1:7" ht="24" customHeight="1" x14ac:dyDescent="0.2">
      <c r="A14530" s="207" t="str">
        <f t="shared" si="4356"/>
        <v/>
      </c>
      <c r="B14530" s="205">
        <f t="shared" si="4357"/>
        <v>0</v>
      </c>
      <c r="C14530" s="206"/>
      <c r="D14530" s="207" t="str">
        <f t="shared" si="4358"/>
        <v/>
      </c>
      <c r="E14530" s="208"/>
      <c r="F14530" s="211">
        <f t="shared" si="4359"/>
        <v>0</v>
      </c>
      <c r="G14530" s="268">
        <f t="shared" ref="G14530:G14535" si="4360">ROUND(E14530*F14530,2)</f>
        <v>0</v>
      </c>
    </row>
    <row r="14531" spans="1:7" ht="24" customHeight="1" x14ac:dyDescent="0.2">
      <c r="A14531" s="207" t="str">
        <f t="shared" si="4356"/>
        <v/>
      </c>
      <c r="B14531" s="205">
        <f t="shared" si="4357"/>
        <v>0</v>
      </c>
      <c r="C14531" s="206"/>
      <c r="D14531" s="207" t="str">
        <f t="shared" si="4358"/>
        <v/>
      </c>
      <c r="E14531" s="208"/>
      <c r="F14531" s="211">
        <f t="shared" si="4359"/>
        <v>0</v>
      </c>
      <c r="G14531" s="268">
        <f t="shared" si="4360"/>
        <v>0</v>
      </c>
    </row>
    <row r="14532" spans="1:7" ht="24" customHeight="1" x14ac:dyDescent="0.2">
      <c r="A14532" s="207" t="str">
        <f t="shared" si="4356"/>
        <v/>
      </c>
      <c r="B14532" s="205">
        <f t="shared" si="4357"/>
        <v>0</v>
      </c>
      <c r="C14532" s="206"/>
      <c r="D14532" s="207" t="str">
        <f t="shared" si="4358"/>
        <v/>
      </c>
      <c r="E14532" s="208"/>
      <c r="F14532" s="209">
        <f t="shared" si="4359"/>
        <v>0</v>
      </c>
      <c r="G14532" s="268">
        <f t="shared" si="4360"/>
        <v>0</v>
      </c>
    </row>
    <row r="14533" spans="1:7" ht="24" customHeight="1" x14ac:dyDescent="0.2">
      <c r="A14533" s="207" t="str">
        <f t="shared" si="4356"/>
        <v/>
      </c>
      <c r="B14533" s="205">
        <f t="shared" si="4357"/>
        <v>0</v>
      </c>
      <c r="C14533" s="206"/>
      <c r="D14533" s="207" t="str">
        <f t="shared" si="4358"/>
        <v/>
      </c>
      <c r="E14533" s="208"/>
      <c r="F14533" s="209">
        <f t="shared" si="4359"/>
        <v>0</v>
      </c>
      <c r="G14533" s="268">
        <f t="shared" si="4360"/>
        <v>0</v>
      </c>
    </row>
    <row r="14534" spans="1:7" ht="24" customHeight="1" x14ac:dyDescent="0.2">
      <c r="A14534" s="207" t="str">
        <f t="shared" si="4356"/>
        <v/>
      </c>
      <c r="B14534" s="205">
        <f t="shared" si="4357"/>
        <v>0</v>
      </c>
      <c r="C14534" s="206"/>
      <c r="D14534" s="207" t="str">
        <f t="shared" si="4358"/>
        <v/>
      </c>
      <c r="E14534" s="208"/>
      <c r="F14534" s="209">
        <f t="shared" si="4359"/>
        <v>0</v>
      </c>
      <c r="G14534" s="268">
        <f t="shared" si="4360"/>
        <v>0</v>
      </c>
    </row>
    <row r="14535" spans="1:7" ht="24" customHeight="1" x14ac:dyDescent="0.2">
      <c r="A14535" s="207" t="str">
        <f t="shared" si="4356"/>
        <v/>
      </c>
      <c r="B14535" s="205">
        <f t="shared" si="4357"/>
        <v>0</v>
      </c>
      <c r="C14535" s="206"/>
      <c r="D14535" s="207" t="str">
        <f t="shared" si="4358"/>
        <v/>
      </c>
      <c r="E14535" s="208"/>
      <c r="F14535" s="209">
        <f t="shared" si="4359"/>
        <v>0</v>
      </c>
      <c r="G14535" s="268">
        <f t="shared" si="4360"/>
        <v>0</v>
      </c>
    </row>
    <row r="14536" spans="1:7" ht="24" customHeight="1" x14ac:dyDescent="0.2">
      <c r="A14536" s="269"/>
      <c r="D14536" s="88"/>
      <c r="E14536" s="89"/>
      <c r="F14536" s="255" t="s">
        <v>31</v>
      </c>
      <c r="G14536" s="270">
        <f>SUBTOTAL(9,G14528:G14535)</f>
        <v>0</v>
      </c>
    </row>
    <row r="14537" spans="1:7" ht="24" customHeight="1" x14ac:dyDescent="0.2">
      <c r="A14537" s="269"/>
      <c r="C14537" s="98" t="s">
        <v>605</v>
      </c>
      <c r="D14537" s="88"/>
      <c r="E14537" s="89"/>
      <c r="G14537" s="271"/>
    </row>
    <row r="14538" spans="1:7" ht="24" customHeight="1" x14ac:dyDescent="0.2">
      <c r="A14538" s="207" t="str">
        <f t="shared" ref="A14538:A14546" si="4361">IFERROR(VLOOKUP(C14538,Tabla_Insumos,4,FALSE),"")</f>
        <v/>
      </c>
      <c r="B14538" s="205" t="str">
        <f t="shared" ref="B14538:B14546" si="4362">IFERROR(VLOOKUP(C14538,Tabla_Insumos,5,FALSE),"")</f>
        <v/>
      </c>
      <c r="C14538" s="206"/>
      <c r="D14538" s="207" t="str">
        <f t="shared" ref="D14538:D14546" si="4363">IFERROR(VLOOKUP(C14538,Tabla_Insumos,2,FALSE),"")</f>
        <v/>
      </c>
      <c r="E14538" s="208"/>
      <c r="F14538" s="209">
        <f t="shared" ref="F14538:F14546" si="4364">IFERROR(VLOOKUP(C14538,Tabla_Insumos,3,FALSE),0)</f>
        <v>0</v>
      </c>
      <c r="G14538" s="268">
        <f t="shared" ref="G14538:G14546" si="4365">ROUND(E14538*F14538,2)</f>
        <v>0</v>
      </c>
    </row>
    <row r="14539" spans="1:7" ht="24" customHeight="1" x14ac:dyDescent="0.2">
      <c r="A14539" s="207" t="str">
        <f t="shared" si="4361"/>
        <v/>
      </c>
      <c r="B14539" s="205" t="str">
        <f t="shared" si="4362"/>
        <v/>
      </c>
      <c r="C14539" s="206"/>
      <c r="D14539" s="207" t="str">
        <f t="shared" si="4363"/>
        <v/>
      </c>
      <c r="E14539" s="208"/>
      <c r="F14539" s="209">
        <f t="shared" si="4364"/>
        <v>0</v>
      </c>
      <c r="G14539" s="268">
        <f t="shared" si="4365"/>
        <v>0</v>
      </c>
    </row>
    <row r="14540" spans="1:7" ht="24" customHeight="1" x14ac:dyDescent="0.2">
      <c r="A14540" s="207" t="str">
        <f t="shared" si="4361"/>
        <v/>
      </c>
      <c r="B14540" s="205" t="str">
        <f t="shared" si="4362"/>
        <v/>
      </c>
      <c r="C14540" s="206"/>
      <c r="D14540" s="207" t="str">
        <f t="shared" si="4363"/>
        <v/>
      </c>
      <c r="E14540" s="208"/>
      <c r="F14540" s="209">
        <f t="shared" si="4364"/>
        <v>0</v>
      </c>
      <c r="G14540" s="268">
        <f t="shared" si="4365"/>
        <v>0</v>
      </c>
    </row>
    <row r="14541" spans="1:7" ht="24" customHeight="1" x14ac:dyDescent="0.2">
      <c r="A14541" s="207" t="str">
        <f t="shared" si="4361"/>
        <v/>
      </c>
      <c r="B14541" s="205" t="str">
        <f t="shared" si="4362"/>
        <v/>
      </c>
      <c r="C14541" s="206"/>
      <c r="D14541" s="207" t="str">
        <f t="shared" si="4363"/>
        <v/>
      </c>
      <c r="E14541" s="208"/>
      <c r="F14541" s="209">
        <f t="shared" si="4364"/>
        <v>0</v>
      </c>
      <c r="G14541" s="268">
        <f t="shared" si="4365"/>
        <v>0</v>
      </c>
    </row>
    <row r="14542" spans="1:7" ht="24" customHeight="1" x14ac:dyDescent="0.2">
      <c r="A14542" s="207" t="str">
        <f t="shared" si="4361"/>
        <v/>
      </c>
      <c r="B14542" s="205" t="str">
        <f t="shared" si="4362"/>
        <v/>
      </c>
      <c r="C14542" s="206"/>
      <c r="D14542" s="207" t="str">
        <f t="shared" si="4363"/>
        <v/>
      </c>
      <c r="E14542" s="208"/>
      <c r="F14542" s="209">
        <f t="shared" si="4364"/>
        <v>0</v>
      </c>
      <c r="G14542" s="268">
        <f t="shared" si="4365"/>
        <v>0</v>
      </c>
    </row>
    <row r="14543" spans="1:7" ht="24" customHeight="1" x14ac:dyDescent="0.2">
      <c r="A14543" s="207" t="str">
        <f t="shared" si="4361"/>
        <v/>
      </c>
      <c r="B14543" s="205" t="str">
        <f t="shared" si="4362"/>
        <v/>
      </c>
      <c r="C14543" s="206"/>
      <c r="D14543" s="207" t="str">
        <f t="shared" si="4363"/>
        <v/>
      </c>
      <c r="E14543" s="208"/>
      <c r="F14543" s="209">
        <f t="shared" si="4364"/>
        <v>0</v>
      </c>
      <c r="G14543" s="268">
        <f t="shared" si="4365"/>
        <v>0</v>
      </c>
    </row>
    <row r="14544" spans="1:7" ht="24" customHeight="1" x14ac:dyDescent="0.2">
      <c r="A14544" s="207" t="str">
        <f t="shared" si="4361"/>
        <v/>
      </c>
      <c r="B14544" s="205" t="str">
        <f t="shared" si="4362"/>
        <v/>
      </c>
      <c r="C14544" s="206"/>
      <c r="D14544" s="207" t="str">
        <f t="shared" si="4363"/>
        <v/>
      </c>
      <c r="E14544" s="208"/>
      <c r="F14544" s="209">
        <f t="shared" si="4364"/>
        <v>0</v>
      </c>
      <c r="G14544" s="268">
        <f t="shared" si="4365"/>
        <v>0</v>
      </c>
    </row>
    <row r="14545" spans="1:7" ht="24" customHeight="1" x14ac:dyDescent="0.2">
      <c r="A14545" s="207" t="str">
        <f t="shared" si="4361"/>
        <v/>
      </c>
      <c r="B14545" s="205" t="str">
        <f t="shared" si="4362"/>
        <v/>
      </c>
      <c r="C14545" s="206"/>
      <c r="D14545" s="207" t="str">
        <f t="shared" si="4363"/>
        <v/>
      </c>
      <c r="E14545" s="208"/>
      <c r="F14545" s="209">
        <f t="shared" si="4364"/>
        <v>0</v>
      </c>
      <c r="G14545" s="268">
        <f t="shared" si="4365"/>
        <v>0</v>
      </c>
    </row>
    <row r="14546" spans="1:7" ht="24" customHeight="1" x14ac:dyDescent="0.2">
      <c r="A14546" s="207" t="str">
        <f t="shared" si="4361"/>
        <v/>
      </c>
      <c r="B14546" s="205" t="str">
        <f t="shared" si="4362"/>
        <v/>
      </c>
      <c r="C14546" s="206"/>
      <c r="D14546" s="207" t="str">
        <f t="shared" si="4363"/>
        <v/>
      </c>
      <c r="E14546" s="208"/>
      <c r="F14546" s="209">
        <f t="shared" si="4364"/>
        <v>0</v>
      </c>
      <c r="G14546" s="268">
        <f t="shared" si="4365"/>
        <v>0</v>
      </c>
    </row>
    <row r="14547" spans="1:7" ht="24" customHeight="1" x14ac:dyDescent="0.2">
      <c r="A14547" s="272"/>
      <c r="B14547" s="88"/>
      <c r="D14547" s="88"/>
      <c r="E14547" s="89"/>
      <c r="F14547" s="255" t="s">
        <v>32</v>
      </c>
      <c r="G14547" s="270">
        <f>SUBTOTAL(9,G14538:G14546)</f>
        <v>0</v>
      </c>
    </row>
    <row r="14548" spans="1:7" ht="24" customHeight="1" x14ac:dyDescent="0.2">
      <c r="A14548" s="273"/>
      <c r="B14548" s="88"/>
      <c r="D14548" s="88"/>
      <c r="E14548" s="89"/>
      <c r="G14548" s="271"/>
    </row>
    <row r="14549" spans="1:7" ht="24" customHeight="1" x14ac:dyDescent="0.2">
      <c r="A14549" s="274" t="str">
        <f>B14507</f>
        <v>25.9.2.29</v>
      </c>
      <c r="B14549" s="275" t="str">
        <f>C14507</f>
        <v>Llaves termomagneticas 4 x 16 A - schneider</v>
      </c>
      <c r="C14549" s="95"/>
      <c r="D14549" s="95" t="s">
        <v>33</v>
      </c>
      <c r="E14549" s="96"/>
      <c r="F14549" s="277" t="s">
        <v>34</v>
      </c>
      <c r="G14549" s="276">
        <f>SUBTOTAL(9,G14512:G14548)</f>
        <v>0</v>
      </c>
    </row>
    <row r="14551" spans="1:7" ht="24" customHeight="1" x14ac:dyDescent="0.2">
      <c r="A14551" s="256" t="s">
        <v>36</v>
      </c>
      <c r="B14551" s="257"/>
      <c r="C14551" s="257"/>
      <c r="D14551" s="257"/>
      <c r="E14551" s="257"/>
      <c r="F14551" s="257"/>
      <c r="G14551" s="258"/>
    </row>
    <row r="14552" spans="1:7" ht="24" customHeight="1" x14ac:dyDescent="0.2">
      <c r="A14552" s="259" t="s">
        <v>601</v>
      </c>
      <c r="B14552" s="84" t="str">
        <f>Comitente</f>
        <v>SUBSECRETARIA DE ARQUITECTURA</v>
      </c>
      <c r="C14552" s="80"/>
      <c r="D14552" s="85"/>
      <c r="E14552" s="85"/>
      <c r="F14552" s="86"/>
      <c r="G14552" s="260"/>
    </row>
    <row r="14553" spans="1:7" ht="24" customHeight="1" x14ac:dyDescent="0.2">
      <c r="A14553" s="259" t="s">
        <v>602</v>
      </c>
      <c r="B14553" s="84">
        <f>Contratista</f>
        <v>0</v>
      </c>
      <c r="C14553" s="81"/>
      <c r="D14553" s="81"/>
      <c r="E14553" s="81"/>
      <c r="F14553" s="87"/>
      <c r="G14553" s="261"/>
    </row>
    <row r="14554" spans="1:7" ht="24" customHeight="1" x14ac:dyDescent="0.2">
      <c r="A14554" s="259" t="s">
        <v>23</v>
      </c>
      <c r="B14554" s="84" t="str">
        <f>Obra</f>
        <v>ESCUELA CASA DEL NINÑO</v>
      </c>
      <c r="C14554" s="81"/>
      <c r="D14554" s="81"/>
      <c r="E14554" s="81"/>
      <c r="F14554" s="87" t="s">
        <v>37</v>
      </c>
      <c r="G14554" s="262">
        <f>Fecha_Base</f>
        <v>0</v>
      </c>
    </row>
    <row r="14555" spans="1:7" ht="24" customHeight="1" x14ac:dyDescent="0.2">
      <c r="A14555" s="263" t="s">
        <v>600</v>
      </c>
      <c r="B14555" s="82" t="str">
        <f>Ubicación</f>
        <v>VALLE FERTIL - SAN JUAN</v>
      </c>
      <c r="C14555" s="82"/>
      <c r="D14555" s="88"/>
      <c r="E14555" s="89"/>
      <c r="G14555" s="264"/>
    </row>
    <row r="14556" spans="1:7" ht="24" customHeight="1" x14ac:dyDescent="0.2">
      <c r="A14556" s="263" t="s">
        <v>38</v>
      </c>
      <c r="B14556" s="91">
        <f>IFERROR(VALUE(LEFT(B14557,FIND(".",B14557)-1)),"")</f>
        <v>25</v>
      </c>
      <c r="C14556" s="83" t="str">
        <f>IFERROR(VLOOKUP(B14556,Tabla_CyP,2,FALSE),"")</f>
        <v>REPARACIONES, REFACCIONES Y REFUNCIONALIZACIONES</v>
      </c>
      <c r="E14556" s="89"/>
      <c r="G14556" s="264"/>
    </row>
    <row r="14557" spans="1:7" ht="24" customHeight="1" x14ac:dyDescent="0.2">
      <c r="A14557" s="263" t="s">
        <v>24</v>
      </c>
      <c r="B14557" s="92" t="str">
        <f>IFERROR(VLOOKUP(COUNTIF($A$1:A14557,"ANALISIS DE PRECIOS"),Tabla_NumeroItem,2,FALSE),"")</f>
        <v>25.9.2.30</v>
      </c>
      <c r="C14557" s="83" t="str">
        <f>IFERROR(VLOOKUP(B14557,Tabla_CyP,2,FALSE),"")</f>
        <v>Llaves termomagneticas 4 x 25 A - schneider</v>
      </c>
      <c r="D14557" s="88"/>
      <c r="E14557" s="89"/>
      <c r="F14557" s="87" t="s">
        <v>25</v>
      </c>
      <c r="G14557" s="265" t="str">
        <f>IFERROR(VLOOKUP(B14557,Tabla_CyP,4,FALSE),"")</f>
        <v>u</v>
      </c>
    </row>
    <row r="14558" spans="1:7" ht="24" customHeight="1" x14ac:dyDescent="0.2">
      <c r="A14558" s="263"/>
      <c r="B14558" s="82"/>
      <c r="D14558" s="88"/>
      <c r="E14558" s="89"/>
      <c r="G14558" s="264"/>
    </row>
    <row r="14559" spans="1:7" ht="24" customHeight="1" x14ac:dyDescent="0.2">
      <c r="A14559" s="366" t="s">
        <v>506</v>
      </c>
      <c r="B14559" s="367"/>
      <c r="C14559" s="368" t="s">
        <v>0</v>
      </c>
      <c r="D14559" s="368" t="s">
        <v>26</v>
      </c>
      <c r="E14559" s="370" t="s">
        <v>27</v>
      </c>
      <c r="F14559" s="372" t="s">
        <v>28</v>
      </c>
      <c r="G14559" s="372" t="s">
        <v>29</v>
      </c>
    </row>
    <row r="14560" spans="1:7" ht="24" customHeight="1" x14ac:dyDescent="0.2">
      <c r="A14560" s="93" t="s">
        <v>507</v>
      </c>
      <c r="B14560" s="93" t="s">
        <v>508</v>
      </c>
      <c r="C14560" s="369"/>
      <c r="D14560" s="369"/>
      <c r="E14560" s="371"/>
      <c r="F14560" s="373"/>
      <c r="G14560" s="373"/>
    </row>
    <row r="14561" spans="1:7" ht="24" customHeight="1" x14ac:dyDescent="0.2">
      <c r="A14561" s="266"/>
      <c r="B14561" s="94"/>
      <c r="C14561" s="132" t="s">
        <v>603</v>
      </c>
      <c r="D14561" s="95"/>
      <c r="E14561" s="96"/>
      <c r="F14561" s="97"/>
      <c r="G14561" s="267"/>
    </row>
    <row r="14562" spans="1:7" ht="24" customHeight="1" x14ac:dyDescent="0.2">
      <c r="A14562" s="207" t="str">
        <f t="shared" ref="A14562:A14575" si="4366">IFERROR(VLOOKUP(C14562,Tabla_Insumos,4,FALSE),"")</f>
        <v/>
      </c>
      <c r="B14562" s="205" t="str">
        <f>IFERROR(VLOOKUP(C14562,Tabla_Insumos,5,FALSE),"")</f>
        <v/>
      </c>
      <c r="C14562" s="206"/>
      <c r="D14562" s="207" t="str">
        <f t="shared" ref="D14562:D14575" si="4367">IFERROR(VLOOKUP(C14562,Tabla_Insumos,2,FALSE),"")</f>
        <v/>
      </c>
      <c r="E14562" s="208"/>
      <c r="F14562" s="209">
        <f t="shared" ref="F14562:F14575" si="4368">IFERROR(VLOOKUP(C14562,Tabla_Insumos,3,FALSE),0)</f>
        <v>0</v>
      </c>
      <c r="G14562" s="268">
        <f>ROUND(E14562*F14562,2)</f>
        <v>0</v>
      </c>
    </row>
    <row r="14563" spans="1:7" ht="24" customHeight="1" x14ac:dyDescent="0.2">
      <c r="A14563" s="207" t="str">
        <f t="shared" si="4366"/>
        <v/>
      </c>
      <c r="B14563" s="205" t="str">
        <f t="shared" ref="B14563:B14575" si="4369">IFERROR(VLOOKUP(C14563,Tabla_Insumos,5,FALSE),"")</f>
        <v/>
      </c>
      <c r="C14563" s="206"/>
      <c r="D14563" s="207" t="str">
        <f t="shared" si="4367"/>
        <v/>
      </c>
      <c r="E14563" s="208"/>
      <c r="F14563" s="209">
        <f t="shared" si="4368"/>
        <v>0</v>
      </c>
      <c r="G14563" s="268">
        <f t="shared" ref="G14563:G14575" si="4370">ROUND(E14563*F14563,2)</f>
        <v>0</v>
      </c>
    </row>
    <row r="14564" spans="1:7" ht="24" customHeight="1" x14ac:dyDescent="0.2">
      <c r="A14564" s="207" t="str">
        <f t="shared" si="4366"/>
        <v/>
      </c>
      <c r="B14564" s="205" t="str">
        <f t="shared" si="4369"/>
        <v/>
      </c>
      <c r="C14564" s="206"/>
      <c r="D14564" s="207" t="str">
        <f t="shared" si="4367"/>
        <v/>
      </c>
      <c r="E14564" s="208"/>
      <c r="F14564" s="209">
        <f t="shared" si="4368"/>
        <v>0</v>
      </c>
      <c r="G14564" s="268">
        <f t="shared" si="4370"/>
        <v>0</v>
      </c>
    </row>
    <row r="14565" spans="1:7" ht="24" customHeight="1" x14ac:dyDescent="0.2">
      <c r="A14565" s="207" t="str">
        <f t="shared" si="4366"/>
        <v/>
      </c>
      <c r="B14565" s="205" t="str">
        <f t="shared" si="4369"/>
        <v/>
      </c>
      <c r="C14565" s="206"/>
      <c r="D14565" s="207" t="str">
        <f t="shared" si="4367"/>
        <v/>
      </c>
      <c r="E14565" s="208"/>
      <c r="F14565" s="209">
        <f t="shared" si="4368"/>
        <v>0</v>
      </c>
      <c r="G14565" s="268">
        <f t="shared" si="4370"/>
        <v>0</v>
      </c>
    </row>
    <row r="14566" spans="1:7" ht="24" customHeight="1" x14ac:dyDescent="0.2">
      <c r="A14566" s="207" t="str">
        <f t="shared" si="4366"/>
        <v/>
      </c>
      <c r="B14566" s="205" t="str">
        <f t="shared" si="4369"/>
        <v/>
      </c>
      <c r="C14566" s="206"/>
      <c r="D14566" s="207" t="str">
        <f t="shared" si="4367"/>
        <v/>
      </c>
      <c r="E14566" s="208"/>
      <c r="F14566" s="209">
        <f t="shared" si="4368"/>
        <v>0</v>
      </c>
      <c r="G14566" s="268">
        <f t="shared" si="4370"/>
        <v>0</v>
      </c>
    </row>
    <row r="14567" spans="1:7" ht="24" customHeight="1" x14ac:dyDescent="0.2">
      <c r="A14567" s="207" t="str">
        <f t="shared" si="4366"/>
        <v/>
      </c>
      <c r="B14567" s="205" t="str">
        <f t="shared" si="4369"/>
        <v/>
      </c>
      <c r="C14567" s="206"/>
      <c r="D14567" s="207" t="str">
        <f t="shared" si="4367"/>
        <v/>
      </c>
      <c r="E14567" s="208"/>
      <c r="F14567" s="209">
        <f t="shared" si="4368"/>
        <v>0</v>
      </c>
      <c r="G14567" s="268">
        <f t="shared" si="4370"/>
        <v>0</v>
      </c>
    </row>
    <row r="14568" spans="1:7" ht="24" customHeight="1" x14ac:dyDescent="0.2">
      <c r="A14568" s="207" t="str">
        <f t="shared" si="4366"/>
        <v/>
      </c>
      <c r="B14568" s="205" t="str">
        <f t="shared" si="4369"/>
        <v/>
      </c>
      <c r="C14568" s="206"/>
      <c r="D14568" s="207" t="str">
        <f t="shared" si="4367"/>
        <v/>
      </c>
      <c r="E14568" s="208"/>
      <c r="F14568" s="209">
        <f t="shared" si="4368"/>
        <v>0</v>
      </c>
      <c r="G14568" s="268">
        <f t="shared" si="4370"/>
        <v>0</v>
      </c>
    </row>
    <row r="14569" spans="1:7" ht="24" customHeight="1" x14ac:dyDescent="0.2">
      <c r="A14569" s="207" t="str">
        <f t="shared" si="4366"/>
        <v/>
      </c>
      <c r="B14569" s="205" t="str">
        <f t="shared" si="4369"/>
        <v/>
      </c>
      <c r="C14569" s="206"/>
      <c r="D14569" s="207" t="str">
        <f t="shared" si="4367"/>
        <v/>
      </c>
      <c r="E14569" s="208"/>
      <c r="F14569" s="209">
        <f t="shared" si="4368"/>
        <v>0</v>
      </c>
      <c r="G14569" s="268">
        <f t="shared" si="4370"/>
        <v>0</v>
      </c>
    </row>
    <row r="14570" spans="1:7" ht="24" customHeight="1" x14ac:dyDescent="0.2">
      <c r="A14570" s="207" t="str">
        <f t="shared" si="4366"/>
        <v/>
      </c>
      <c r="B14570" s="205" t="str">
        <f t="shared" si="4369"/>
        <v/>
      </c>
      <c r="C14570" s="206"/>
      <c r="D14570" s="207" t="str">
        <f t="shared" si="4367"/>
        <v/>
      </c>
      <c r="E14570" s="208"/>
      <c r="F14570" s="209">
        <f t="shared" si="4368"/>
        <v>0</v>
      </c>
      <c r="G14570" s="268">
        <f t="shared" si="4370"/>
        <v>0</v>
      </c>
    </row>
    <row r="14571" spans="1:7" ht="24" customHeight="1" x14ac:dyDescent="0.2">
      <c r="A14571" s="207" t="str">
        <f t="shared" si="4366"/>
        <v/>
      </c>
      <c r="B14571" s="205" t="str">
        <f t="shared" si="4369"/>
        <v/>
      </c>
      <c r="C14571" s="206"/>
      <c r="D14571" s="207" t="str">
        <f t="shared" si="4367"/>
        <v/>
      </c>
      <c r="E14571" s="208"/>
      <c r="F14571" s="209">
        <f t="shared" si="4368"/>
        <v>0</v>
      </c>
      <c r="G14571" s="268">
        <f t="shared" si="4370"/>
        <v>0</v>
      </c>
    </row>
    <row r="14572" spans="1:7" ht="24" customHeight="1" x14ac:dyDescent="0.2">
      <c r="A14572" s="207" t="str">
        <f t="shared" si="4366"/>
        <v/>
      </c>
      <c r="B14572" s="205" t="str">
        <f t="shared" si="4369"/>
        <v/>
      </c>
      <c r="C14572" s="206"/>
      <c r="D14572" s="207" t="str">
        <f t="shared" si="4367"/>
        <v/>
      </c>
      <c r="E14572" s="208"/>
      <c r="F14572" s="209">
        <f t="shared" si="4368"/>
        <v>0</v>
      </c>
      <c r="G14572" s="268">
        <f t="shared" si="4370"/>
        <v>0</v>
      </c>
    </row>
    <row r="14573" spans="1:7" ht="24" customHeight="1" x14ac:dyDescent="0.2">
      <c r="A14573" s="207" t="str">
        <f t="shared" si="4366"/>
        <v/>
      </c>
      <c r="B14573" s="205" t="str">
        <f t="shared" si="4369"/>
        <v/>
      </c>
      <c r="C14573" s="206"/>
      <c r="D14573" s="207" t="str">
        <f t="shared" si="4367"/>
        <v/>
      </c>
      <c r="E14573" s="208"/>
      <c r="F14573" s="209">
        <f t="shared" si="4368"/>
        <v>0</v>
      </c>
      <c r="G14573" s="268">
        <f t="shared" si="4370"/>
        <v>0</v>
      </c>
    </row>
    <row r="14574" spans="1:7" ht="24" customHeight="1" x14ac:dyDescent="0.2">
      <c r="A14574" s="207" t="str">
        <f t="shared" si="4366"/>
        <v/>
      </c>
      <c r="B14574" s="205" t="str">
        <f t="shared" si="4369"/>
        <v/>
      </c>
      <c r="C14574" s="206"/>
      <c r="D14574" s="207" t="str">
        <f t="shared" si="4367"/>
        <v/>
      </c>
      <c r="E14574" s="208"/>
      <c r="F14574" s="209">
        <f t="shared" si="4368"/>
        <v>0</v>
      </c>
      <c r="G14574" s="268">
        <f t="shared" si="4370"/>
        <v>0</v>
      </c>
    </row>
    <row r="14575" spans="1:7" ht="24" customHeight="1" x14ac:dyDescent="0.2">
      <c r="A14575" s="207" t="str">
        <f t="shared" si="4366"/>
        <v/>
      </c>
      <c r="B14575" s="205" t="str">
        <f t="shared" si="4369"/>
        <v/>
      </c>
      <c r="C14575" s="206"/>
      <c r="D14575" s="207" t="str">
        <f t="shared" si="4367"/>
        <v/>
      </c>
      <c r="E14575" s="208"/>
      <c r="F14575" s="210">
        <f t="shared" si="4368"/>
        <v>0</v>
      </c>
      <c r="G14575" s="268">
        <f t="shared" si="4370"/>
        <v>0</v>
      </c>
    </row>
    <row r="14576" spans="1:7" ht="24" customHeight="1" x14ac:dyDescent="0.2">
      <c r="A14576" s="269"/>
      <c r="D14576" s="88"/>
      <c r="E14576" s="89"/>
      <c r="F14576" s="255" t="s">
        <v>30</v>
      </c>
      <c r="G14576" s="270">
        <f>SUBTOTAL(9,G14562:G14575)</f>
        <v>0</v>
      </c>
    </row>
    <row r="14577" spans="1:7" ht="24" customHeight="1" x14ac:dyDescent="0.2">
      <c r="A14577" s="269"/>
      <c r="C14577" s="98" t="s">
        <v>604</v>
      </c>
      <c r="D14577" s="88"/>
      <c r="E14577" s="89"/>
      <c r="G14577" s="271"/>
    </row>
    <row r="14578" spans="1:7" ht="24" customHeight="1" x14ac:dyDescent="0.2">
      <c r="A14578" s="207" t="str">
        <f t="shared" ref="A14578:A14585" si="4371">IFERROR(VLOOKUP(C14578,Tabla_Insumos,4,FALSE),"")</f>
        <v/>
      </c>
      <c r="B14578" s="205">
        <f t="shared" ref="B14578:B14585" si="4372">IFERROR(VLOOKUP(A14578,Tabla_Indices,5,FALSE),"")</f>
        <v>0</v>
      </c>
      <c r="C14578" s="206"/>
      <c r="D14578" s="207" t="str">
        <f t="shared" ref="D14578:D14585" si="4373">IFERROR(VLOOKUP(C14578,Tabla_Insumos,2,FALSE),"")</f>
        <v/>
      </c>
      <c r="E14578" s="208"/>
      <c r="F14578" s="211">
        <f t="shared" ref="F14578:F14585" si="4374">IFERROR(VLOOKUP(C14578,Tabla_Insumos,3,FALSE),0)</f>
        <v>0</v>
      </c>
      <c r="G14578" s="268">
        <f>ROUND(E14578*F14578,2)</f>
        <v>0</v>
      </c>
    </row>
    <row r="14579" spans="1:7" ht="24" customHeight="1" x14ac:dyDescent="0.2">
      <c r="A14579" s="207" t="str">
        <f t="shared" si="4371"/>
        <v/>
      </c>
      <c r="B14579" s="205">
        <f t="shared" si="4372"/>
        <v>0</v>
      </c>
      <c r="C14579" s="206"/>
      <c r="D14579" s="207" t="str">
        <f t="shared" si="4373"/>
        <v/>
      </c>
      <c r="E14579" s="208"/>
      <c r="F14579" s="211">
        <f t="shared" si="4374"/>
        <v>0</v>
      </c>
      <c r="G14579" s="268">
        <f>ROUND(E14579*F14579,2)</f>
        <v>0</v>
      </c>
    </row>
    <row r="14580" spans="1:7" ht="24" customHeight="1" x14ac:dyDescent="0.2">
      <c r="A14580" s="207" t="str">
        <f t="shared" si="4371"/>
        <v/>
      </c>
      <c r="B14580" s="205">
        <f t="shared" si="4372"/>
        <v>0</v>
      </c>
      <c r="C14580" s="206"/>
      <c r="D14580" s="207" t="str">
        <f t="shared" si="4373"/>
        <v/>
      </c>
      <c r="E14580" s="208"/>
      <c r="F14580" s="211">
        <f t="shared" si="4374"/>
        <v>0</v>
      </c>
      <c r="G14580" s="268">
        <f t="shared" ref="G14580:G14585" si="4375">ROUND(E14580*F14580,2)</f>
        <v>0</v>
      </c>
    </row>
    <row r="14581" spans="1:7" ht="24" customHeight="1" x14ac:dyDescent="0.2">
      <c r="A14581" s="207" t="str">
        <f t="shared" si="4371"/>
        <v/>
      </c>
      <c r="B14581" s="205">
        <f t="shared" si="4372"/>
        <v>0</v>
      </c>
      <c r="C14581" s="206"/>
      <c r="D14581" s="207" t="str">
        <f t="shared" si="4373"/>
        <v/>
      </c>
      <c r="E14581" s="208"/>
      <c r="F14581" s="211">
        <f t="shared" si="4374"/>
        <v>0</v>
      </c>
      <c r="G14581" s="268">
        <f t="shared" si="4375"/>
        <v>0</v>
      </c>
    </row>
    <row r="14582" spans="1:7" ht="24" customHeight="1" x14ac:dyDescent="0.2">
      <c r="A14582" s="207" t="str">
        <f t="shared" si="4371"/>
        <v/>
      </c>
      <c r="B14582" s="205">
        <f t="shared" si="4372"/>
        <v>0</v>
      </c>
      <c r="C14582" s="206"/>
      <c r="D14582" s="207" t="str">
        <f t="shared" si="4373"/>
        <v/>
      </c>
      <c r="E14582" s="208"/>
      <c r="F14582" s="209">
        <f t="shared" si="4374"/>
        <v>0</v>
      </c>
      <c r="G14582" s="268">
        <f t="shared" si="4375"/>
        <v>0</v>
      </c>
    </row>
    <row r="14583" spans="1:7" ht="24" customHeight="1" x14ac:dyDescent="0.2">
      <c r="A14583" s="207" t="str">
        <f t="shared" si="4371"/>
        <v/>
      </c>
      <c r="B14583" s="205">
        <f t="shared" si="4372"/>
        <v>0</v>
      </c>
      <c r="C14583" s="206"/>
      <c r="D14583" s="207" t="str">
        <f t="shared" si="4373"/>
        <v/>
      </c>
      <c r="E14583" s="208"/>
      <c r="F14583" s="209">
        <f t="shared" si="4374"/>
        <v>0</v>
      </c>
      <c r="G14583" s="268">
        <f t="shared" si="4375"/>
        <v>0</v>
      </c>
    </row>
    <row r="14584" spans="1:7" ht="24" customHeight="1" x14ac:dyDescent="0.2">
      <c r="A14584" s="207" t="str">
        <f t="shared" si="4371"/>
        <v/>
      </c>
      <c r="B14584" s="205">
        <f t="shared" si="4372"/>
        <v>0</v>
      </c>
      <c r="C14584" s="206"/>
      <c r="D14584" s="207" t="str">
        <f t="shared" si="4373"/>
        <v/>
      </c>
      <c r="E14584" s="208"/>
      <c r="F14584" s="209">
        <f t="shared" si="4374"/>
        <v>0</v>
      </c>
      <c r="G14584" s="268">
        <f t="shared" si="4375"/>
        <v>0</v>
      </c>
    </row>
    <row r="14585" spans="1:7" ht="24" customHeight="1" x14ac:dyDescent="0.2">
      <c r="A14585" s="207" t="str">
        <f t="shared" si="4371"/>
        <v/>
      </c>
      <c r="B14585" s="205">
        <f t="shared" si="4372"/>
        <v>0</v>
      </c>
      <c r="C14585" s="206"/>
      <c r="D14585" s="207" t="str">
        <f t="shared" si="4373"/>
        <v/>
      </c>
      <c r="E14585" s="208"/>
      <c r="F14585" s="209">
        <f t="shared" si="4374"/>
        <v>0</v>
      </c>
      <c r="G14585" s="268">
        <f t="shared" si="4375"/>
        <v>0</v>
      </c>
    </row>
    <row r="14586" spans="1:7" ht="24" customHeight="1" x14ac:dyDescent="0.2">
      <c r="A14586" s="269"/>
      <c r="D14586" s="88"/>
      <c r="E14586" s="89"/>
      <c r="F14586" s="255" t="s">
        <v>31</v>
      </c>
      <c r="G14586" s="270">
        <f>SUBTOTAL(9,G14578:G14585)</f>
        <v>0</v>
      </c>
    </row>
    <row r="14587" spans="1:7" ht="24" customHeight="1" x14ac:dyDescent="0.2">
      <c r="A14587" s="269"/>
      <c r="C14587" s="98" t="s">
        <v>605</v>
      </c>
      <c r="D14587" s="88"/>
      <c r="E14587" s="89"/>
      <c r="G14587" s="271"/>
    </row>
    <row r="14588" spans="1:7" ht="24" customHeight="1" x14ac:dyDescent="0.2">
      <c r="A14588" s="207" t="str">
        <f t="shared" ref="A14588:A14596" si="4376">IFERROR(VLOOKUP(C14588,Tabla_Insumos,4,FALSE),"")</f>
        <v/>
      </c>
      <c r="B14588" s="205" t="str">
        <f t="shared" ref="B14588:B14596" si="4377">IFERROR(VLOOKUP(C14588,Tabla_Insumos,5,FALSE),"")</f>
        <v/>
      </c>
      <c r="C14588" s="206"/>
      <c r="D14588" s="207" t="str">
        <f t="shared" ref="D14588:D14596" si="4378">IFERROR(VLOOKUP(C14588,Tabla_Insumos,2,FALSE),"")</f>
        <v/>
      </c>
      <c r="E14588" s="208"/>
      <c r="F14588" s="209">
        <f t="shared" ref="F14588:F14596" si="4379">IFERROR(VLOOKUP(C14588,Tabla_Insumos,3,FALSE),0)</f>
        <v>0</v>
      </c>
      <c r="G14588" s="268">
        <f t="shared" ref="G14588:G14596" si="4380">ROUND(E14588*F14588,2)</f>
        <v>0</v>
      </c>
    </row>
    <row r="14589" spans="1:7" ht="24" customHeight="1" x14ac:dyDescent="0.2">
      <c r="A14589" s="207" t="str">
        <f t="shared" si="4376"/>
        <v/>
      </c>
      <c r="B14589" s="205" t="str">
        <f t="shared" si="4377"/>
        <v/>
      </c>
      <c r="C14589" s="206"/>
      <c r="D14589" s="207" t="str">
        <f t="shared" si="4378"/>
        <v/>
      </c>
      <c r="E14589" s="208"/>
      <c r="F14589" s="209">
        <f t="shared" si="4379"/>
        <v>0</v>
      </c>
      <c r="G14589" s="268">
        <f t="shared" si="4380"/>
        <v>0</v>
      </c>
    </row>
    <row r="14590" spans="1:7" ht="24" customHeight="1" x14ac:dyDescent="0.2">
      <c r="A14590" s="207" t="str">
        <f t="shared" si="4376"/>
        <v/>
      </c>
      <c r="B14590" s="205" t="str">
        <f t="shared" si="4377"/>
        <v/>
      </c>
      <c r="C14590" s="206"/>
      <c r="D14590" s="207" t="str">
        <f t="shared" si="4378"/>
        <v/>
      </c>
      <c r="E14590" s="208"/>
      <c r="F14590" s="209">
        <f t="shared" si="4379"/>
        <v>0</v>
      </c>
      <c r="G14590" s="268">
        <f t="shared" si="4380"/>
        <v>0</v>
      </c>
    </row>
    <row r="14591" spans="1:7" ht="24" customHeight="1" x14ac:dyDescent="0.2">
      <c r="A14591" s="207" t="str">
        <f t="shared" si="4376"/>
        <v/>
      </c>
      <c r="B14591" s="205" t="str">
        <f t="shared" si="4377"/>
        <v/>
      </c>
      <c r="C14591" s="206"/>
      <c r="D14591" s="207" t="str">
        <f t="shared" si="4378"/>
        <v/>
      </c>
      <c r="E14591" s="208"/>
      <c r="F14591" s="209">
        <f t="shared" si="4379"/>
        <v>0</v>
      </c>
      <c r="G14591" s="268">
        <f t="shared" si="4380"/>
        <v>0</v>
      </c>
    </row>
    <row r="14592" spans="1:7" ht="24" customHeight="1" x14ac:dyDescent="0.2">
      <c r="A14592" s="207" t="str">
        <f t="shared" si="4376"/>
        <v/>
      </c>
      <c r="B14592" s="205" t="str">
        <f t="shared" si="4377"/>
        <v/>
      </c>
      <c r="C14592" s="206"/>
      <c r="D14592" s="207" t="str">
        <f t="shared" si="4378"/>
        <v/>
      </c>
      <c r="E14592" s="208"/>
      <c r="F14592" s="209">
        <f t="shared" si="4379"/>
        <v>0</v>
      </c>
      <c r="G14592" s="268">
        <f t="shared" si="4380"/>
        <v>0</v>
      </c>
    </row>
    <row r="14593" spans="1:7" ht="24" customHeight="1" x14ac:dyDescent="0.2">
      <c r="A14593" s="207" t="str">
        <f t="shared" si="4376"/>
        <v/>
      </c>
      <c r="B14593" s="205" t="str">
        <f t="shared" si="4377"/>
        <v/>
      </c>
      <c r="C14593" s="206"/>
      <c r="D14593" s="207" t="str">
        <f t="shared" si="4378"/>
        <v/>
      </c>
      <c r="E14593" s="208"/>
      <c r="F14593" s="209">
        <f t="shared" si="4379"/>
        <v>0</v>
      </c>
      <c r="G14593" s="268">
        <f t="shared" si="4380"/>
        <v>0</v>
      </c>
    </row>
    <row r="14594" spans="1:7" ht="24" customHeight="1" x14ac:dyDescent="0.2">
      <c r="A14594" s="207" t="str">
        <f t="shared" si="4376"/>
        <v/>
      </c>
      <c r="B14594" s="205" t="str">
        <f t="shared" si="4377"/>
        <v/>
      </c>
      <c r="C14594" s="206"/>
      <c r="D14594" s="207" t="str">
        <f t="shared" si="4378"/>
        <v/>
      </c>
      <c r="E14594" s="208"/>
      <c r="F14594" s="209">
        <f t="shared" si="4379"/>
        <v>0</v>
      </c>
      <c r="G14594" s="268">
        <f t="shared" si="4380"/>
        <v>0</v>
      </c>
    </row>
    <row r="14595" spans="1:7" ht="24" customHeight="1" x14ac:dyDescent="0.2">
      <c r="A14595" s="207" t="str">
        <f t="shared" si="4376"/>
        <v/>
      </c>
      <c r="B14595" s="205" t="str">
        <f t="shared" si="4377"/>
        <v/>
      </c>
      <c r="C14595" s="206"/>
      <c r="D14595" s="207" t="str">
        <f t="shared" si="4378"/>
        <v/>
      </c>
      <c r="E14595" s="208"/>
      <c r="F14595" s="209">
        <f t="shared" si="4379"/>
        <v>0</v>
      </c>
      <c r="G14595" s="268">
        <f t="shared" si="4380"/>
        <v>0</v>
      </c>
    </row>
    <row r="14596" spans="1:7" ht="24" customHeight="1" x14ac:dyDescent="0.2">
      <c r="A14596" s="207" t="str">
        <f t="shared" si="4376"/>
        <v/>
      </c>
      <c r="B14596" s="205" t="str">
        <f t="shared" si="4377"/>
        <v/>
      </c>
      <c r="C14596" s="206"/>
      <c r="D14596" s="207" t="str">
        <f t="shared" si="4378"/>
        <v/>
      </c>
      <c r="E14596" s="208"/>
      <c r="F14596" s="209">
        <f t="shared" si="4379"/>
        <v>0</v>
      </c>
      <c r="G14596" s="268">
        <f t="shared" si="4380"/>
        <v>0</v>
      </c>
    </row>
    <row r="14597" spans="1:7" ht="24" customHeight="1" x14ac:dyDescent="0.2">
      <c r="A14597" s="272"/>
      <c r="B14597" s="88"/>
      <c r="D14597" s="88"/>
      <c r="E14597" s="89"/>
      <c r="F14597" s="255" t="s">
        <v>32</v>
      </c>
      <c r="G14597" s="270">
        <f>SUBTOTAL(9,G14588:G14596)</f>
        <v>0</v>
      </c>
    </row>
    <row r="14598" spans="1:7" ht="24" customHeight="1" x14ac:dyDescent="0.2">
      <c r="A14598" s="273"/>
      <c r="B14598" s="88"/>
      <c r="D14598" s="88"/>
      <c r="E14598" s="89"/>
      <c r="G14598" s="271"/>
    </row>
    <row r="14599" spans="1:7" ht="24" customHeight="1" x14ac:dyDescent="0.2">
      <c r="A14599" s="274" t="str">
        <f>B14557</f>
        <v>25.9.2.30</v>
      </c>
      <c r="B14599" s="275" t="str">
        <f>C14557</f>
        <v>Llaves termomagneticas 4 x 25 A - schneider</v>
      </c>
      <c r="C14599" s="95"/>
      <c r="D14599" s="95" t="s">
        <v>33</v>
      </c>
      <c r="E14599" s="96"/>
      <c r="F14599" s="277" t="s">
        <v>34</v>
      </c>
      <c r="G14599" s="276">
        <f>SUBTOTAL(9,G14562:G14598)</f>
        <v>0</v>
      </c>
    </row>
    <row r="14601" spans="1:7" ht="24" customHeight="1" x14ac:dyDescent="0.2">
      <c r="A14601" s="256" t="s">
        <v>36</v>
      </c>
      <c r="B14601" s="257"/>
      <c r="C14601" s="257"/>
      <c r="D14601" s="257"/>
      <c r="E14601" s="257"/>
      <c r="F14601" s="257"/>
      <c r="G14601" s="258"/>
    </row>
    <row r="14602" spans="1:7" ht="24" customHeight="1" x14ac:dyDescent="0.2">
      <c r="A14602" s="259" t="s">
        <v>601</v>
      </c>
      <c r="B14602" s="84" t="str">
        <f>Comitente</f>
        <v>SUBSECRETARIA DE ARQUITECTURA</v>
      </c>
      <c r="C14602" s="80"/>
      <c r="D14602" s="85"/>
      <c r="E14602" s="85"/>
      <c r="F14602" s="86"/>
      <c r="G14602" s="260"/>
    </row>
    <row r="14603" spans="1:7" ht="24" customHeight="1" x14ac:dyDescent="0.2">
      <c r="A14603" s="259" t="s">
        <v>602</v>
      </c>
      <c r="B14603" s="84">
        <f>Contratista</f>
        <v>0</v>
      </c>
      <c r="C14603" s="81"/>
      <c r="D14603" s="81"/>
      <c r="E14603" s="81"/>
      <c r="F14603" s="87"/>
      <c r="G14603" s="261"/>
    </row>
    <row r="14604" spans="1:7" ht="24" customHeight="1" x14ac:dyDescent="0.2">
      <c r="A14604" s="259" t="s">
        <v>23</v>
      </c>
      <c r="B14604" s="84" t="str">
        <f>Obra</f>
        <v>ESCUELA CASA DEL NINÑO</v>
      </c>
      <c r="C14604" s="81"/>
      <c r="D14604" s="81"/>
      <c r="E14604" s="81"/>
      <c r="F14604" s="87" t="s">
        <v>37</v>
      </c>
      <c r="G14604" s="262">
        <f>Fecha_Base</f>
        <v>0</v>
      </c>
    </row>
    <row r="14605" spans="1:7" ht="24" customHeight="1" x14ac:dyDescent="0.2">
      <c r="A14605" s="263" t="s">
        <v>600</v>
      </c>
      <c r="B14605" s="82" t="str">
        <f>Ubicación</f>
        <v>VALLE FERTIL - SAN JUAN</v>
      </c>
      <c r="C14605" s="82"/>
      <c r="D14605" s="88"/>
      <c r="E14605" s="89"/>
      <c r="G14605" s="264"/>
    </row>
    <row r="14606" spans="1:7" ht="24" customHeight="1" x14ac:dyDescent="0.2">
      <c r="A14606" s="263" t="s">
        <v>38</v>
      </c>
      <c r="B14606" s="91">
        <f>IFERROR(VALUE(LEFT(B14607,FIND(".",B14607)-1)),"")</f>
        <v>25</v>
      </c>
      <c r="C14606" s="83" t="str">
        <f>IFERROR(VLOOKUP(B14606,Tabla_CyP,2,FALSE),"")</f>
        <v>REPARACIONES, REFACCIONES Y REFUNCIONALIZACIONES</v>
      </c>
      <c r="E14606" s="89"/>
      <c r="G14606" s="264"/>
    </row>
    <row r="14607" spans="1:7" ht="24" customHeight="1" x14ac:dyDescent="0.2">
      <c r="A14607" s="263" t="s">
        <v>24</v>
      </c>
      <c r="B14607" s="92" t="str">
        <f>IFERROR(VLOOKUP(COUNTIF($A$1:A14607,"ANALISIS DE PRECIOS"),Tabla_NumeroItem,2,FALSE),"")</f>
        <v>25.9.2.31</v>
      </c>
      <c r="C14607" s="83" t="str">
        <f>IFERROR(VLOOKUP(B14607,Tabla_CyP,2,FALSE),"")</f>
        <v>Llaves termomagneticas 4 x 32 A - schneider</v>
      </c>
      <c r="D14607" s="88"/>
      <c r="E14607" s="89"/>
      <c r="F14607" s="87" t="s">
        <v>25</v>
      </c>
      <c r="G14607" s="265" t="str">
        <f>IFERROR(VLOOKUP(B14607,Tabla_CyP,4,FALSE),"")</f>
        <v>u</v>
      </c>
    </row>
    <row r="14608" spans="1:7" ht="24" customHeight="1" x14ac:dyDescent="0.2">
      <c r="A14608" s="263"/>
      <c r="B14608" s="82"/>
      <c r="D14608" s="88"/>
      <c r="E14608" s="89"/>
      <c r="G14608" s="264"/>
    </row>
    <row r="14609" spans="1:7" ht="24" customHeight="1" x14ac:dyDescent="0.2">
      <c r="A14609" s="366" t="s">
        <v>506</v>
      </c>
      <c r="B14609" s="367"/>
      <c r="C14609" s="368" t="s">
        <v>0</v>
      </c>
      <c r="D14609" s="368" t="s">
        <v>26</v>
      </c>
      <c r="E14609" s="370" t="s">
        <v>27</v>
      </c>
      <c r="F14609" s="372" t="s">
        <v>28</v>
      </c>
      <c r="G14609" s="372" t="s">
        <v>29</v>
      </c>
    </row>
    <row r="14610" spans="1:7" ht="24" customHeight="1" x14ac:dyDescent="0.2">
      <c r="A14610" s="93" t="s">
        <v>507</v>
      </c>
      <c r="B14610" s="93" t="s">
        <v>508</v>
      </c>
      <c r="C14610" s="369"/>
      <c r="D14610" s="369"/>
      <c r="E14610" s="371"/>
      <c r="F14610" s="373"/>
      <c r="G14610" s="373"/>
    </row>
    <row r="14611" spans="1:7" ht="24" customHeight="1" x14ac:dyDescent="0.2">
      <c r="A14611" s="266"/>
      <c r="B14611" s="94"/>
      <c r="C14611" s="132" t="s">
        <v>603</v>
      </c>
      <c r="D14611" s="95"/>
      <c r="E14611" s="96"/>
      <c r="F14611" s="97"/>
      <c r="G14611" s="267"/>
    </row>
    <row r="14612" spans="1:7" ht="24" customHeight="1" x14ac:dyDescent="0.2">
      <c r="A14612" s="207" t="str">
        <f t="shared" ref="A14612:A14625" si="4381">IFERROR(VLOOKUP(C14612,Tabla_Insumos,4,FALSE),"")</f>
        <v/>
      </c>
      <c r="B14612" s="205" t="str">
        <f>IFERROR(VLOOKUP(C14612,Tabla_Insumos,5,FALSE),"")</f>
        <v/>
      </c>
      <c r="C14612" s="206"/>
      <c r="D14612" s="207" t="str">
        <f t="shared" ref="D14612:D14625" si="4382">IFERROR(VLOOKUP(C14612,Tabla_Insumos,2,FALSE),"")</f>
        <v/>
      </c>
      <c r="E14612" s="208"/>
      <c r="F14612" s="209">
        <f t="shared" ref="F14612:F14625" si="4383">IFERROR(VLOOKUP(C14612,Tabla_Insumos,3,FALSE),0)</f>
        <v>0</v>
      </c>
      <c r="G14612" s="268">
        <f>ROUND(E14612*F14612,2)</f>
        <v>0</v>
      </c>
    </row>
    <row r="14613" spans="1:7" ht="24" customHeight="1" x14ac:dyDescent="0.2">
      <c r="A14613" s="207" t="str">
        <f t="shared" si="4381"/>
        <v/>
      </c>
      <c r="B14613" s="205" t="str">
        <f t="shared" ref="B14613:B14625" si="4384">IFERROR(VLOOKUP(C14613,Tabla_Insumos,5,FALSE),"")</f>
        <v/>
      </c>
      <c r="C14613" s="206"/>
      <c r="D14613" s="207" t="str">
        <f t="shared" si="4382"/>
        <v/>
      </c>
      <c r="E14613" s="208"/>
      <c r="F14613" s="209">
        <f t="shared" si="4383"/>
        <v>0</v>
      </c>
      <c r="G14613" s="268">
        <f t="shared" ref="G14613:G14625" si="4385">ROUND(E14613*F14613,2)</f>
        <v>0</v>
      </c>
    </row>
    <row r="14614" spans="1:7" ht="24" customHeight="1" x14ac:dyDescent="0.2">
      <c r="A14614" s="207" t="str">
        <f t="shared" si="4381"/>
        <v/>
      </c>
      <c r="B14614" s="205" t="str">
        <f t="shared" si="4384"/>
        <v/>
      </c>
      <c r="C14614" s="206"/>
      <c r="D14614" s="207" t="str">
        <f t="shared" si="4382"/>
        <v/>
      </c>
      <c r="E14614" s="208"/>
      <c r="F14614" s="209">
        <f t="shared" si="4383"/>
        <v>0</v>
      </c>
      <c r="G14614" s="268">
        <f t="shared" si="4385"/>
        <v>0</v>
      </c>
    </row>
    <row r="14615" spans="1:7" ht="24" customHeight="1" x14ac:dyDescent="0.2">
      <c r="A14615" s="207" t="str">
        <f t="shared" si="4381"/>
        <v/>
      </c>
      <c r="B14615" s="205" t="str">
        <f t="shared" si="4384"/>
        <v/>
      </c>
      <c r="C14615" s="206"/>
      <c r="D14615" s="207" t="str">
        <f t="shared" si="4382"/>
        <v/>
      </c>
      <c r="E14615" s="208"/>
      <c r="F14615" s="209">
        <f t="shared" si="4383"/>
        <v>0</v>
      </c>
      <c r="G14615" s="268">
        <f t="shared" si="4385"/>
        <v>0</v>
      </c>
    </row>
    <row r="14616" spans="1:7" ht="24" customHeight="1" x14ac:dyDescent="0.2">
      <c r="A14616" s="207" t="str">
        <f t="shared" si="4381"/>
        <v/>
      </c>
      <c r="B14616" s="205" t="str">
        <f t="shared" si="4384"/>
        <v/>
      </c>
      <c r="C14616" s="206"/>
      <c r="D14616" s="207" t="str">
        <f t="shared" si="4382"/>
        <v/>
      </c>
      <c r="E14616" s="208"/>
      <c r="F14616" s="209">
        <f t="shared" si="4383"/>
        <v>0</v>
      </c>
      <c r="G14616" s="268">
        <f t="shared" si="4385"/>
        <v>0</v>
      </c>
    </row>
    <row r="14617" spans="1:7" ht="24" customHeight="1" x14ac:dyDescent="0.2">
      <c r="A14617" s="207" t="str">
        <f t="shared" si="4381"/>
        <v/>
      </c>
      <c r="B14617" s="205" t="str">
        <f t="shared" si="4384"/>
        <v/>
      </c>
      <c r="C14617" s="206"/>
      <c r="D14617" s="207" t="str">
        <f t="shared" si="4382"/>
        <v/>
      </c>
      <c r="E14617" s="208"/>
      <c r="F14617" s="209">
        <f t="shared" si="4383"/>
        <v>0</v>
      </c>
      <c r="G14617" s="268">
        <f t="shared" si="4385"/>
        <v>0</v>
      </c>
    </row>
    <row r="14618" spans="1:7" ht="24" customHeight="1" x14ac:dyDescent="0.2">
      <c r="A14618" s="207" t="str">
        <f t="shared" si="4381"/>
        <v/>
      </c>
      <c r="B14618" s="205" t="str">
        <f t="shared" si="4384"/>
        <v/>
      </c>
      <c r="C14618" s="206"/>
      <c r="D14618" s="207" t="str">
        <f t="shared" si="4382"/>
        <v/>
      </c>
      <c r="E14618" s="208"/>
      <c r="F14618" s="209">
        <f t="shared" si="4383"/>
        <v>0</v>
      </c>
      <c r="G14618" s="268">
        <f t="shared" si="4385"/>
        <v>0</v>
      </c>
    </row>
    <row r="14619" spans="1:7" ht="24" customHeight="1" x14ac:dyDescent="0.2">
      <c r="A14619" s="207" t="str">
        <f t="shared" si="4381"/>
        <v/>
      </c>
      <c r="B14619" s="205" t="str">
        <f t="shared" si="4384"/>
        <v/>
      </c>
      <c r="C14619" s="206"/>
      <c r="D14619" s="207" t="str">
        <f t="shared" si="4382"/>
        <v/>
      </c>
      <c r="E14619" s="208"/>
      <c r="F14619" s="209">
        <f t="shared" si="4383"/>
        <v>0</v>
      </c>
      <c r="G14619" s="268">
        <f t="shared" si="4385"/>
        <v>0</v>
      </c>
    </row>
    <row r="14620" spans="1:7" ht="24" customHeight="1" x14ac:dyDescent="0.2">
      <c r="A14620" s="207" t="str">
        <f t="shared" si="4381"/>
        <v/>
      </c>
      <c r="B14620" s="205" t="str">
        <f t="shared" si="4384"/>
        <v/>
      </c>
      <c r="C14620" s="206"/>
      <c r="D14620" s="207" t="str">
        <f t="shared" si="4382"/>
        <v/>
      </c>
      <c r="E14620" s="208"/>
      <c r="F14620" s="209">
        <f t="shared" si="4383"/>
        <v>0</v>
      </c>
      <c r="G14620" s="268">
        <f t="shared" si="4385"/>
        <v>0</v>
      </c>
    </row>
    <row r="14621" spans="1:7" ht="24" customHeight="1" x14ac:dyDescent="0.2">
      <c r="A14621" s="207" t="str">
        <f t="shared" si="4381"/>
        <v/>
      </c>
      <c r="B14621" s="205" t="str">
        <f t="shared" si="4384"/>
        <v/>
      </c>
      <c r="C14621" s="206"/>
      <c r="D14621" s="207" t="str">
        <f t="shared" si="4382"/>
        <v/>
      </c>
      <c r="E14621" s="208"/>
      <c r="F14621" s="209">
        <f t="shared" si="4383"/>
        <v>0</v>
      </c>
      <c r="G14621" s="268">
        <f t="shared" si="4385"/>
        <v>0</v>
      </c>
    </row>
    <row r="14622" spans="1:7" ht="24" customHeight="1" x14ac:dyDescent="0.2">
      <c r="A14622" s="207" t="str">
        <f t="shared" si="4381"/>
        <v/>
      </c>
      <c r="B14622" s="205" t="str">
        <f t="shared" si="4384"/>
        <v/>
      </c>
      <c r="C14622" s="206"/>
      <c r="D14622" s="207" t="str">
        <f t="shared" si="4382"/>
        <v/>
      </c>
      <c r="E14622" s="208"/>
      <c r="F14622" s="209">
        <f t="shared" si="4383"/>
        <v>0</v>
      </c>
      <c r="G14622" s="268">
        <f t="shared" si="4385"/>
        <v>0</v>
      </c>
    </row>
    <row r="14623" spans="1:7" ht="24" customHeight="1" x14ac:dyDescent="0.2">
      <c r="A14623" s="207" t="str">
        <f t="shared" si="4381"/>
        <v/>
      </c>
      <c r="B14623" s="205" t="str">
        <f t="shared" si="4384"/>
        <v/>
      </c>
      <c r="C14623" s="206"/>
      <c r="D14623" s="207" t="str">
        <f t="shared" si="4382"/>
        <v/>
      </c>
      <c r="E14623" s="208"/>
      <c r="F14623" s="209">
        <f t="shared" si="4383"/>
        <v>0</v>
      </c>
      <c r="G14623" s="268">
        <f t="shared" si="4385"/>
        <v>0</v>
      </c>
    </row>
    <row r="14624" spans="1:7" ht="24" customHeight="1" x14ac:dyDescent="0.2">
      <c r="A14624" s="207" t="str">
        <f t="shared" si="4381"/>
        <v/>
      </c>
      <c r="B14624" s="205" t="str">
        <f t="shared" si="4384"/>
        <v/>
      </c>
      <c r="C14624" s="206"/>
      <c r="D14624" s="207" t="str">
        <f t="shared" si="4382"/>
        <v/>
      </c>
      <c r="E14624" s="208"/>
      <c r="F14624" s="209">
        <f t="shared" si="4383"/>
        <v>0</v>
      </c>
      <c r="G14624" s="268">
        <f t="shared" si="4385"/>
        <v>0</v>
      </c>
    </row>
    <row r="14625" spans="1:7" ht="24" customHeight="1" x14ac:dyDescent="0.2">
      <c r="A14625" s="207" t="str">
        <f t="shared" si="4381"/>
        <v/>
      </c>
      <c r="B14625" s="205" t="str">
        <f t="shared" si="4384"/>
        <v/>
      </c>
      <c r="C14625" s="206"/>
      <c r="D14625" s="207" t="str">
        <f t="shared" si="4382"/>
        <v/>
      </c>
      <c r="E14625" s="208"/>
      <c r="F14625" s="210">
        <f t="shared" si="4383"/>
        <v>0</v>
      </c>
      <c r="G14625" s="268">
        <f t="shared" si="4385"/>
        <v>0</v>
      </c>
    </row>
    <row r="14626" spans="1:7" ht="24" customHeight="1" x14ac:dyDescent="0.2">
      <c r="A14626" s="269"/>
      <c r="D14626" s="88"/>
      <c r="E14626" s="89"/>
      <c r="F14626" s="255" t="s">
        <v>30</v>
      </c>
      <c r="G14626" s="270">
        <f>SUBTOTAL(9,G14612:G14625)</f>
        <v>0</v>
      </c>
    </row>
    <row r="14627" spans="1:7" ht="24" customHeight="1" x14ac:dyDescent="0.2">
      <c r="A14627" s="269"/>
      <c r="C14627" s="98" t="s">
        <v>604</v>
      </c>
      <c r="D14627" s="88"/>
      <c r="E14627" s="89"/>
      <c r="G14627" s="271"/>
    </row>
    <row r="14628" spans="1:7" ht="24" customHeight="1" x14ac:dyDescent="0.2">
      <c r="A14628" s="207" t="str">
        <f t="shared" ref="A14628:A14635" si="4386">IFERROR(VLOOKUP(C14628,Tabla_Insumos,4,FALSE),"")</f>
        <v/>
      </c>
      <c r="B14628" s="205">
        <f t="shared" ref="B14628:B14635" si="4387">IFERROR(VLOOKUP(A14628,Tabla_Indices,5,FALSE),"")</f>
        <v>0</v>
      </c>
      <c r="C14628" s="206"/>
      <c r="D14628" s="207" t="str">
        <f t="shared" ref="D14628:D14635" si="4388">IFERROR(VLOOKUP(C14628,Tabla_Insumos,2,FALSE),"")</f>
        <v/>
      </c>
      <c r="E14628" s="208"/>
      <c r="F14628" s="211">
        <f t="shared" ref="F14628:F14635" si="4389">IFERROR(VLOOKUP(C14628,Tabla_Insumos,3,FALSE),0)</f>
        <v>0</v>
      </c>
      <c r="G14628" s="268">
        <f>ROUND(E14628*F14628,2)</f>
        <v>0</v>
      </c>
    </row>
    <row r="14629" spans="1:7" ht="24" customHeight="1" x14ac:dyDescent="0.2">
      <c r="A14629" s="207" t="str">
        <f t="shared" si="4386"/>
        <v/>
      </c>
      <c r="B14629" s="205">
        <f t="shared" si="4387"/>
        <v>0</v>
      </c>
      <c r="C14629" s="206"/>
      <c r="D14629" s="207" t="str">
        <f t="shared" si="4388"/>
        <v/>
      </c>
      <c r="E14629" s="208"/>
      <c r="F14629" s="211">
        <f t="shared" si="4389"/>
        <v>0</v>
      </c>
      <c r="G14629" s="268">
        <f>ROUND(E14629*F14629,2)</f>
        <v>0</v>
      </c>
    </row>
    <row r="14630" spans="1:7" ht="24" customHeight="1" x14ac:dyDescent="0.2">
      <c r="A14630" s="207" t="str">
        <f t="shared" si="4386"/>
        <v/>
      </c>
      <c r="B14630" s="205">
        <f t="shared" si="4387"/>
        <v>0</v>
      </c>
      <c r="C14630" s="206"/>
      <c r="D14630" s="207" t="str">
        <f t="shared" si="4388"/>
        <v/>
      </c>
      <c r="E14630" s="208"/>
      <c r="F14630" s="211">
        <f t="shared" si="4389"/>
        <v>0</v>
      </c>
      <c r="G14630" s="268">
        <f t="shared" ref="G14630:G14635" si="4390">ROUND(E14630*F14630,2)</f>
        <v>0</v>
      </c>
    </row>
    <row r="14631" spans="1:7" ht="24" customHeight="1" x14ac:dyDescent="0.2">
      <c r="A14631" s="207" t="str">
        <f t="shared" si="4386"/>
        <v/>
      </c>
      <c r="B14631" s="205">
        <f t="shared" si="4387"/>
        <v>0</v>
      </c>
      <c r="C14631" s="206"/>
      <c r="D14631" s="207" t="str">
        <f t="shared" si="4388"/>
        <v/>
      </c>
      <c r="E14631" s="208"/>
      <c r="F14631" s="211">
        <f t="shared" si="4389"/>
        <v>0</v>
      </c>
      <c r="G14631" s="268">
        <f t="shared" si="4390"/>
        <v>0</v>
      </c>
    </row>
    <row r="14632" spans="1:7" ht="24" customHeight="1" x14ac:dyDescent="0.2">
      <c r="A14632" s="207" t="str">
        <f t="shared" si="4386"/>
        <v/>
      </c>
      <c r="B14632" s="205">
        <f t="shared" si="4387"/>
        <v>0</v>
      </c>
      <c r="C14632" s="206"/>
      <c r="D14632" s="207" t="str">
        <f t="shared" si="4388"/>
        <v/>
      </c>
      <c r="E14632" s="208"/>
      <c r="F14632" s="209">
        <f t="shared" si="4389"/>
        <v>0</v>
      </c>
      <c r="G14632" s="268">
        <f t="shared" si="4390"/>
        <v>0</v>
      </c>
    </row>
    <row r="14633" spans="1:7" ht="24" customHeight="1" x14ac:dyDescent="0.2">
      <c r="A14633" s="207" t="str">
        <f t="shared" si="4386"/>
        <v/>
      </c>
      <c r="B14633" s="205">
        <f t="shared" si="4387"/>
        <v>0</v>
      </c>
      <c r="C14633" s="206"/>
      <c r="D14633" s="207" t="str">
        <f t="shared" si="4388"/>
        <v/>
      </c>
      <c r="E14633" s="208"/>
      <c r="F14633" s="209">
        <f t="shared" si="4389"/>
        <v>0</v>
      </c>
      <c r="G14633" s="268">
        <f t="shared" si="4390"/>
        <v>0</v>
      </c>
    </row>
    <row r="14634" spans="1:7" ht="24" customHeight="1" x14ac:dyDescent="0.2">
      <c r="A14634" s="207" t="str">
        <f t="shared" si="4386"/>
        <v/>
      </c>
      <c r="B14634" s="205">
        <f t="shared" si="4387"/>
        <v>0</v>
      </c>
      <c r="C14634" s="206"/>
      <c r="D14634" s="207" t="str">
        <f t="shared" si="4388"/>
        <v/>
      </c>
      <c r="E14634" s="208"/>
      <c r="F14634" s="209">
        <f t="shared" si="4389"/>
        <v>0</v>
      </c>
      <c r="G14634" s="268">
        <f t="shared" si="4390"/>
        <v>0</v>
      </c>
    </row>
    <row r="14635" spans="1:7" ht="24" customHeight="1" x14ac:dyDescent="0.2">
      <c r="A14635" s="207" t="str">
        <f t="shared" si="4386"/>
        <v/>
      </c>
      <c r="B14635" s="205">
        <f t="shared" si="4387"/>
        <v>0</v>
      </c>
      <c r="C14635" s="206"/>
      <c r="D14635" s="207" t="str">
        <f t="shared" si="4388"/>
        <v/>
      </c>
      <c r="E14635" s="208"/>
      <c r="F14635" s="209">
        <f t="shared" si="4389"/>
        <v>0</v>
      </c>
      <c r="G14635" s="268">
        <f t="shared" si="4390"/>
        <v>0</v>
      </c>
    </row>
    <row r="14636" spans="1:7" ht="24" customHeight="1" x14ac:dyDescent="0.2">
      <c r="A14636" s="269"/>
      <c r="D14636" s="88"/>
      <c r="E14636" s="89"/>
      <c r="F14636" s="255" t="s">
        <v>31</v>
      </c>
      <c r="G14636" s="270">
        <f>SUBTOTAL(9,G14628:G14635)</f>
        <v>0</v>
      </c>
    </row>
    <row r="14637" spans="1:7" ht="24" customHeight="1" x14ac:dyDescent="0.2">
      <c r="A14637" s="269"/>
      <c r="C14637" s="98" t="s">
        <v>605</v>
      </c>
      <c r="D14637" s="88"/>
      <c r="E14637" s="89"/>
      <c r="G14637" s="271"/>
    </row>
    <row r="14638" spans="1:7" ht="24" customHeight="1" x14ac:dyDescent="0.2">
      <c r="A14638" s="207" t="str">
        <f t="shared" ref="A14638:A14646" si="4391">IFERROR(VLOOKUP(C14638,Tabla_Insumos,4,FALSE),"")</f>
        <v/>
      </c>
      <c r="B14638" s="205" t="str">
        <f t="shared" ref="B14638:B14646" si="4392">IFERROR(VLOOKUP(C14638,Tabla_Insumos,5,FALSE),"")</f>
        <v/>
      </c>
      <c r="C14638" s="206"/>
      <c r="D14638" s="207" t="str">
        <f t="shared" ref="D14638:D14646" si="4393">IFERROR(VLOOKUP(C14638,Tabla_Insumos,2,FALSE),"")</f>
        <v/>
      </c>
      <c r="E14638" s="208"/>
      <c r="F14638" s="209">
        <f t="shared" ref="F14638:F14646" si="4394">IFERROR(VLOOKUP(C14638,Tabla_Insumos,3,FALSE),0)</f>
        <v>0</v>
      </c>
      <c r="G14638" s="268">
        <f t="shared" ref="G14638:G14646" si="4395">ROUND(E14638*F14638,2)</f>
        <v>0</v>
      </c>
    </row>
    <row r="14639" spans="1:7" ht="24" customHeight="1" x14ac:dyDescent="0.2">
      <c r="A14639" s="207" t="str">
        <f t="shared" si="4391"/>
        <v/>
      </c>
      <c r="B14639" s="205" t="str">
        <f t="shared" si="4392"/>
        <v/>
      </c>
      <c r="C14639" s="206"/>
      <c r="D14639" s="207" t="str">
        <f t="shared" si="4393"/>
        <v/>
      </c>
      <c r="E14639" s="208"/>
      <c r="F14639" s="209">
        <f t="shared" si="4394"/>
        <v>0</v>
      </c>
      <c r="G14639" s="268">
        <f t="shared" si="4395"/>
        <v>0</v>
      </c>
    </row>
    <row r="14640" spans="1:7" ht="24" customHeight="1" x14ac:dyDescent="0.2">
      <c r="A14640" s="207" t="str">
        <f t="shared" si="4391"/>
        <v/>
      </c>
      <c r="B14640" s="205" t="str">
        <f t="shared" si="4392"/>
        <v/>
      </c>
      <c r="C14640" s="206"/>
      <c r="D14640" s="207" t="str">
        <f t="shared" si="4393"/>
        <v/>
      </c>
      <c r="E14640" s="208"/>
      <c r="F14640" s="209">
        <f t="shared" si="4394"/>
        <v>0</v>
      </c>
      <c r="G14640" s="268">
        <f t="shared" si="4395"/>
        <v>0</v>
      </c>
    </row>
    <row r="14641" spans="1:7" ht="24" customHeight="1" x14ac:dyDescent="0.2">
      <c r="A14641" s="207" t="str">
        <f t="shared" si="4391"/>
        <v/>
      </c>
      <c r="B14641" s="205" t="str">
        <f t="shared" si="4392"/>
        <v/>
      </c>
      <c r="C14641" s="206"/>
      <c r="D14641" s="207" t="str">
        <f t="shared" si="4393"/>
        <v/>
      </c>
      <c r="E14641" s="208"/>
      <c r="F14641" s="209">
        <f t="shared" si="4394"/>
        <v>0</v>
      </c>
      <c r="G14641" s="268">
        <f t="shared" si="4395"/>
        <v>0</v>
      </c>
    </row>
    <row r="14642" spans="1:7" ht="24" customHeight="1" x14ac:dyDescent="0.2">
      <c r="A14642" s="207" t="str">
        <f t="shared" si="4391"/>
        <v/>
      </c>
      <c r="B14642" s="205" t="str">
        <f t="shared" si="4392"/>
        <v/>
      </c>
      <c r="C14642" s="206"/>
      <c r="D14642" s="207" t="str">
        <f t="shared" si="4393"/>
        <v/>
      </c>
      <c r="E14642" s="208"/>
      <c r="F14642" s="209">
        <f t="shared" si="4394"/>
        <v>0</v>
      </c>
      <c r="G14642" s="268">
        <f t="shared" si="4395"/>
        <v>0</v>
      </c>
    </row>
    <row r="14643" spans="1:7" ht="24" customHeight="1" x14ac:dyDescent="0.2">
      <c r="A14643" s="207" t="str">
        <f t="shared" si="4391"/>
        <v/>
      </c>
      <c r="B14643" s="205" t="str">
        <f t="shared" si="4392"/>
        <v/>
      </c>
      <c r="C14643" s="206"/>
      <c r="D14643" s="207" t="str">
        <f t="shared" si="4393"/>
        <v/>
      </c>
      <c r="E14643" s="208"/>
      <c r="F14643" s="209">
        <f t="shared" si="4394"/>
        <v>0</v>
      </c>
      <c r="G14643" s="268">
        <f t="shared" si="4395"/>
        <v>0</v>
      </c>
    </row>
    <row r="14644" spans="1:7" ht="24" customHeight="1" x14ac:dyDescent="0.2">
      <c r="A14644" s="207" t="str">
        <f t="shared" si="4391"/>
        <v/>
      </c>
      <c r="B14644" s="205" t="str">
        <f t="shared" si="4392"/>
        <v/>
      </c>
      <c r="C14644" s="206"/>
      <c r="D14644" s="207" t="str">
        <f t="shared" si="4393"/>
        <v/>
      </c>
      <c r="E14644" s="208"/>
      <c r="F14644" s="209">
        <f t="shared" si="4394"/>
        <v>0</v>
      </c>
      <c r="G14644" s="268">
        <f t="shared" si="4395"/>
        <v>0</v>
      </c>
    </row>
    <row r="14645" spans="1:7" ht="24" customHeight="1" x14ac:dyDescent="0.2">
      <c r="A14645" s="207" t="str">
        <f t="shared" si="4391"/>
        <v/>
      </c>
      <c r="B14645" s="205" t="str">
        <f t="shared" si="4392"/>
        <v/>
      </c>
      <c r="C14645" s="206"/>
      <c r="D14645" s="207" t="str">
        <f t="shared" si="4393"/>
        <v/>
      </c>
      <c r="E14645" s="208"/>
      <c r="F14645" s="209">
        <f t="shared" si="4394"/>
        <v>0</v>
      </c>
      <c r="G14645" s="268">
        <f t="shared" si="4395"/>
        <v>0</v>
      </c>
    </row>
    <row r="14646" spans="1:7" ht="24" customHeight="1" x14ac:dyDescent="0.2">
      <c r="A14646" s="207" t="str">
        <f t="shared" si="4391"/>
        <v/>
      </c>
      <c r="B14646" s="205" t="str">
        <f t="shared" si="4392"/>
        <v/>
      </c>
      <c r="C14646" s="206"/>
      <c r="D14646" s="207" t="str">
        <f t="shared" si="4393"/>
        <v/>
      </c>
      <c r="E14646" s="208"/>
      <c r="F14646" s="209">
        <f t="shared" si="4394"/>
        <v>0</v>
      </c>
      <c r="G14646" s="268">
        <f t="shared" si="4395"/>
        <v>0</v>
      </c>
    </row>
    <row r="14647" spans="1:7" ht="24" customHeight="1" x14ac:dyDescent="0.2">
      <c r="A14647" s="272"/>
      <c r="B14647" s="88"/>
      <c r="D14647" s="88"/>
      <c r="E14647" s="89"/>
      <c r="F14647" s="255" t="s">
        <v>32</v>
      </c>
      <c r="G14647" s="270">
        <f>SUBTOTAL(9,G14638:G14646)</f>
        <v>0</v>
      </c>
    </row>
    <row r="14648" spans="1:7" ht="24" customHeight="1" x14ac:dyDescent="0.2">
      <c r="A14648" s="273"/>
      <c r="B14648" s="88"/>
      <c r="D14648" s="88"/>
      <c r="E14648" s="89"/>
      <c r="G14648" s="271"/>
    </row>
    <row r="14649" spans="1:7" ht="24" customHeight="1" x14ac:dyDescent="0.2">
      <c r="A14649" s="274" t="str">
        <f>B14607</f>
        <v>25.9.2.31</v>
      </c>
      <c r="B14649" s="275" t="str">
        <f>C14607</f>
        <v>Llaves termomagneticas 4 x 32 A - schneider</v>
      </c>
      <c r="C14649" s="95"/>
      <c r="D14649" s="95" t="s">
        <v>33</v>
      </c>
      <c r="E14649" s="96"/>
      <c r="F14649" s="277" t="s">
        <v>34</v>
      </c>
      <c r="G14649" s="276">
        <f>SUBTOTAL(9,G14612:G14648)</f>
        <v>0</v>
      </c>
    </row>
    <row r="14651" spans="1:7" ht="24" customHeight="1" x14ac:dyDescent="0.2">
      <c r="A14651" s="256" t="s">
        <v>36</v>
      </c>
      <c r="B14651" s="257"/>
      <c r="C14651" s="257"/>
      <c r="D14651" s="257"/>
      <c r="E14651" s="257"/>
      <c r="F14651" s="257"/>
      <c r="G14651" s="258"/>
    </row>
    <row r="14652" spans="1:7" ht="24" customHeight="1" x14ac:dyDescent="0.2">
      <c r="A14652" s="259" t="s">
        <v>601</v>
      </c>
      <c r="B14652" s="84" t="str">
        <f>Comitente</f>
        <v>SUBSECRETARIA DE ARQUITECTURA</v>
      </c>
      <c r="C14652" s="80"/>
      <c r="D14652" s="85"/>
      <c r="E14652" s="85"/>
      <c r="F14652" s="86"/>
      <c r="G14652" s="260"/>
    </row>
    <row r="14653" spans="1:7" ht="24" customHeight="1" x14ac:dyDescent="0.2">
      <c r="A14653" s="259" t="s">
        <v>602</v>
      </c>
      <c r="B14653" s="84">
        <f>Contratista</f>
        <v>0</v>
      </c>
      <c r="C14653" s="81"/>
      <c r="D14653" s="81"/>
      <c r="E14653" s="81"/>
      <c r="F14653" s="87"/>
      <c r="G14653" s="261"/>
    </row>
    <row r="14654" spans="1:7" ht="24" customHeight="1" x14ac:dyDescent="0.2">
      <c r="A14654" s="259" t="s">
        <v>23</v>
      </c>
      <c r="B14654" s="84" t="str">
        <f>Obra</f>
        <v>ESCUELA CASA DEL NINÑO</v>
      </c>
      <c r="C14654" s="81"/>
      <c r="D14654" s="81"/>
      <c r="E14654" s="81"/>
      <c r="F14654" s="87" t="s">
        <v>37</v>
      </c>
      <c r="G14654" s="262">
        <f>Fecha_Base</f>
        <v>0</v>
      </c>
    </row>
    <row r="14655" spans="1:7" ht="24" customHeight="1" x14ac:dyDescent="0.2">
      <c r="A14655" s="263" t="s">
        <v>600</v>
      </c>
      <c r="B14655" s="82" t="str">
        <f>Ubicación</f>
        <v>VALLE FERTIL - SAN JUAN</v>
      </c>
      <c r="C14655" s="82"/>
      <c r="D14655" s="88"/>
      <c r="E14655" s="89"/>
      <c r="G14655" s="264"/>
    </row>
    <row r="14656" spans="1:7" ht="24" customHeight="1" x14ac:dyDescent="0.2">
      <c r="A14656" s="263" t="s">
        <v>38</v>
      </c>
      <c r="B14656" s="91">
        <f>IFERROR(VALUE(LEFT(B14657,FIND(".",B14657)-1)),"")</f>
        <v>25</v>
      </c>
      <c r="C14656" s="83" t="str">
        <f>IFERROR(VLOOKUP(B14656,Tabla_CyP,2,FALSE),"")</f>
        <v>REPARACIONES, REFACCIONES Y REFUNCIONALIZACIONES</v>
      </c>
      <c r="E14656" s="89"/>
      <c r="G14656" s="264"/>
    </row>
    <row r="14657" spans="1:7" ht="24" customHeight="1" x14ac:dyDescent="0.2">
      <c r="A14657" s="263" t="s">
        <v>24</v>
      </c>
      <c r="B14657" s="92" t="str">
        <f>IFERROR(VLOOKUP(COUNTIF($A$1:A14657,"ANALISIS DE PRECIOS"),Tabla_NumeroItem,2,FALSE),"")</f>
        <v>25.9.2.32</v>
      </c>
      <c r="C14657" s="83" t="str">
        <f>IFERROR(VLOOKUP(B14657,Tabla_CyP,2,FALSE),"")</f>
        <v>Llaves termomagneticas 4 x 63 A - schneider</v>
      </c>
      <c r="D14657" s="88"/>
      <c r="E14657" s="89"/>
      <c r="F14657" s="87" t="s">
        <v>25</v>
      </c>
      <c r="G14657" s="265" t="str">
        <f>IFERROR(VLOOKUP(B14657,Tabla_CyP,4,FALSE),"")</f>
        <v>u</v>
      </c>
    </row>
    <row r="14658" spans="1:7" ht="24" customHeight="1" x14ac:dyDescent="0.2">
      <c r="A14658" s="263"/>
      <c r="B14658" s="82"/>
      <c r="D14658" s="88"/>
      <c r="E14658" s="89"/>
      <c r="G14658" s="264"/>
    </row>
    <row r="14659" spans="1:7" ht="24" customHeight="1" x14ac:dyDescent="0.2">
      <c r="A14659" s="366" t="s">
        <v>506</v>
      </c>
      <c r="B14659" s="367"/>
      <c r="C14659" s="368" t="s">
        <v>0</v>
      </c>
      <c r="D14659" s="368" t="s">
        <v>26</v>
      </c>
      <c r="E14659" s="370" t="s">
        <v>27</v>
      </c>
      <c r="F14659" s="372" t="s">
        <v>28</v>
      </c>
      <c r="G14659" s="372" t="s">
        <v>29</v>
      </c>
    </row>
    <row r="14660" spans="1:7" ht="24" customHeight="1" x14ac:dyDescent="0.2">
      <c r="A14660" s="93" t="s">
        <v>507</v>
      </c>
      <c r="B14660" s="93" t="s">
        <v>508</v>
      </c>
      <c r="C14660" s="369"/>
      <c r="D14660" s="369"/>
      <c r="E14660" s="371"/>
      <c r="F14660" s="373"/>
      <c r="G14660" s="373"/>
    </row>
    <row r="14661" spans="1:7" ht="24" customHeight="1" x14ac:dyDescent="0.2">
      <c r="A14661" s="266"/>
      <c r="B14661" s="94"/>
      <c r="C14661" s="132" t="s">
        <v>603</v>
      </c>
      <c r="D14661" s="95"/>
      <c r="E14661" s="96"/>
      <c r="F14661" s="97"/>
      <c r="G14661" s="267"/>
    </row>
    <row r="14662" spans="1:7" ht="24" customHeight="1" x14ac:dyDescent="0.2">
      <c r="A14662" s="207" t="str">
        <f t="shared" ref="A14662:A14675" si="4396">IFERROR(VLOOKUP(C14662,Tabla_Insumos,4,FALSE),"")</f>
        <v/>
      </c>
      <c r="B14662" s="205" t="str">
        <f>IFERROR(VLOOKUP(C14662,Tabla_Insumos,5,FALSE),"")</f>
        <v/>
      </c>
      <c r="C14662" s="206"/>
      <c r="D14662" s="207" t="str">
        <f t="shared" ref="D14662:D14675" si="4397">IFERROR(VLOOKUP(C14662,Tabla_Insumos,2,FALSE),"")</f>
        <v/>
      </c>
      <c r="E14662" s="208"/>
      <c r="F14662" s="209">
        <f t="shared" ref="F14662:F14675" si="4398">IFERROR(VLOOKUP(C14662,Tabla_Insumos,3,FALSE),0)</f>
        <v>0</v>
      </c>
      <c r="G14662" s="268">
        <f>ROUND(E14662*F14662,2)</f>
        <v>0</v>
      </c>
    </row>
    <row r="14663" spans="1:7" ht="24" customHeight="1" x14ac:dyDescent="0.2">
      <c r="A14663" s="207" t="str">
        <f t="shared" si="4396"/>
        <v/>
      </c>
      <c r="B14663" s="205" t="str">
        <f t="shared" ref="B14663:B14675" si="4399">IFERROR(VLOOKUP(C14663,Tabla_Insumos,5,FALSE),"")</f>
        <v/>
      </c>
      <c r="C14663" s="206"/>
      <c r="D14663" s="207" t="str">
        <f t="shared" si="4397"/>
        <v/>
      </c>
      <c r="E14663" s="208"/>
      <c r="F14663" s="209">
        <f t="shared" si="4398"/>
        <v>0</v>
      </c>
      <c r="G14663" s="268">
        <f t="shared" ref="G14663:G14675" si="4400">ROUND(E14663*F14663,2)</f>
        <v>0</v>
      </c>
    </row>
    <row r="14664" spans="1:7" ht="24" customHeight="1" x14ac:dyDescent="0.2">
      <c r="A14664" s="207" t="str">
        <f t="shared" si="4396"/>
        <v/>
      </c>
      <c r="B14664" s="205" t="str">
        <f t="shared" si="4399"/>
        <v/>
      </c>
      <c r="C14664" s="206"/>
      <c r="D14664" s="207" t="str">
        <f t="shared" si="4397"/>
        <v/>
      </c>
      <c r="E14664" s="208"/>
      <c r="F14664" s="209">
        <f t="shared" si="4398"/>
        <v>0</v>
      </c>
      <c r="G14664" s="268">
        <f t="shared" si="4400"/>
        <v>0</v>
      </c>
    </row>
    <row r="14665" spans="1:7" ht="24" customHeight="1" x14ac:dyDescent="0.2">
      <c r="A14665" s="207" t="str">
        <f t="shared" si="4396"/>
        <v/>
      </c>
      <c r="B14665" s="205" t="str">
        <f t="shared" si="4399"/>
        <v/>
      </c>
      <c r="C14665" s="206"/>
      <c r="D14665" s="207" t="str">
        <f t="shared" si="4397"/>
        <v/>
      </c>
      <c r="E14665" s="208"/>
      <c r="F14665" s="209">
        <f t="shared" si="4398"/>
        <v>0</v>
      </c>
      <c r="G14665" s="268">
        <f t="shared" si="4400"/>
        <v>0</v>
      </c>
    </row>
    <row r="14666" spans="1:7" ht="24" customHeight="1" x14ac:dyDescent="0.2">
      <c r="A14666" s="207" t="str">
        <f t="shared" si="4396"/>
        <v/>
      </c>
      <c r="B14666" s="205" t="str">
        <f t="shared" si="4399"/>
        <v/>
      </c>
      <c r="C14666" s="206"/>
      <c r="D14666" s="207" t="str">
        <f t="shared" si="4397"/>
        <v/>
      </c>
      <c r="E14666" s="208"/>
      <c r="F14666" s="209">
        <f t="shared" si="4398"/>
        <v>0</v>
      </c>
      <c r="G14666" s="268">
        <f t="shared" si="4400"/>
        <v>0</v>
      </c>
    </row>
    <row r="14667" spans="1:7" ht="24" customHeight="1" x14ac:dyDescent="0.2">
      <c r="A14667" s="207" t="str">
        <f t="shared" si="4396"/>
        <v/>
      </c>
      <c r="B14667" s="205" t="str">
        <f t="shared" si="4399"/>
        <v/>
      </c>
      <c r="C14667" s="206"/>
      <c r="D14667" s="207" t="str">
        <f t="shared" si="4397"/>
        <v/>
      </c>
      <c r="E14667" s="208"/>
      <c r="F14667" s="209">
        <f t="shared" si="4398"/>
        <v>0</v>
      </c>
      <c r="G14667" s="268">
        <f t="shared" si="4400"/>
        <v>0</v>
      </c>
    </row>
    <row r="14668" spans="1:7" ht="24" customHeight="1" x14ac:dyDescent="0.2">
      <c r="A14668" s="207" t="str">
        <f t="shared" si="4396"/>
        <v/>
      </c>
      <c r="B14668" s="205" t="str">
        <f t="shared" si="4399"/>
        <v/>
      </c>
      <c r="C14668" s="206"/>
      <c r="D14668" s="207" t="str">
        <f t="shared" si="4397"/>
        <v/>
      </c>
      <c r="E14668" s="208"/>
      <c r="F14668" s="209">
        <f t="shared" si="4398"/>
        <v>0</v>
      </c>
      <c r="G14668" s="268">
        <f t="shared" si="4400"/>
        <v>0</v>
      </c>
    </row>
    <row r="14669" spans="1:7" ht="24" customHeight="1" x14ac:dyDescent="0.2">
      <c r="A14669" s="207" t="str">
        <f t="shared" si="4396"/>
        <v/>
      </c>
      <c r="B14669" s="205" t="str">
        <f t="shared" si="4399"/>
        <v/>
      </c>
      <c r="C14669" s="206"/>
      <c r="D14669" s="207" t="str">
        <f t="shared" si="4397"/>
        <v/>
      </c>
      <c r="E14669" s="208"/>
      <c r="F14669" s="209">
        <f t="shared" si="4398"/>
        <v>0</v>
      </c>
      <c r="G14669" s="268">
        <f t="shared" si="4400"/>
        <v>0</v>
      </c>
    </row>
    <row r="14670" spans="1:7" ht="24" customHeight="1" x14ac:dyDescent="0.2">
      <c r="A14670" s="207" t="str">
        <f t="shared" si="4396"/>
        <v/>
      </c>
      <c r="B14670" s="205" t="str">
        <f t="shared" si="4399"/>
        <v/>
      </c>
      <c r="C14670" s="206"/>
      <c r="D14670" s="207" t="str">
        <f t="shared" si="4397"/>
        <v/>
      </c>
      <c r="E14670" s="208"/>
      <c r="F14670" s="209">
        <f t="shared" si="4398"/>
        <v>0</v>
      </c>
      <c r="G14670" s="268">
        <f t="shared" si="4400"/>
        <v>0</v>
      </c>
    </row>
    <row r="14671" spans="1:7" ht="24" customHeight="1" x14ac:dyDescent="0.2">
      <c r="A14671" s="207" t="str">
        <f t="shared" si="4396"/>
        <v/>
      </c>
      <c r="B14671" s="205" t="str">
        <f t="shared" si="4399"/>
        <v/>
      </c>
      <c r="C14671" s="206"/>
      <c r="D14671" s="207" t="str">
        <f t="shared" si="4397"/>
        <v/>
      </c>
      <c r="E14671" s="208"/>
      <c r="F14671" s="209">
        <f t="shared" si="4398"/>
        <v>0</v>
      </c>
      <c r="G14671" s="268">
        <f t="shared" si="4400"/>
        <v>0</v>
      </c>
    </row>
    <row r="14672" spans="1:7" ht="24" customHeight="1" x14ac:dyDescent="0.2">
      <c r="A14672" s="207" t="str">
        <f t="shared" si="4396"/>
        <v/>
      </c>
      <c r="B14672" s="205" t="str">
        <f t="shared" si="4399"/>
        <v/>
      </c>
      <c r="C14672" s="206"/>
      <c r="D14672" s="207" t="str">
        <f t="shared" si="4397"/>
        <v/>
      </c>
      <c r="E14672" s="208"/>
      <c r="F14672" s="209">
        <f t="shared" si="4398"/>
        <v>0</v>
      </c>
      <c r="G14672" s="268">
        <f t="shared" si="4400"/>
        <v>0</v>
      </c>
    </row>
    <row r="14673" spans="1:7" ht="24" customHeight="1" x14ac:dyDescent="0.2">
      <c r="A14673" s="207" t="str">
        <f t="shared" si="4396"/>
        <v/>
      </c>
      <c r="B14673" s="205" t="str">
        <f t="shared" si="4399"/>
        <v/>
      </c>
      <c r="C14673" s="206"/>
      <c r="D14673" s="207" t="str">
        <f t="shared" si="4397"/>
        <v/>
      </c>
      <c r="E14673" s="208"/>
      <c r="F14673" s="209">
        <f t="shared" si="4398"/>
        <v>0</v>
      </c>
      <c r="G14673" s="268">
        <f t="shared" si="4400"/>
        <v>0</v>
      </c>
    </row>
    <row r="14674" spans="1:7" ht="24" customHeight="1" x14ac:dyDescent="0.2">
      <c r="A14674" s="207" t="str">
        <f t="shared" si="4396"/>
        <v/>
      </c>
      <c r="B14674" s="205" t="str">
        <f t="shared" si="4399"/>
        <v/>
      </c>
      <c r="C14674" s="206"/>
      <c r="D14674" s="207" t="str">
        <f t="shared" si="4397"/>
        <v/>
      </c>
      <c r="E14674" s="208"/>
      <c r="F14674" s="209">
        <f t="shared" si="4398"/>
        <v>0</v>
      </c>
      <c r="G14674" s="268">
        <f t="shared" si="4400"/>
        <v>0</v>
      </c>
    </row>
    <row r="14675" spans="1:7" ht="24" customHeight="1" x14ac:dyDescent="0.2">
      <c r="A14675" s="207" t="str">
        <f t="shared" si="4396"/>
        <v/>
      </c>
      <c r="B14675" s="205" t="str">
        <f t="shared" si="4399"/>
        <v/>
      </c>
      <c r="C14675" s="206"/>
      <c r="D14675" s="207" t="str">
        <f t="shared" si="4397"/>
        <v/>
      </c>
      <c r="E14675" s="208"/>
      <c r="F14675" s="210">
        <f t="shared" si="4398"/>
        <v>0</v>
      </c>
      <c r="G14675" s="268">
        <f t="shared" si="4400"/>
        <v>0</v>
      </c>
    </row>
    <row r="14676" spans="1:7" ht="24" customHeight="1" x14ac:dyDescent="0.2">
      <c r="A14676" s="269"/>
      <c r="D14676" s="88"/>
      <c r="E14676" s="89"/>
      <c r="F14676" s="255" t="s">
        <v>30</v>
      </c>
      <c r="G14676" s="270">
        <f>SUBTOTAL(9,G14662:G14675)</f>
        <v>0</v>
      </c>
    </row>
    <row r="14677" spans="1:7" ht="24" customHeight="1" x14ac:dyDescent="0.2">
      <c r="A14677" s="269"/>
      <c r="C14677" s="98" t="s">
        <v>604</v>
      </c>
      <c r="D14677" s="88"/>
      <c r="E14677" s="89"/>
      <c r="G14677" s="271"/>
    </row>
    <row r="14678" spans="1:7" ht="24" customHeight="1" x14ac:dyDescent="0.2">
      <c r="A14678" s="207" t="str">
        <f t="shared" ref="A14678:A14685" si="4401">IFERROR(VLOOKUP(C14678,Tabla_Insumos,4,FALSE),"")</f>
        <v/>
      </c>
      <c r="B14678" s="205">
        <f t="shared" ref="B14678:B14685" si="4402">IFERROR(VLOOKUP(A14678,Tabla_Indices,5,FALSE),"")</f>
        <v>0</v>
      </c>
      <c r="C14678" s="206"/>
      <c r="D14678" s="207" t="str">
        <f t="shared" ref="D14678:D14685" si="4403">IFERROR(VLOOKUP(C14678,Tabla_Insumos,2,FALSE),"")</f>
        <v/>
      </c>
      <c r="E14678" s="208"/>
      <c r="F14678" s="211">
        <f t="shared" ref="F14678:F14685" si="4404">IFERROR(VLOOKUP(C14678,Tabla_Insumos,3,FALSE),0)</f>
        <v>0</v>
      </c>
      <c r="G14678" s="268">
        <f>ROUND(E14678*F14678,2)</f>
        <v>0</v>
      </c>
    </row>
    <row r="14679" spans="1:7" ht="24" customHeight="1" x14ac:dyDescent="0.2">
      <c r="A14679" s="207" t="str">
        <f t="shared" si="4401"/>
        <v/>
      </c>
      <c r="B14679" s="205">
        <f t="shared" si="4402"/>
        <v>0</v>
      </c>
      <c r="C14679" s="206"/>
      <c r="D14679" s="207" t="str">
        <f t="shared" si="4403"/>
        <v/>
      </c>
      <c r="E14679" s="208"/>
      <c r="F14679" s="211">
        <f t="shared" si="4404"/>
        <v>0</v>
      </c>
      <c r="G14679" s="268">
        <f>ROUND(E14679*F14679,2)</f>
        <v>0</v>
      </c>
    </row>
    <row r="14680" spans="1:7" ht="24" customHeight="1" x14ac:dyDescent="0.2">
      <c r="A14680" s="207" t="str">
        <f t="shared" si="4401"/>
        <v/>
      </c>
      <c r="B14680" s="205">
        <f t="shared" si="4402"/>
        <v>0</v>
      </c>
      <c r="C14680" s="206"/>
      <c r="D14680" s="207" t="str">
        <f t="shared" si="4403"/>
        <v/>
      </c>
      <c r="E14680" s="208"/>
      <c r="F14680" s="211">
        <f t="shared" si="4404"/>
        <v>0</v>
      </c>
      <c r="G14680" s="268">
        <f t="shared" ref="G14680:G14685" si="4405">ROUND(E14680*F14680,2)</f>
        <v>0</v>
      </c>
    </row>
    <row r="14681" spans="1:7" ht="24" customHeight="1" x14ac:dyDescent="0.2">
      <c r="A14681" s="207" t="str">
        <f t="shared" si="4401"/>
        <v/>
      </c>
      <c r="B14681" s="205">
        <f t="shared" si="4402"/>
        <v>0</v>
      </c>
      <c r="C14681" s="206"/>
      <c r="D14681" s="207" t="str">
        <f t="shared" si="4403"/>
        <v/>
      </c>
      <c r="E14681" s="208"/>
      <c r="F14681" s="211">
        <f t="shared" si="4404"/>
        <v>0</v>
      </c>
      <c r="G14681" s="268">
        <f t="shared" si="4405"/>
        <v>0</v>
      </c>
    </row>
    <row r="14682" spans="1:7" ht="24" customHeight="1" x14ac:dyDescent="0.2">
      <c r="A14682" s="207" t="str">
        <f t="shared" si="4401"/>
        <v/>
      </c>
      <c r="B14682" s="205">
        <f t="shared" si="4402"/>
        <v>0</v>
      </c>
      <c r="C14682" s="206"/>
      <c r="D14682" s="207" t="str">
        <f t="shared" si="4403"/>
        <v/>
      </c>
      <c r="E14682" s="208"/>
      <c r="F14682" s="209">
        <f t="shared" si="4404"/>
        <v>0</v>
      </c>
      <c r="G14682" s="268">
        <f t="shared" si="4405"/>
        <v>0</v>
      </c>
    </row>
    <row r="14683" spans="1:7" ht="24" customHeight="1" x14ac:dyDescent="0.2">
      <c r="A14683" s="207" t="str">
        <f t="shared" si="4401"/>
        <v/>
      </c>
      <c r="B14683" s="205">
        <f t="shared" si="4402"/>
        <v>0</v>
      </c>
      <c r="C14683" s="206"/>
      <c r="D14683" s="207" t="str">
        <f t="shared" si="4403"/>
        <v/>
      </c>
      <c r="E14683" s="208"/>
      <c r="F14683" s="209">
        <f t="shared" si="4404"/>
        <v>0</v>
      </c>
      <c r="G14683" s="268">
        <f t="shared" si="4405"/>
        <v>0</v>
      </c>
    </row>
    <row r="14684" spans="1:7" ht="24" customHeight="1" x14ac:dyDescent="0.2">
      <c r="A14684" s="207" t="str">
        <f t="shared" si="4401"/>
        <v/>
      </c>
      <c r="B14684" s="205">
        <f t="shared" si="4402"/>
        <v>0</v>
      </c>
      <c r="C14684" s="206"/>
      <c r="D14684" s="207" t="str">
        <f t="shared" si="4403"/>
        <v/>
      </c>
      <c r="E14684" s="208"/>
      <c r="F14684" s="209">
        <f t="shared" si="4404"/>
        <v>0</v>
      </c>
      <c r="G14684" s="268">
        <f t="shared" si="4405"/>
        <v>0</v>
      </c>
    </row>
    <row r="14685" spans="1:7" ht="24" customHeight="1" x14ac:dyDescent="0.2">
      <c r="A14685" s="207" t="str">
        <f t="shared" si="4401"/>
        <v/>
      </c>
      <c r="B14685" s="205">
        <f t="shared" si="4402"/>
        <v>0</v>
      </c>
      <c r="C14685" s="206"/>
      <c r="D14685" s="207" t="str">
        <f t="shared" si="4403"/>
        <v/>
      </c>
      <c r="E14685" s="208"/>
      <c r="F14685" s="209">
        <f t="shared" si="4404"/>
        <v>0</v>
      </c>
      <c r="G14685" s="268">
        <f t="shared" si="4405"/>
        <v>0</v>
      </c>
    </row>
    <row r="14686" spans="1:7" ht="24" customHeight="1" x14ac:dyDescent="0.2">
      <c r="A14686" s="269"/>
      <c r="D14686" s="88"/>
      <c r="E14686" s="89"/>
      <c r="F14686" s="255" t="s">
        <v>31</v>
      </c>
      <c r="G14686" s="270">
        <f>SUBTOTAL(9,G14678:G14685)</f>
        <v>0</v>
      </c>
    </row>
    <row r="14687" spans="1:7" ht="24" customHeight="1" x14ac:dyDescent="0.2">
      <c r="A14687" s="269"/>
      <c r="C14687" s="98" t="s">
        <v>605</v>
      </c>
      <c r="D14687" s="88"/>
      <c r="E14687" s="89"/>
      <c r="G14687" s="271"/>
    </row>
    <row r="14688" spans="1:7" ht="24" customHeight="1" x14ac:dyDescent="0.2">
      <c r="A14688" s="207" t="str">
        <f t="shared" ref="A14688:A14696" si="4406">IFERROR(VLOOKUP(C14688,Tabla_Insumos,4,FALSE),"")</f>
        <v/>
      </c>
      <c r="B14688" s="205" t="str">
        <f t="shared" ref="B14688:B14696" si="4407">IFERROR(VLOOKUP(C14688,Tabla_Insumos,5,FALSE),"")</f>
        <v/>
      </c>
      <c r="C14688" s="206"/>
      <c r="D14688" s="207" t="str">
        <f t="shared" ref="D14688:D14696" si="4408">IFERROR(VLOOKUP(C14688,Tabla_Insumos,2,FALSE),"")</f>
        <v/>
      </c>
      <c r="E14688" s="208"/>
      <c r="F14688" s="209">
        <f t="shared" ref="F14688:F14696" si="4409">IFERROR(VLOOKUP(C14688,Tabla_Insumos,3,FALSE),0)</f>
        <v>0</v>
      </c>
      <c r="G14688" s="268">
        <f t="shared" ref="G14688:G14696" si="4410">ROUND(E14688*F14688,2)</f>
        <v>0</v>
      </c>
    </row>
    <row r="14689" spans="1:7" ht="24" customHeight="1" x14ac:dyDescent="0.2">
      <c r="A14689" s="207" t="str">
        <f t="shared" si="4406"/>
        <v/>
      </c>
      <c r="B14689" s="205" t="str">
        <f t="shared" si="4407"/>
        <v/>
      </c>
      <c r="C14689" s="206"/>
      <c r="D14689" s="207" t="str">
        <f t="shared" si="4408"/>
        <v/>
      </c>
      <c r="E14689" s="208"/>
      <c r="F14689" s="209">
        <f t="shared" si="4409"/>
        <v>0</v>
      </c>
      <c r="G14689" s="268">
        <f t="shared" si="4410"/>
        <v>0</v>
      </c>
    </row>
    <row r="14690" spans="1:7" ht="24" customHeight="1" x14ac:dyDescent="0.2">
      <c r="A14690" s="207" t="str">
        <f t="shared" si="4406"/>
        <v/>
      </c>
      <c r="B14690" s="205" t="str">
        <f t="shared" si="4407"/>
        <v/>
      </c>
      <c r="C14690" s="206"/>
      <c r="D14690" s="207" t="str">
        <f t="shared" si="4408"/>
        <v/>
      </c>
      <c r="E14690" s="208"/>
      <c r="F14690" s="209">
        <f t="shared" si="4409"/>
        <v>0</v>
      </c>
      <c r="G14690" s="268">
        <f t="shared" si="4410"/>
        <v>0</v>
      </c>
    </row>
    <row r="14691" spans="1:7" ht="24" customHeight="1" x14ac:dyDescent="0.2">
      <c r="A14691" s="207" t="str">
        <f t="shared" si="4406"/>
        <v/>
      </c>
      <c r="B14691" s="205" t="str">
        <f t="shared" si="4407"/>
        <v/>
      </c>
      <c r="C14691" s="206"/>
      <c r="D14691" s="207" t="str">
        <f t="shared" si="4408"/>
        <v/>
      </c>
      <c r="E14691" s="208"/>
      <c r="F14691" s="209">
        <f t="shared" si="4409"/>
        <v>0</v>
      </c>
      <c r="G14691" s="268">
        <f t="shared" si="4410"/>
        <v>0</v>
      </c>
    </row>
    <row r="14692" spans="1:7" ht="24" customHeight="1" x14ac:dyDescent="0.2">
      <c r="A14692" s="207" t="str">
        <f t="shared" si="4406"/>
        <v/>
      </c>
      <c r="B14692" s="205" t="str">
        <f t="shared" si="4407"/>
        <v/>
      </c>
      <c r="C14692" s="206"/>
      <c r="D14692" s="207" t="str">
        <f t="shared" si="4408"/>
        <v/>
      </c>
      <c r="E14692" s="208"/>
      <c r="F14692" s="209">
        <f t="shared" si="4409"/>
        <v>0</v>
      </c>
      <c r="G14692" s="268">
        <f t="shared" si="4410"/>
        <v>0</v>
      </c>
    </row>
    <row r="14693" spans="1:7" ht="24" customHeight="1" x14ac:dyDescent="0.2">
      <c r="A14693" s="207" t="str">
        <f t="shared" si="4406"/>
        <v/>
      </c>
      <c r="B14693" s="205" t="str">
        <f t="shared" si="4407"/>
        <v/>
      </c>
      <c r="C14693" s="206"/>
      <c r="D14693" s="207" t="str">
        <f t="shared" si="4408"/>
        <v/>
      </c>
      <c r="E14693" s="208"/>
      <c r="F14693" s="209">
        <f t="shared" si="4409"/>
        <v>0</v>
      </c>
      <c r="G14693" s="268">
        <f t="shared" si="4410"/>
        <v>0</v>
      </c>
    </row>
    <row r="14694" spans="1:7" ht="24" customHeight="1" x14ac:dyDescent="0.2">
      <c r="A14694" s="207" t="str">
        <f t="shared" si="4406"/>
        <v/>
      </c>
      <c r="B14694" s="205" t="str">
        <f t="shared" si="4407"/>
        <v/>
      </c>
      <c r="C14694" s="206"/>
      <c r="D14694" s="207" t="str">
        <f t="shared" si="4408"/>
        <v/>
      </c>
      <c r="E14694" s="208"/>
      <c r="F14694" s="209">
        <f t="shared" si="4409"/>
        <v>0</v>
      </c>
      <c r="G14694" s="268">
        <f t="shared" si="4410"/>
        <v>0</v>
      </c>
    </row>
    <row r="14695" spans="1:7" ht="24" customHeight="1" x14ac:dyDescent="0.2">
      <c r="A14695" s="207" t="str">
        <f t="shared" si="4406"/>
        <v/>
      </c>
      <c r="B14695" s="205" t="str">
        <f t="shared" si="4407"/>
        <v/>
      </c>
      <c r="C14695" s="206"/>
      <c r="D14695" s="207" t="str">
        <f t="shared" si="4408"/>
        <v/>
      </c>
      <c r="E14695" s="208"/>
      <c r="F14695" s="209">
        <f t="shared" si="4409"/>
        <v>0</v>
      </c>
      <c r="G14695" s="268">
        <f t="shared" si="4410"/>
        <v>0</v>
      </c>
    </row>
    <row r="14696" spans="1:7" ht="24" customHeight="1" x14ac:dyDescent="0.2">
      <c r="A14696" s="207" t="str">
        <f t="shared" si="4406"/>
        <v/>
      </c>
      <c r="B14696" s="205" t="str">
        <f t="shared" si="4407"/>
        <v/>
      </c>
      <c r="C14696" s="206"/>
      <c r="D14696" s="207" t="str">
        <f t="shared" si="4408"/>
        <v/>
      </c>
      <c r="E14696" s="208"/>
      <c r="F14696" s="209">
        <f t="shared" si="4409"/>
        <v>0</v>
      </c>
      <c r="G14696" s="268">
        <f t="shared" si="4410"/>
        <v>0</v>
      </c>
    </row>
    <row r="14697" spans="1:7" ht="24" customHeight="1" x14ac:dyDescent="0.2">
      <c r="A14697" s="272"/>
      <c r="B14697" s="88"/>
      <c r="D14697" s="88"/>
      <c r="E14697" s="89"/>
      <c r="F14697" s="255" t="s">
        <v>32</v>
      </c>
      <c r="G14697" s="270">
        <f>SUBTOTAL(9,G14688:G14696)</f>
        <v>0</v>
      </c>
    </row>
    <row r="14698" spans="1:7" ht="24" customHeight="1" x14ac:dyDescent="0.2">
      <c r="A14698" s="273"/>
      <c r="B14698" s="88"/>
      <c r="D14698" s="88"/>
      <c r="E14698" s="89"/>
      <c r="G14698" s="271"/>
    </row>
    <row r="14699" spans="1:7" ht="24" customHeight="1" x14ac:dyDescent="0.2">
      <c r="A14699" s="274" t="str">
        <f>B14657</f>
        <v>25.9.2.32</v>
      </c>
      <c r="B14699" s="275" t="str">
        <f>C14657</f>
        <v>Llaves termomagneticas 4 x 63 A - schneider</v>
      </c>
      <c r="C14699" s="95"/>
      <c r="D14699" s="95" t="s">
        <v>33</v>
      </c>
      <c r="E14699" s="96"/>
      <c r="F14699" s="277" t="s">
        <v>34</v>
      </c>
      <c r="G14699" s="276">
        <f>SUBTOTAL(9,G14662:G14698)</f>
        <v>0</v>
      </c>
    </row>
    <row r="14701" spans="1:7" ht="24" customHeight="1" x14ac:dyDescent="0.2">
      <c r="A14701" s="256" t="s">
        <v>36</v>
      </c>
      <c r="B14701" s="257"/>
      <c r="C14701" s="257"/>
      <c r="D14701" s="257"/>
      <c r="E14701" s="257"/>
      <c r="F14701" s="257"/>
      <c r="G14701" s="258"/>
    </row>
    <row r="14702" spans="1:7" ht="24" customHeight="1" x14ac:dyDescent="0.2">
      <c r="A14702" s="259" t="s">
        <v>601</v>
      </c>
      <c r="B14702" s="84" t="str">
        <f>Comitente</f>
        <v>SUBSECRETARIA DE ARQUITECTURA</v>
      </c>
      <c r="C14702" s="80"/>
      <c r="D14702" s="85"/>
      <c r="E14702" s="85"/>
      <c r="F14702" s="86"/>
      <c r="G14702" s="260"/>
    </row>
    <row r="14703" spans="1:7" ht="24" customHeight="1" x14ac:dyDescent="0.2">
      <c r="A14703" s="259" t="s">
        <v>602</v>
      </c>
      <c r="B14703" s="84">
        <f>Contratista</f>
        <v>0</v>
      </c>
      <c r="C14703" s="81"/>
      <c r="D14703" s="81"/>
      <c r="E14703" s="81"/>
      <c r="F14703" s="87"/>
      <c r="G14703" s="261"/>
    </row>
    <row r="14704" spans="1:7" ht="24" customHeight="1" x14ac:dyDescent="0.2">
      <c r="A14704" s="259" t="s">
        <v>23</v>
      </c>
      <c r="B14704" s="84" t="str">
        <f>Obra</f>
        <v>ESCUELA CASA DEL NINÑO</v>
      </c>
      <c r="C14704" s="81"/>
      <c r="D14704" s="81"/>
      <c r="E14704" s="81"/>
      <c r="F14704" s="87" t="s">
        <v>37</v>
      </c>
      <c r="G14704" s="262">
        <f>Fecha_Base</f>
        <v>0</v>
      </c>
    </row>
    <row r="14705" spans="1:7" ht="24" customHeight="1" x14ac:dyDescent="0.2">
      <c r="A14705" s="263" t="s">
        <v>600</v>
      </c>
      <c r="B14705" s="82" t="str">
        <f>Ubicación</f>
        <v>VALLE FERTIL - SAN JUAN</v>
      </c>
      <c r="C14705" s="82"/>
      <c r="D14705" s="88"/>
      <c r="E14705" s="89"/>
      <c r="G14705" s="264"/>
    </row>
    <row r="14706" spans="1:7" ht="24" customHeight="1" x14ac:dyDescent="0.2">
      <c r="A14706" s="263" t="s">
        <v>38</v>
      </c>
      <c r="B14706" s="91">
        <f>IFERROR(VALUE(LEFT(B14707,FIND(".",B14707)-1)),"")</f>
        <v>25</v>
      </c>
      <c r="C14706" s="83" t="str">
        <f>IFERROR(VLOOKUP(B14706,Tabla_CyP,2,FALSE),"")</f>
        <v>REPARACIONES, REFACCIONES Y REFUNCIONALIZACIONES</v>
      </c>
      <c r="E14706" s="89"/>
      <c r="G14706" s="264"/>
    </row>
    <row r="14707" spans="1:7" ht="24" customHeight="1" x14ac:dyDescent="0.2">
      <c r="A14707" s="263" t="s">
        <v>24</v>
      </c>
      <c r="B14707" s="92" t="str">
        <f>IFERROR(VLOOKUP(COUNTIF($A$1:A14707,"ANALISIS DE PRECIOS"),Tabla_NumeroItem,2,FALSE),"")</f>
        <v>25.9.2.33</v>
      </c>
      <c r="C14707" s="83" t="str">
        <f>IFERROR(VLOOKUP(B14707,Tabla_CyP,2,FALSE),"")</f>
        <v>Llaves termomagneticas 4 x 80 A - schneider</v>
      </c>
      <c r="D14707" s="88"/>
      <c r="E14707" s="89"/>
      <c r="F14707" s="87" t="s">
        <v>25</v>
      </c>
      <c r="G14707" s="265" t="str">
        <f>IFERROR(VLOOKUP(B14707,Tabla_CyP,4,FALSE),"")</f>
        <v>u</v>
      </c>
    </row>
    <row r="14708" spans="1:7" ht="24" customHeight="1" x14ac:dyDescent="0.2">
      <c r="A14708" s="263"/>
      <c r="B14708" s="82"/>
      <c r="D14708" s="88"/>
      <c r="E14708" s="89"/>
      <c r="G14708" s="264"/>
    </row>
    <row r="14709" spans="1:7" ht="24" customHeight="1" x14ac:dyDescent="0.2">
      <c r="A14709" s="366" t="s">
        <v>506</v>
      </c>
      <c r="B14709" s="367"/>
      <c r="C14709" s="368" t="s">
        <v>0</v>
      </c>
      <c r="D14709" s="368" t="s">
        <v>26</v>
      </c>
      <c r="E14709" s="370" t="s">
        <v>27</v>
      </c>
      <c r="F14709" s="372" t="s">
        <v>28</v>
      </c>
      <c r="G14709" s="372" t="s">
        <v>29</v>
      </c>
    </row>
    <row r="14710" spans="1:7" ht="24" customHeight="1" x14ac:dyDescent="0.2">
      <c r="A14710" s="93" t="s">
        <v>507</v>
      </c>
      <c r="B14710" s="93" t="s">
        <v>508</v>
      </c>
      <c r="C14710" s="369"/>
      <c r="D14710" s="369"/>
      <c r="E14710" s="371"/>
      <c r="F14710" s="373"/>
      <c r="G14710" s="373"/>
    </row>
    <row r="14711" spans="1:7" ht="24" customHeight="1" x14ac:dyDescent="0.2">
      <c r="A14711" s="266"/>
      <c r="B14711" s="94"/>
      <c r="C14711" s="132" t="s">
        <v>603</v>
      </c>
      <c r="D14711" s="95"/>
      <c r="E14711" s="96"/>
      <c r="F14711" s="97"/>
      <c r="G14711" s="267"/>
    </row>
    <row r="14712" spans="1:7" ht="24" customHeight="1" x14ac:dyDescent="0.2">
      <c r="A14712" s="207" t="str">
        <f t="shared" ref="A14712:A14725" si="4411">IFERROR(VLOOKUP(C14712,Tabla_Insumos,4,FALSE),"")</f>
        <v/>
      </c>
      <c r="B14712" s="205" t="str">
        <f>IFERROR(VLOOKUP(C14712,Tabla_Insumos,5,FALSE),"")</f>
        <v/>
      </c>
      <c r="C14712" s="206"/>
      <c r="D14712" s="207" t="str">
        <f t="shared" ref="D14712:D14725" si="4412">IFERROR(VLOOKUP(C14712,Tabla_Insumos,2,FALSE),"")</f>
        <v/>
      </c>
      <c r="E14712" s="208"/>
      <c r="F14712" s="209">
        <f t="shared" ref="F14712:F14725" si="4413">IFERROR(VLOOKUP(C14712,Tabla_Insumos,3,FALSE),0)</f>
        <v>0</v>
      </c>
      <c r="G14712" s="268">
        <f>ROUND(E14712*F14712,2)</f>
        <v>0</v>
      </c>
    </row>
    <row r="14713" spans="1:7" ht="24" customHeight="1" x14ac:dyDescent="0.2">
      <c r="A14713" s="207" t="str">
        <f t="shared" si="4411"/>
        <v/>
      </c>
      <c r="B14713" s="205" t="str">
        <f t="shared" ref="B14713:B14725" si="4414">IFERROR(VLOOKUP(C14713,Tabla_Insumos,5,FALSE),"")</f>
        <v/>
      </c>
      <c r="C14713" s="206"/>
      <c r="D14713" s="207" t="str">
        <f t="shared" si="4412"/>
        <v/>
      </c>
      <c r="E14713" s="208"/>
      <c r="F14713" s="209">
        <f t="shared" si="4413"/>
        <v>0</v>
      </c>
      <c r="G14713" s="268">
        <f t="shared" ref="G14713:G14725" si="4415">ROUND(E14713*F14713,2)</f>
        <v>0</v>
      </c>
    </row>
    <row r="14714" spans="1:7" ht="24" customHeight="1" x14ac:dyDescent="0.2">
      <c r="A14714" s="207" t="str">
        <f t="shared" si="4411"/>
        <v/>
      </c>
      <c r="B14714" s="205" t="str">
        <f t="shared" si="4414"/>
        <v/>
      </c>
      <c r="C14714" s="206"/>
      <c r="D14714" s="207" t="str">
        <f t="shared" si="4412"/>
        <v/>
      </c>
      <c r="E14714" s="208"/>
      <c r="F14714" s="209">
        <f t="shared" si="4413"/>
        <v>0</v>
      </c>
      <c r="G14714" s="268">
        <f t="shared" si="4415"/>
        <v>0</v>
      </c>
    </row>
    <row r="14715" spans="1:7" ht="24" customHeight="1" x14ac:dyDescent="0.2">
      <c r="A14715" s="207" t="str">
        <f t="shared" si="4411"/>
        <v/>
      </c>
      <c r="B14715" s="205" t="str">
        <f t="shared" si="4414"/>
        <v/>
      </c>
      <c r="C14715" s="206"/>
      <c r="D14715" s="207" t="str">
        <f t="shared" si="4412"/>
        <v/>
      </c>
      <c r="E14715" s="208"/>
      <c r="F14715" s="209">
        <f t="shared" si="4413"/>
        <v>0</v>
      </c>
      <c r="G14715" s="268">
        <f t="shared" si="4415"/>
        <v>0</v>
      </c>
    </row>
    <row r="14716" spans="1:7" ht="24" customHeight="1" x14ac:dyDescent="0.2">
      <c r="A14716" s="207" t="str">
        <f t="shared" si="4411"/>
        <v/>
      </c>
      <c r="B14716" s="205" t="str">
        <f t="shared" si="4414"/>
        <v/>
      </c>
      <c r="C14716" s="206"/>
      <c r="D14716" s="207" t="str">
        <f t="shared" si="4412"/>
        <v/>
      </c>
      <c r="E14716" s="208"/>
      <c r="F14716" s="209">
        <f t="shared" si="4413"/>
        <v>0</v>
      </c>
      <c r="G14716" s="268">
        <f t="shared" si="4415"/>
        <v>0</v>
      </c>
    </row>
    <row r="14717" spans="1:7" ht="24" customHeight="1" x14ac:dyDescent="0.2">
      <c r="A14717" s="207" t="str">
        <f t="shared" si="4411"/>
        <v/>
      </c>
      <c r="B14717" s="205" t="str">
        <f t="shared" si="4414"/>
        <v/>
      </c>
      <c r="C14717" s="206"/>
      <c r="D14717" s="207" t="str">
        <f t="shared" si="4412"/>
        <v/>
      </c>
      <c r="E14717" s="208"/>
      <c r="F14717" s="209">
        <f t="shared" si="4413"/>
        <v>0</v>
      </c>
      <c r="G14717" s="268">
        <f t="shared" si="4415"/>
        <v>0</v>
      </c>
    </row>
    <row r="14718" spans="1:7" ht="24" customHeight="1" x14ac:dyDescent="0.2">
      <c r="A14718" s="207" t="str">
        <f t="shared" si="4411"/>
        <v/>
      </c>
      <c r="B14718" s="205" t="str">
        <f t="shared" si="4414"/>
        <v/>
      </c>
      <c r="C14718" s="206"/>
      <c r="D14718" s="207" t="str">
        <f t="shared" si="4412"/>
        <v/>
      </c>
      <c r="E14718" s="208"/>
      <c r="F14718" s="209">
        <f t="shared" si="4413"/>
        <v>0</v>
      </c>
      <c r="G14718" s="268">
        <f t="shared" si="4415"/>
        <v>0</v>
      </c>
    </row>
    <row r="14719" spans="1:7" ht="24" customHeight="1" x14ac:dyDescent="0.2">
      <c r="A14719" s="207" t="str">
        <f t="shared" si="4411"/>
        <v/>
      </c>
      <c r="B14719" s="205" t="str">
        <f t="shared" si="4414"/>
        <v/>
      </c>
      <c r="C14719" s="206"/>
      <c r="D14719" s="207" t="str">
        <f t="shared" si="4412"/>
        <v/>
      </c>
      <c r="E14719" s="208"/>
      <c r="F14719" s="209">
        <f t="shared" si="4413"/>
        <v>0</v>
      </c>
      <c r="G14719" s="268">
        <f t="shared" si="4415"/>
        <v>0</v>
      </c>
    </row>
    <row r="14720" spans="1:7" ht="24" customHeight="1" x14ac:dyDescent="0.2">
      <c r="A14720" s="207" t="str">
        <f t="shared" si="4411"/>
        <v/>
      </c>
      <c r="B14720" s="205" t="str">
        <f t="shared" si="4414"/>
        <v/>
      </c>
      <c r="C14720" s="206"/>
      <c r="D14720" s="207" t="str">
        <f t="shared" si="4412"/>
        <v/>
      </c>
      <c r="E14720" s="208"/>
      <c r="F14720" s="209">
        <f t="shared" si="4413"/>
        <v>0</v>
      </c>
      <c r="G14720" s="268">
        <f t="shared" si="4415"/>
        <v>0</v>
      </c>
    </row>
    <row r="14721" spans="1:7" ht="24" customHeight="1" x14ac:dyDescent="0.2">
      <c r="A14721" s="207" t="str">
        <f t="shared" si="4411"/>
        <v/>
      </c>
      <c r="B14721" s="205" t="str">
        <f t="shared" si="4414"/>
        <v/>
      </c>
      <c r="C14721" s="206"/>
      <c r="D14721" s="207" t="str">
        <f t="shared" si="4412"/>
        <v/>
      </c>
      <c r="E14721" s="208"/>
      <c r="F14721" s="209">
        <f t="shared" si="4413"/>
        <v>0</v>
      </c>
      <c r="G14721" s="268">
        <f t="shared" si="4415"/>
        <v>0</v>
      </c>
    </row>
    <row r="14722" spans="1:7" ht="24" customHeight="1" x14ac:dyDescent="0.2">
      <c r="A14722" s="207" t="str">
        <f t="shared" si="4411"/>
        <v/>
      </c>
      <c r="B14722" s="205" t="str">
        <f t="shared" si="4414"/>
        <v/>
      </c>
      <c r="C14722" s="206"/>
      <c r="D14722" s="207" t="str">
        <f t="shared" si="4412"/>
        <v/>
      </c>
      <c r="E14722" s="208"/>
      <c r="F14722" s="209">
        <f t="shared" si="4413"/>
        <v>0</v>
      </c>
      <c r="G14722" s="268">
        <f t="shared" si="4415"/>
        <v>0</v>
      </c>
    </row>
    <row r="14723" spans="1:7" ht="24" customHeight="1" x14ac:dyDescent="0.2">
      <c r="A14723" s="207" t="str">
        <f t="shared" si="4411"/>
        <v/>
      </c>
      <c r="B14723" s="205" t="str">
        <f t="shared" si="4414"/>
        <v/>
      </c>
      <c r="C14723" s="206"/>
      <c r="D14723" s="207" t="str">
        <f t="shared" si="4412"/>
        <v/>
      </c>
      <c r="E14723" s="208"/>
      <c r="F14723" s="209">
        <f t="shared" si="4413"/>
        <v>0</v>
      </c>
      <c r="G14723" s="268">
        <f t="shared" si="4415"/>
        <v>0</v>
      </c>
    </row>
    <row r="14724" spans="1:7" ht="24" customHeight="1" x14ac:dyDescent="0.2">
      <c r="A14724" s="207" t="str">
        <f t="shared" si="4411"/>
        <v/>
      </c>
      <c r="B14724" s="205" t="str">
        <f t="shared" si="4414"/>
        <v/>
      </c>
      <c r="C14724" s="206"/>
      <c r="D14724" s="207" t="str">
        <f t="shared" si="4412"/>
        <v/>
      </c>
      <c r="E14724" s="208"/>
      <c r="F14724" s="209">
        <f t="shared" si="4413"/>
        <v>0</v>
      </c>
      <c r="G14724" s="268">
        <f t="shared" si="4415"/>
        <v>0</v>
      </c>
    </row>
    <row r="14725" spans="1:7" ht="24" customHeight="1" x14ac:dyDescent="0.2">
      <c r="A14725" s="207" t="str">
        <f t="shared" si="4411"/>
        <v/>
      </c>
      <c r="B14725" s="205" t="str">
        <f t="shared" si="4414"/>
        <v/>
      </c>
      <c r="C14725" s="206"/>
      <c r="D14725" s="207" t="str">
        <f t="shared" si="4412"/>
        <v/>
      </c>
      <c r="E14725" s="208"/>
      <c r="F14725" s="210">
        <f t="shared" si="4413"/>
        <v>0</v>
      </c>
      <c r="G14725" s="268">
        <f t="shared" si="4415"/>
        <v>0</v>
      </c>
    </row>
    <row r="14726" spans="1:7" ht="24" customHeight="1" x14ac:dyDescent="0.2">
      <c r="A14726" s="269"/>
      <c r="D14726" s="88"/>
      <c r="E14726" s="89"/>
      <c r="F14726" s="255" t="s">
        <v>30</v>
      </c>
      <c r="G14726" s="270">
        <f>SUBTOTAL(9,G14712:G14725)</f>
        <v>0</v>
      </c>
    </row>
    <row r="14727" spans="1:7" ht="24" customHeight="1" x14ac:dyDescent="0.2">
      <c r="A14727" s="269"/>
      <c r="C14727" s="98" t="s">
        <v>604</v>
      </c>
      <c r="D14727" s="88"/>
      <c r="E14727" s="89"/>
      <c r="G14727" s="271"/>
    </row>
    <row r="14728" spans="1:7" ht="24" customHeight="1" x14ac:dyDescent="0.2">
      <c r="A14728" s="207" t="str">
        <f t="shared" ref="A14728:A14735" si="4416">IFERROR(VLOOKUP(C14728,Tabla_Insumos,4,FALSE),"")</f>
        <v/>
      </c>
      <c r="B14728" s="205">
        <f t="shared" ref="B14728:B14735" si="4417">IFERROR(VLOOKUP(A14728,Tabla_Indices,5,FALSE),"")</f>
        <v>0</v>
      </c>
      <c r="C14728" s="206"/>
      <c r="D14728" s="207" t="str">
        <f t="shared" ref="D14728:D14735" si="4418">IFERROR(VLOOKUP(C14728,Tabla_Insumos,2,FALSE),"")</f>
        <v/>
      </c>
      <c r="E14728" s="208"/>
      <c r="F14728" s="211">
        <f t="shared" ref="F14728:F14735" si="4419">IFERROR(VLOOKUP(C14728,Tabla_Insumos,3,FALSE),0)</f>
        <v>0</v>
      </c>
      <c r="G14728" s="268">
        <f>ROUND(E14728*F14728,2)</f>
        <v>0</v>
      </c>
    </row>
    <row r="14729" spans="1:7" ht="24" customHeight="1" x14ac:dyDescent="0.2">
      <c r="A14729" s="207" t="str">
        <f t="shared" si="4416"/>
        <v/>
      </c>
      <c r="B14729" s="205">
        <f t="shared" si="4417"/>
        <v>0</v>
      </c>
      <c r="C14729" s="206"/>
      <c r="D14729" s="207" t="str">
        <f t="shared" si="4418"/>
        <v/>
      </c>
      <c r="E14729" s="208"/>
      <c r="F14729" s="211">
        <f t="shared" si="4419"/>
        <v>0</v>
      </c>
      <c r="G14729" s="268">
        <f>ROUND(E14729*F14729,2)</f>
        <v>0</v>
      </c>
    </row>
    <row r="14730" spans="1:7" ht="24" customHeight="1" x14ac:dyDescent="0.2">
      <c r="A14730" s="207" t="str">
        <f t="shared" si="4416"/>
        <v/>
      </c>
      <c r="B14730" s="205">
        <f t="shared" si="4417"/>
        <v>0</v>
      </c>
      <c r="C14730" s="206"/>
      <c r="D14730" s="207" t="str">
        <f t="shared" si="4418"/>
        <v/>
      </c>
      <c r="E14730" s="208"/>
      <c r="F14730" s="211">
        <f t="shared" si="4419"/>
        <v>0</v>
      </c>
      <c r="G14730" s="268">
        <f t="shared" ref="G14730:G14735" si="4420">ROUND(E14730*F14730,2)</f>
        <v>0</v>
      </c>
    </row>
    <row r="14731" spans="1:7" ht="24" customHeight="1" x14ac:dyDescent="0.2">
      <c r="A14731" s="207" t="str">
        <f t="shared" si="4416"/>
        <v/>
      </c>
      <c r="B14731" s="205">
        <f t="shared" si="4417"/>
        <v>0</v>
      </c>
      <c r="C14731" s="206"/>
      <c r="D14731" s="207" t="str">
        <f t="shared" si="4418"/>
        <v/>
      </c>
      <c r="E14731" s="208"/>
      <c r="F14731" s="211">
        <f t="shared" si="4419"/>
        <v>0</v>
      </c>
      <c r="G14731" s="268">
        <f t="shared" si="4420"/>
        <v>0</v>
      </c>
    </row>
    <row r="14732" spans="1:7" ht="24" customHeight="1" x14ac:dyDescent="0.2">
      <c r="A14732" s="207" t="str">
        <f t="shared" si="4416"/>
        <v/>
      </c>
      <c r="B14732" s="205">
        <f t="shared" si="4417"/>
        <v>0</v>
      </c>
      <c r="C14732" s="206"/>
      <c r="D14732" s="207" t="str">
        <f t="shared" si="4418"/>
        <v/>
      </c>
      <c r="E14732" s="208"/>
      <c r="F14732" s="209">
        <f t="shared" si="4419"/>
        <v>0</v>
      </c>
      <c r="G14732" s="268">
        <f t="shared" si="4420"/>
        <v>0</v>
      </c>
    </row>
    <row r="14733" spans="1:7" ht="24" customHeight="1" x14ac:dyDescent="0.2">
      <c r="A14733" s="207" t="str">
        <f t="shared" si="4416"/>
        <v/>
      </c>
      <c r="B14733" s="205">
        <f t="shared" si="4417"/>
        <v>0</v>
      </c>
      <c r="C14733" s="206"/>
      <c r="D14733" s="207" t="str">
        <f t="shared" si="4418"/>
        <v/>
      </c>
      <c r="E14733" s="208"/>
      <c r="F14733" s="209">
        <f t="shared" si="4419"/>
        <v>0</v>
      </c>
      <c r="G14733" s="268">
        <f t="shared" si="4420"/>
        <v>0</v>
      </c>
    </row>
    <row r="14734" spans="1:7" ht="24" customHeight="1" x14ac:dyDescent="0.2">
      <c r="A14734" s="207" t="str">
        <f t="shared" si="4416"/>
        <v/>
      </c>
      <c r="B14734" s="205">
        <f t="shared" si="4417"/>
        <v>0</v>
      </c>
      <c r="C14734" s="206"/>
      <c r="D14734" s="207" t="str">
        <f t="shared" si="4418"/>
        <v/>
      </c>
      <c r="E14734" s="208"/>
      <c r="F14734" s="209">
        <f t="shared" si="4419"/>
        <v>0</v>
      </c>
      <c r="G14734" s="268">
        <f t="shared" si="4420"/>
        <v>0</v>
      </c>
    </row>
    <row r="14735" spans="1:7" ht="24" customHeight="1" x14ac:dyDescent="0.2">
      <c r="A14735" s="207" t="str">
        <f t="shared" si="4416"/>
        <v/>
      </c>
      <c r="B14735" s="205">
        <f t="shared" si="4417"/>
        <v>0</v>
      </c>
      <c r="C14735" s="206"/>
      <c r="D14735" s="207" t="str">
        <f t="shared" si="4418"/>
        <v/>
      </c>
      <c r="E14735" s="208"/>
      <c r="F14735" s="209">
        <f t="shared" si="4419"/>
        <v>0</v>
      </c>
      <c r="G14735" s="268">
        <f t="shared" si="4420"/>
        <v>0</v>
      </c>
    </row>
    <row r="14736" spans="1:7" ht="24" customHeight="1" x14ac:dyDescent="0.2">
      <c r="A14736" s="269"/>
      <c r="D14736" s="88"/>
      <c r="E14736" s="89"/>
      <c r="F14736" s="255" t="s">
        <v>31</v>
      </c>
      <c r="G14736" s="270">
        <f>SUBTOTAL(9,G14728:G14735)</f>
        <v>0</v>
      </c>
    </row>
    <row r="14737" spans="1:7" ht="24" customHeight="1" x14ac:dyDescent="0.2">
      <c r="A14737" s="269"/>
      <c r="C14737" s="98" t="s">
        <v>605</v>
      </c>
      <c r="D14737" s="88"/>
      <c r="E14737" s="89"/>
      <c r="G14737" s="271"/>
    </row>
    <row r="14738" spans="1:7" ht="24" customHeight="1" x14ac:dyDescent="0.2">
      <c r="A14738" s="207" t="str">
        <f t="shared" ref="A14738:A14746" si="4421">IFERROR(VLOOKUP(C14738,Tabla_Insumos,4,FALSE),"")</f>
        <v/>
      </c>
      <c r="B14738" s="205" t="str">
        <f t="shared" ref="B14738:B14746" si="4422">IFERROR(VLOOKUP(C14738,Tabla_Insumos,5,FALSE),"")</f>
        <v/>
      </c>
      <c r="C14738" s="206"/>
      <c r="D14738" s="207" t="str">
        <f t="shared" ref="D14738:D14746" si="4423">IFERROR(VLOOKUP(C14738,Tabla_Insumos,2,FALSE),"")</f>
        <v/>
      </c>
      <c r="E14738" s="208"/>
      <c r="F14738" s="209">
        <f t="shared" ref="F14738:F14746" si="4424">IFERROR(VLOOKUP(C14738,Tabla_Insumos,3,FALSE),0)</f>
        <v>0</v>
      </c>
      <c r="G14738" s="268">
        <f t="shared" ref="G14738:G14746" si="4425">ROUND(E14738*F14738,2)</f>
        <v>0</v>
      </c>
    </row>
    <row r="14739" spans="1:7" ht="24" customHeight="1" x14ac:dyDescent="0.2">
      <c r="A14739" s="207" t="str">
        <f t="shared" si="4421"/>
        <v/>
      </c>
      <c r="B14739" s="205" t="str">
        <f t="shared" si="4422"/>
        <v/>
      </c>
      <c r="C14739" s="206"/>
      <c r="D14739" s="207" t="str">
        <f t="shared" si="4423"/>
        <v/>
      </c>
      <c r="E14739" s="208"/>
      <c r="F14739" s="209">
        <f t="shared" si="4424"/>
        <v>0</v>
      </c>
      <c r="G14739" s="268">
        <f t="shared" si="4425"/>
        <v>0</v>
      </c>
    </row>
    <row r="14740" spans="1:7" ht="24" customHeight="1" x14ac:dyDescent="0.2">
      <c r="A14740" s="207" t="str">
        <f t="shared" si="4421"/>
        <v/>
      </c>
      <c r="B14740" s="205" t="str">
        <f t="shared" si="4422"/>
        <v/>
      </c>
      <c r="C14740" s="206"/>
      <c r="D14740" s="207" t="str">
        <f t="shared" si="4423"/>
        <v/>
      </c>
      <c r="E14740" s="208"/>
      <c r="F14740" s="209">
        <f t="shared" si="4424"/>
        <v>0</v>
      </c>
      <c r="G14740" s="268">
        <f t="shared" si="4425"/>
        <v>0</v>
      </c>
    </row>
    <row r="14741" spans="1:7" ht="24" customHeight="1" x14ac:dyDescent="0.2">
      <c r="A14741" s="207" t="str">
        <f t="shared" si="4421"/>
        <v/>
      </c>
      <c r="B14741" s="205" t="str">
        <f t="shared" si="4422"/>
        <v/>
      </c>
      <c r="C14741" s="206"/>
      <c r="D14741" s="207" t="str">
        <f t="shared" si="4423"/>
        <v/>
      </c>
      <c r="E14741" s="208"/>
      <c r="F14741" s="209">
        <f t="shared" si="4424"/>
        <v>0</v>
      </c>
      <c r="G14741" s="268">
        <f t="shared" si="4425"/>
        <v>0</v>
      </c>
    </row>
    <row r="14742" spans="1:7" ht="24" customHeight="1" x14ac:dyDescent="0.2">
      <c r="A14742" s="207" t="str">
        <f t="shared" si="4421"/>
        <v/>
      </c>
      <c r="B14742" s="205" t="str">
        <f t="shared" si="4422"/>
        <v/>
      </c>
      <c r="C14742" s="206"/>
      <c r="D14742" s="207" t="str">
        <f t="shared" si="4423"/>
        <v/>
      </c>
      <c r="E14742" s="208"/>
      <c r="F14742" s="209">
        <f t="shared" si="4424"/>
        <v>0</v>
      </c>
      <c r="G14742" s="268">
        <f t="shared" si="4425"/>
        <v>0</v>
      </c>
    </row>
    <row r="14743" spans="1:7" ht="24" customHeight="1" x14ac:dyDescent="0.2">
      <c r="A14743" s="207" t="str">
        <f t="shared" si="4421"/>
        <v/>
      </c>
      <c r="B14743" s="205" t="str">
        <f t="shared" si="4422"/>
        <v/>
      </c>
      <c r="C14743" s="206"/>
      <c r="D14743" s="207" t="str">
        <f t="shared" si="4423"/>
        <v/>
      </c>
      <c r="E14743" s="208"/>
      <c r="F14743" s="209">
        <f t="shared" si="4424"/>
        <v>0</v>
      </c>
      <c r="G14743" s="268">
        <f t="shared" si="4425"/>
        <v>0</v>
      </c>
    </row>
    <row r="14744" spans="1:7" ht="24" customHeight="1" x14ac:dyDescent="0.2">
      <c r="A14744" s="207" t="str">
        <f t="shared" si="4421"/>
        <v/>
      </c>
      <c r="B14744" s="205" t="str">
        <f t="shared" si="4422"/>
        <v/>
      </c>
      <c r="C14744" s="206"/>
      <c r="D14744" s="207" t="str">
        <f t="shared" si="4423"/>
        <v/>
      </c>
      <c r="E14744" s="208"/>
      <c r="F14744" s="209">
        <f t="shared" si="4424"/>
        <v>0</v>
      </c>
      <c r="G14744" s="268">
        <f t="shared" si="4425"/>
        <v>0</v>
      </c>
    </row>
    <row r="14745" spans="1:7" ht="24" customHeight="1" x14ac:dyDescent="0.2">
      <c r="A14745" s="207" t="str">
        <f t="shared" si="4421"/>
        <v/>
      </c>
      <c r="B14745" s="205" t="str">
        <f t="shared" si="4422"/>
        <v/>
      </c>
      <c r="C14745" s="206"/>
      <c r="D14745" s="207" t="str">
        <f t="shared" si="4423"/>
        <v/>
      </c>
      <c r="E14745" s="208"/>
      <c r="F14745" s="209">
        <f t="shared" si="4424"/>
        <v>0</v>
      </c>
      <c r="G14745" s="268">
        <f t="shared" si="4425"/>
        <v>0</v>
      </c>
    </row>
    <row r="14746" spans="1:7" ht="24" customHeight="1" x14ac:dyDescent="0.2">
      <c r="A14746" s="207" t="str">
        <f t="shared" si="4421"/>
        <v/>
      </c>
      <c r="B14746" s="205" t="str">
        <f t="shared" si="4422"/>
        <v/>
      </c>
      <c r="C14746" s="206"/>
      <c r="D14746" s="207" t="str">
        <f t="shared" si="4423"/>
        <v/>
      </c>
      <c r="E14746" s="208"/>
      <c r="F14746" s="209">
        <f t="shared" si="4424"/>
        <v>0</v>
      </c>
      <c r="G14746" s="268">
        <f t="shared" si="4425"/>
        <v>0</v>
      </c>
    </row>
    <row r="14747" spans="1:7" ht="24" customHeight="1" x14ac:dyDescent="0.2">
      <c r="A14747" s="272"/>
      <c r="B14747" s="88"/>
      <c r="D14747" s="88"/>
      <c r="E14747" s="89"/>
      <c r="F14747" s="255" t="s">
        <v>32</v>
      </c>
      <c r="G14747" s="270">
        <f>SUBTOTAL(9,G14738:G14746)</f>
        <v>0</v>
      </c>
    </row>
    <row r="14748" spans="1:7" ht="24" customHeight="1" x14ac:dyDescent="0.2">
      <c r="A14748" s="273"/>
      <c r="B14748" s="88"/>
      <c r="D14748" s="88"/>
      <c r="E14748" s="89"/>
      <c r="G14748" s="271"/>
    </row>
    <row r="14749" spans="1:7" ht="24" customHeight="1" x14ac:dyDescent="0.2">
      <c r="A14749" s="274" t="str">
        <f>B14707</f>
        <v>25.9.2.33</v>
      </c>
      <c r="B14749" s="275" t="str">
        <f>C14707</f>
        <v>Llaves termomagneticas 4 x 80 A - schneider</v>
      </c>
      <c r="C14749" s="95"/>
      <c r="D14749" s="95" t="s">
        <v>33</v>
      </c>
      <c r="E14749" s="96"/>
      <c r="F14749" s="277" t="s">
        <v>34</v>
      </c>
      <c r="G14749" s="276">
        <f>SUBTOTAL(9,G14712:G14748)</f>
        <v>0</v>
      </c>
    </row>
    <row r="14751" spans="1:7" ht="24" customHeight="1" x14ac:dyDescent="0.2">
      <c r="A14751" s="256" t="s">
        <v>36</v>
      </c>
      <c r="B14751" s="257"/>
      <c r="C14751" s="257"/>
      <c r="D14751" s="257"/>
      <c r="E14751" s="257"/>
      <c r="F14751" s="257"/>
      <c r="G14751" s="258"/>
    </row>
    <row r="14752" spans="1:7" ht="24" customHeight="1" x14ac:dyDescent="0.2">
      <c r="A14752" s="259" t="s">
        <v>601</v>
      </c>
      <c r="B14752" s="84" t="str">
        <f>Comitente</f>
        <v>SUBSECRETARIA DE ARQUITECTURA</v>
      </c>
      <c r="C14752" s="80"/>
      <c r="D14752" s="85"/>
      <c r="E14752" s="85"/>
      <c r="F14752" s="86"/>
      <c r="G14752" s="260"/>
    </row>
    <row r="14753" spans="1:7" ht="24" customHeight="1" x14ac:dyDescent="0.2">
      <c r="A14753" s="259" t="s">
        <v>602</v>
      </c>
      <c r="B14753" s="84">
        <f>Contratista</f>
        <v>0</v>
      </c>
      <c r="C14753" s="81"/>
      <c r="D14753" s="81"/>
      <c r="E14753" s="81"/>
      <c r="F14753" s="87"/>
      <c r="G14753" s="261"/>
    </row>
    <row r="14754" spans="1:7" ht="24" customHeight="1" x14ac:dyDescent="0.2">
      <c r="A14754" s="259" t="s">
        <v>23</v>
      </c>
      <c r="B14754" s="84" t="str">
        <f>Obra</f>
        <v>ESCUELA CASA DEL NINÑO</v>
      </c>
      <c r="C14754" s="81"/>
      <c r="D14754" s="81"/>
      <c r="E14754" s="81"/>
      <c r="F14754" s="87" t="s">
        <v>37</v>
      </c>
      <c r="G14754" s="262">
        <f>Fecha_Base</f>
        <v>0</v>
      </c>
    </row>
    <row r="14755" spans="1:7" ht="24" customHeight="1" x14ac:dyDescent="0.2">
      <c r="A14755" s="263" t="s">
        <v>600</v>
      </c>
      <c r="B14755" s="82" t="str">
        <f>Ubicación</f>
        <v>VALLE FERTIL - SAN JUAN</v>
      </c>
      <c r="C14755" s="82"/>
      <c r="D14755" s="88"/>
      <c r="E14755" s="89"/>
      <c r="G14755" s="264"/>
    </row>
    <row r="14756" spans="1:7" ht="24" customHeight="1" x14ac:dyDescent="0.2">
      <c r="A14756" s="263" t="s">
        <v>38</v>
      </c>
      <c r="B14756" s="91">
        <f>IFERROR(VALUE(LEFT(B14757,FIND(".",B14757)-1)),"")</f>
        <v>25</v>
      </c>
      <c r="C14756" s="83" t="str">
        <f>IFERROR(VLOOKUP(B14756,Tabla_CyP,2,FALSE),"")</f>
        <v>REPARACIONES, REFACCIONES Y REFUNCIONALIZACIONES</v>
      </c>
      <c r="E14756" s="89"/>
      <c r="G14756" s="264"/>
    </row>
    <row r="14757" spans="1:7" ht="24" customHeight="1" x14ac:dyDescent="0.2">
      <c r="A14757" s="263" t="s">
        <v>24</v>
      </c>
      <c r="B14757" s="92" t="str">
        <f>IFERROR(VLOOKUP(COUNTIF($A$1:A14757,"ANALISIS DE PRECIOS"),Tabla_NumeroItem,2,FALSE),"")</f>
        <v>25.9.2.34</v>
      </c>
      <c r="C14757" s="83" t="str">
        <f>IFERROR(VLOOKUP(B14757,Tabla_CyP,2,FALSE),"")</f>
        <v>Contactor p 10 KA</v>
      </c>
      <c r="D14757" s="88"/>
      <c r="E14757" s="89"/>
      <c r="F14757" s="87" t="s">
        <v>25</v>
      </c>
      <c r="G14757" s="265" t="str">
        <f>IFERROR(VLOOKUP(B14757,Tabla_CyP,4,FALSE),"")</f>
        <v>u</v>
      </c>
    </row>
    <row r="14758" spans="1:7" ht="24" customHeight="1" x14ac:dyDescent="0.2">
      <c r="A14758" s="263"/>
      <c r="B14758" s="82"/>
      <c r="D14758" s="88"/>
      <c r="E14758" s="89"/>
      <c r="G14758" s="264"/>
    </row>
    <row r="14759" spans="1:7" ht="24" customHeight="1" x14ac:dyDescent="0.2">
      <c r="A14759" s="366" t="s">
        <v>506</v>
      </c>
      <c r="B14759" s="367"/>
      <c r="C14759" s="368" t="s">
        <v>0</v>
      </c>
      <c r="D14759" s="368" t="s">
        <v>26</v>
      </c>
      <c r="E14759" s="370" t="s">
        <v>27</v>
      </c>
      <c r="F14759" s="372" t="s">
        <v>28</v>
      </c>
      <c r="G14759" s="372" t="s">
        <v>29</v>
      </c>
    </row>
    <row r="14760" spans="1:7" ht="24" customHeight="1" x14ac:dyDescent="0.2">
      <c r="A14760" s="93" t="s">
        <v>507</v>
      </c>
      <c r="B14760" s="93" t="s">
        <v>508</v>
      </c>
      <c r="C14760" s="369"/>
      <c r="D14760" s="369"/>
      <c r="E14760" s="371"/>
      <c r="F14760" s="373"/>
      <c r="G14760" s="373"/>
    </row>
    <row r="14761" spans="1:7" ht="24" customHeight="1" x14ac:dyDescent="0.2">
      <c r="A14761" s="266"/>
      <c r="B14761" s="94"/>
      <c r="C14761" s="132" t="s">
        <v>603</v>
      </c>
      <c r="D14761" s="95"/>
      <c r="E14761" s="96"/>
      <c r="F14761" s="97"/>
      <c r="G14761" s="267"/>
    </row>
    <row r="14762" spans="1:7" ht="24" customHeight="1" x14ac:dyDescent="0.2">
      <c r="A14762" s="207" t="str">
        <f t="shared" ref="A14762:A14775" si="4426">IFERROR(VLOOKUP(C14762,Tabla_Insumos,4,FALSE),"")</f>
        <v/>
      </c>
      <c r="B14762" s="205" t="str">
        <f>IFERROR(VLOOKUP(C14762,Tabla_Insumos,5,FALSE),"")</f>
        <v/>
      </c>
      <c r="C14762" s="206"/>
      <c r="D14762" s="207" t="str">
        <f t="shared" ref="D14762:D14775" si="4427">IFERROR(VLOOKUP(C14762,Tabla_Insumos,2,FALSE),"")</f>
        <v/>
      </c>
      <c r="E14762" s="208"/>
      <c r="F14762" s="209">
        <f t="shared" ref="F14762:F14775" si="4428">IFERROR(VLOOKUP(C14762,Tabla_Insumos,3,FALSE),0)</f>
        <v>0</v>
      </c>
      <c r="G14762" s="268">
        <f>ROUND(E14762*F14762,2)</f>
        <v>0</v>
      </c>
    </row>
    <row r="14763" spans="1:7" ht="24" customHeight="1" x14ac:dyDescent="0.2">
      <c r="A14763" s="207" t="str">
        <f t="shared" si="4426"/>
        <v/>
      </c>
      <c r="B14763" s="205" t="str">
        <f t="shared" ref="B14763:B14775" si="4429">IFERROR(VLOOKUP(C14763,Tabla_Insumos,5,FALSE),"")</f>
        <v/>
      </c>
      <c r="C14763" s="206"/>
      <c r="D14763" s="207" t="str">
        <f t="shared" si="4427"/>
        <v/>
      </c>
      <c r="E14763" s="208"/>
      <c r="F14763" s="209">
        <f t="shared" si="4428"/>
        <v>0</v>
      </c>
      <c r="G14763" s="268">
        <f t="shared" ref="G14763:G14775" si="4430">ROUND(E14763*F14763,2)</f>
        <v>0</v>
      </c>
    </row>
    <row r="14764" spans="1:7" ht="24" customHeight="1" x14ac:dyDescent="0.2">
      <c r="A14764" s="207" t="str">
        <f t="shared" si="4426"/>
        <v/>
      </c>
      <c r="B14764" s="205" t="str">
        <f t="shared" si="4429"/>
        <v/>
      </c>
      <c r="C14764" s="206"/>
      <c r="D14764" s="207" t="str">
        <f t="shared" si="4427"/>
        <v/>
      </c>
      <c r="E14764" s="208"/>
      <c r="F14764" s="209">
        <f t="shared" si="4428"/>
        <v>0</v>
      </c>
      <c r="G14764" s="268">
        <f t="shared" si="4430"/>
        <v>0</v>
      </c>
    </row>
    <row r="14765" spans="1:7" ht="24" customHeight="1" x14ac:dyDescent="0.2">
      <c r="A14765" s="207" t="str">
        <f t="shared" si="4426"/>
        <v/>
      </c>
      <c r="B14765" s="205" t="str">
        <f t="shared" si="4429"/>
        <v/>
      </c>
      <c r="C14765" s="206"/>
      <c r="D14765" s="207" t="str">
        <f t="shared" si="4427"/>
        <v/>
      </c>
      <c r="E14765" s="208"/>
      <c r="F14765" s="209">
        <f t="shared" si="4428"/>
        <v>0</v>
      </c>
      <c r="G14765" s="268">
        <f t="shared" si="4430"/>
        <v>0</v>
      </c>
    </row>
    <row r="14766" spans="1:7" ht="24" customHeight="1" x14ac:dyDescent="0.2">
      <c r="A14766" s="207" t="str">
        <f t="shared" si="4426"/>
        <v/>
      </c>
      <c r="B14766" s="205" t="str">
        <f t="shared" si="4429"/>
        <v/>
      </c>
      <c r="C14766" s="206"/>
      <c r="D14766" s="207" t="str">
        <f t="shared" si="4427"/>
        <v/>
      </c>
      <c r="E14766" s="208"/>
      <c r="F14766" s="209">
        <f t="shared" si="4428"/>
        <v>0</v>
      </c>
      <c r="G14766" s="268">
        <f t="shared" si="4430"/>
        <v>0</v>
      </c>
    </row>
    <row r="14767" spans="1:7" ht="24" customHeight="1" x14ac:dyDescent="0.2">
      <c r="A14767" s="207" t="str">
        <f t="shared" si="4426"/>
        <v/>
      </c>
      <c r="B14767" s="205" t="str">
        <f t="shared" si="4429"/>
        <v/>
      </c>
      <c r="C14767" s="206"/>
      <c r="D14767" s="207" t="str">
        <f t="shared" si="4427"/>
        <v/>
      </c>
      <c r="E14767" s="208"/>
      <c r="F14767" s="209">
        <f t="shared" si="4428"/>
        <v>0</v>
      </c>
      <c r="G14767" s="268">
        <f t="shared" si="4430"/>
        <v>0</v>
      </c>
    </row>
    <row r="14768" spans="1:7" ht="24" customHeight="1" x14ac:dyDescent="0.2">
      <c r="A14768" s="207" t="str">
        <f t="shared" si="4426"/>
        <v/>
      </c>
      <c r="B14768" s="205" t="str">
        <f t="shared" si="4429"/>
        <v/>
      </c>
      <c r="C14768" s="206"/>
      <c r="D14768" s="207" t="str">
        <f t="shared" si="4427"/>
        <v/>
      </c>
      <c r="E14768" s="208"/>
      <c r="F14768" s="209">
        <f t="shared" si="4428"/>
        <v>0</v>
      </c>
      <c r="G14768" s="268">
        <f t="shared" si="4430"/>
        <v>0</v>
      </c>
    </row>
    <row r="14769" spans="1:7" ht="24" customHeight="1" x14ac:dyDescent="0.2">
      <c r="A14769" s="207" t="str">
        <f t="shared" si="4426"/>
        <v/>
      </c>
      <c r="B14769" s="205" t="str">
        <f t="shared" si="4429"/>
        <v/>
      </c>
      <c r="C14769" s="206"/>
      <c r="D14769" s="207" t="str">
        <f t="shared" si="4427"/>
        <v/>
      </c>
      <c r="E14769" s="208"/>
      <c r="F14769" s="209">
        <f t="shared" si="4428"/>
        <v>0</v>
      </c>
      <c r="G14769" s="268">
        <f t="shared" si="4430"/>
        <v>0</v>
      </c>
    </row>
    <row r="14770" spans="1:7" ht="24" customHeight="1" x14ac:dyDescent="0.2">
      <c r="A14770" s="207" t="str">
        <f t="shared" si="4426"/>
        <v/>
      </c>
      <c r="B14770" s="205" t="str">
        <f t="shared" si="4429"/>
        <v/>
      </c>
      <c r="C14770" s="206"/>
      <c r="D14770" s="207" t="str">
        <f t="shared" si="4427"/>
        <v/>
      </c>
      <c r="E14770" s="208"/>
      <c r="F14770" s="209">
        <f t="shared" si="4428"/>
        <v>0</v>
      </c>
      <c r="G14770" s="268">
        <f t="shared" si="4430"/>
        <v>0</v>
      </c>
    </row>
    <row r="14771" spans="1:7" ht="24" customHeight="1" x14ac:dyDescent="0.2">
      <c r="A14771" s="207" t="str">
        <f t="shared" si="4426"/>
        <v/>
      </c>
      <c r="B14771" s="205" t="str">
        <f t="shared" si="4429"/>
        <v/>
      </c>
      <c r="C14771" s="206"/>
      <c r="D14771" s="207" t="str">
        <f t="shared" si="4427"/>
        <v/>
      </c>
      <c r="E14771" s="208"/>
      <c r="F14771" s="209">
        <f t="shared" si="4428"/>
        <v>0</v>
      </c>
      <c r="G14771" s="268">
        <f t="shared" si="4430"/>
        <v>0</v>
      </c>
    </row>
    <row r="14772" spans="1:7" ht="24" customHeight="1" x14ac:dyDescent="0.2">
      <c r="A14772" s="207" t="str">
        <f t="shared" si="4426"/>
        <v/>
      </c>
      <c r="B14772" s="205" t="str">
        <f t="shared" si="4429"/>
        <v/>
      </c>
      <c r="C14772" s="206"/>
      <c r="D14772" s="207" t="str">
        <f t="shared" si="4427"/>
        <v/>
      </c>
      <c r="E14772" s="208"/>
      <c r="F14772" s="209">
        <f t="shared" si="4428"/>
        <v>0</v>
      </c>
      <c r="G14772" s="268">
        <f t="shared" si="4430"/>
        <v>0</v>
      </c>
    </row>
    <row r="14773" spans="1:7" ht="24" customHeight="1" x14ac:dyDescent="0.2">
      <c r="A14773" s="207" t="str">
        <f t="shared" si="4426"/>
        <v/>
      </c>
      <c r="B14773" s="205" t="str">
        <f t="shared" si="4429"/>
        <v/>
      </c>
      <c r="C14773" s="206"/>
      <c r="D14773" s="207" t="str">
        <f t="shared" si="4427"/>
        <v/>
      </c>
      <c r="E14773" s="208"/>
      <c r="F14773" s="209">
        <f t="shared" si="4428"/>
        <v>0</v>
      </c>
      <c r="G14773" s="268">
        <f t="shared" si="4430"/>
        <v>0</v>
      </c>
    </row>
    <row r="14774" spans="1:7" ht="24" customHeight="1" x14ac:dyDescent="0.2">
      <c r="A14774" s="207" t="str">
        <f t="shared" si="4426"/>
        <v/>
      </c>
      <c r="B14774" s="205" t="str">
        <f t="shared" si="4429"/>
        <v/>
      </c>
      <c r="C14774" s="206"/>
      <c r="D14774" s="207" t="str">
        <f t="shared" si="4427"/>
        <v/>
      </c>
      <c r="E14774" s="208"/>
      <c r="F14774" s="209">
        <f t="shared" si="4428"/>
        <v>0</v>
      </c>
      <c r="G14774" s="268">
        <f t="shared" si="4430"/>
        <v>0</v>
      </c>
    </row>
    <row r="14775" spans="1:7" ht="24" customHeight="1" x14ac:dyDescent="0.2">
      <c r="A14775" s="207" t="str">
        <f t="shared" si="4426"/>
        <v/>
      </c>
      <c r="B14775" s="205" t="str">
        <f t="shared" si="4429"/>
        <v/>
      </c>
      <c r="C14775" s="206"/>
      <c r="D14775" s="207" t="str">
        <f t="shared" si="4427"/>
        <v/>
      </c>
      <c r="E14775" s="208"/>
      <c r="F14775" s="210">
        <f t="shared" si="4428"/>
        <v>0</v>
      </c>
      <c r="G14775" s="268">
        <f t="shared" si="4430"/>
        <v>0</v>
      </c>
    </row>
    <row r="14776" spans="1:7" ht="24" customHeight="1" x14ac:dyDescent="0.2">
      <c r="A14776" s="269"/>
      <c r="D14776" s="88"/>
      <c r="E14776" s="89"/>
      <c r="F14776" s="255" t="s">
        <v>30</v>
      </c>
      <c r="G14776" s="270">
        <f>SUBTOTAL(9,G14762:G14775)</f>
        <v>0</v>
      </c>
    </row>
    <row r="14777" spans="1:7" ht="24" customHeight="1" x14ac:dyDescent="0.2">
      <c r="A14777" s="269"/>
      <c r="C14777" s="98" t="s">
        <v>604</v>
      </c>
      <c r="D14777" s="88"/>
      <c r="E14777" s="89"/>
      <c r="G14777" s="271"/>
    </row>
    <row r="14778" spans="1:7" ht="24" customHeight="1" x14ac:dyDescent="0.2">
      <c r="A14778" s="207" t="str">
        <f t="shared" ref="A14778:A14785" si="4431">IFERROR(VLOOKUP(C14778,Tabla_Insumos,4,FALSE),"")</f>
        <v/>
      </c>
      <c r="B14778" s="205">
        <f t="shared" ref="B14778:B14785" si="4432">IFERROR(VLOOKUP(A14778,Tabla_Indices,5,FALSE),"")</f>
        <v>0</v>
      </c>
      <c r="C14778" s="206"/>
      <c r="D14778" s="207" t="str">
        <f t="shared" ref="D14778:D14785" si="4433">IFERROR(VLOOKUP(C14778,Tabla_Insumos,2,FALSE),"")</f>
        <v/>
      </c>
      <c r="E14778" s="208"/>
      <c r="F14778" s="211">
        <f t="shared" ref="F14778:F14785" si="4434">IFERROR(VLOOKUP(C14778,Tabla_Insumos,3,FALSE),0)</f>
        <v>0</v>
      </c>
      <c r="G14778" s="268">
        <f>ROUND(E14778*F14778,2)</f>
        <v>0</v>
      </c>
    </row>
    <row r="14779" spans="1:7" ht="24" customHeight="1" x14ac:dyDescent="0.2">
      <c r="A14779" s="207" t="str">
        <f t="shared" si="4431"/>
        <v/>
      </c>
      <c r="B14779" s="205">
        <f t="shared" si="4432"/>
        <v>0</v>
      </c>
      <c r="C14779" s="206"/>
      <c r="D14779" s="207" t="str">
        <f t="shared" si="4433"/>
        <v/>
      </c>
      <c r="E14779" s="208"/>
      <c r="F14779" s="211">
        <f t="shared" si="4434"/>
        <v>0</v>
      </c>
      <c r="G14779" s="268">
        <f>ROUND(E14779*F14779,2)</f>
        <v>0</v>
      </c>
    </row>
    <row r="14780" spans="1:7" ht="24" customHeight="1" x14ac:dyDescent="0.2">
      <c r="A14780" s="207" t="str">
        <f t="shared" si="4431"/>
        <v/>
      </c>
      <c r="B14780" s="205">
        <f t="shared" si="4432"/>
        <v>0</v>
      </c>
      <c r="C14780" s="206"/>
      <c r="D14780" s="207" t="str">
        <f t="shared" si="4433"/>
        <v/>
      </c>
      <c r="E14780" s="208"/>
      <c r="F14780" s="211">
        <f t="shared" si="4434"/>
        <v>0</v>
      </c>
      <c r="G14780" s="268">
        <f t="shared" ref="G14780:G14785" si="4435">ROUND(E14780*F14780,2)</f>
        <v>0</v>
      </c>
    </row>
    <row r="14781" spans="1:7" ht="24" customHeight="1" x14ac:dyDescent="0.2">
      <c r="A14781" s="207" t="str">
        <f t="shared" si="4431"/>
        <v/>
      </c>
      <c r="B14781" s="205">
        <f t="shared" si="4432"/>
        <v>0</v>
      </c>
      <c r="C14781" s="206"/>
      <c r="D14781" s="207" t="str">
        <f t="shared" si="4433"/>
        <v/>
      </c>
      <c r="E14781" s="208"/>
      <c r="F14781" s="211">
        <f t="shared" si="4434"/>
        <v>0</v>
      </c>
      <c r="G14781" s="268">
        <f t="shared" si="4435"/>
        <v>0</v>
      </c>
    </row>
    <row r="14782" spans="1:7" ht="24" customHeight="1" x14ac:dyDescent="0.2">
      <c r="A14782" s="207" t="str">
        <f t="shared" si="4431"/>
        <v/>
      </c>
      <c r="B14782" s="205">
        <f t="shared" si="4432"/>
        <v>0</v>
      </c>
      <c r="C14782" s="206"/>
      <c r="D14782" s="207" t="str">
        <f t="shared" si="4433"/>
        <v/>
      </c>
      <c r="E14782" s="208"/>
      <c r="F14782" s="209">
        <f t="shared" si="4434"/>
        <v>0</v>
      </c>
      <c r="G14782" s="268">
        <f t="shared" si="4435"/>
        <v>0</v>
      </c>
    </row>
    <row r="14783" spans="1:7" ht="24" customHeight="1" x14ac:dyDescent="0.2">
      <c r="A14783" s="207" t="str">
        <f t="shared" si="4431"/>
        <v/>
      </c>
      <c r="B14783" s="205">
        <f t="shared" si="4432"/>
        <v>0</v>
      </c>
      <c r="C14783" s="206"/>
      <c r="D14783" s="207" t="str">
        <f t="shared" si="4433"/>
        <v/>
      </c>
      <c r="E14783" s="208"/>
      <c r="F14783" s="209">
        <f t="shared" si="4434"/>
        <v>0</v>
      </c>
      <c r="G14783" s="268">
        <f t="shared" si="4435"/>
        <v>0</v>
      </c>
    </row>
    <row r="14784" spans="1:7" ht="24" customHeight="1" x14ac:dyDescent="0.2">
      <c r="A14784" s="207" t="str">
        <f t="shared" si="4431"/>
        <v/>
      </c>
      <c r="B14784" s="205">
        <f t="shared" si="4432"/>
        <v>0</v>
      </c>
      <c r="C14784" s="206"/>
      <c r="D14784" s="207" t="str">
        <f t="shared" si="4433"/>
        <v/>
      </c>
      <c r="E14784" s="208"/>
      <c r="F14784" s="209">
        <f t="shared" si="4434"/>
        <v>0</v>
      </c>
      <c r="G14784" s="268">
        <f t="shared" si="4435"/>
        <v>0</v>
      </c>
    </row>
    <row r="14785" spans="1:7" ht="24" customHeight="1" x14ac:dyDescent="0.2">
      <c r="A14785" s="207" t="str">
        <f t="shared" si="4431"/>
        <v/>
      </c>
      <c r="B14785" s="205">
        <f t="shared" si="4432"/>
        <v>0</v>
      </c>
      <c r="C14785" s="206"/>
      <c r="D14785" s="207" t="str">
        <f t="shared" si="4433"/>
        <v/>
      </c>
      <c r="E14785" s="208"/>
      <c r="F14785" s="209">
        <f t="shared" si="4434"/>
        <v>0</v>
      </c>
      <c r="G14785" s="268">
        <f t="shared" si="4435"/>
        <v>0</v>
      </c>
    </row>
    <row r="14786" spans="1:7" ht="24" customHeight="1" x14ac:dyDescent="0.2">
      <c r="A14786" s="269"/>
      <c r="D14786" s="88"/>
      <c r="E14786" s="89"/>
      <c r="F14786" s="255" t="s">
        <v>31</v>
      </c>
      <c r="G14786" s="270">
        <f>SUBTOTAL(9,G14778:G14785)</f>
        <v>0</v>
      </c>
    </row>
    <row r="14787" spans="1:7" ht="24" customHeight="1" x14ac:dyDescent="0.2">
      <c r="A14787" s="269"/>
      <c r="C14787" s="98" t="s">
        <v>605</v>
      </c>
      <c r="D14787" s="88"/>
      <c r="E14787" s="89"/>
      <c r="G14787" s="271"/>
    </row>
    <row r="14788" spans="1:7" ht="24" customHeight="1" x14ac:dyDescent="0.2">
      <c r="A14788" s="207" t="str">
        <f t="shared" ref="A14788:A14796" si="4436">IFERROR(VLOOKUP(C14788,Tabla_Insumos,4,FALSE),"")</f>
        <v/>
      </c>
      <c r="B14788" s="205" t="str">
        <f t="shared" ref="B14788:B14796" si="4437">IFERROR(VLOOKUP(C14788,Tabla_Insumos,5,FALSE),"")</f>
        <v/>
      </c>
      <c r="C14788" s="206"/>
      <c r="D14788" s="207" t="str">
        <f t="shared" ref="D14788:D14796" si="4438">IFERROR(VLOOKUP(C14788,Tabla_Insumos,2,FALSE),"")</f>
        <v/>
      </c>
      <c r="E14788" s="208"/>
      <c r="F14788" s="209">
        <f t="shared" ref="F14788:F14796" si="4439">IFERROR(VLOOKUP(C14788,Tabla_Insumos,3,FALSE),0)</f>
        <v>0</v>
      </c>
      <c r="G14788" s="268">
        <f t="shared" ref="G14788:G14796" si="4440">ROUND(E14788*F14788,2)</f>
        <v>0</v>
      </c>
    </row>
    <row r="14789" spans="1:7" ht="24" customHeight="1" x14ac:dyDescent="0.2">
      <c r="A14789" s="207" t="str">
        <f t="shared" si="4436"/>
        <v/>
      </c>
      <c r="B14789" s="205" t="str">
        <f t="shared" si="4437"/>
        <v/>
      </c>
      <c r="C14789" s="206"/>
      <c r="D14789" s="207" t="str">
        <f t="shared" si="4438"/>
        <v/>
      </c>
      <c r="E14789" s="208"/>
      <c r="F14789" s="209">
        <f t="shared" si="4439"/>
        <v>0</v>
      </c>
      <c r="G14789" s="268">
        <f t="shared" si="4440"/>
        <v>0</v>
      </c>
    </row>
    <row r="14790" spans="1:7" ht="24" customHeight="1" x14ac:dyDescent="0.2">
      <c r="A14790" s="207" t="str">
        <f t="shared" si="4436"/>
        <v/>
      </c>
      <c r="B14790" s="205" t="str">
        <f t="shared" si="4437"/>
        <v/>
      </c>
      <c r="C14790" s="206"/>
      <c r="D14790" s="207" t="str">
        <f t="shared" si="4438"/>
        <v/>
      </c>
      <c r="E14790" s="208"/>
      <c r="F14790" s="209">
        <f t="shared" si="4439"/>
        <v>0</v>
      </c>
      <c r="G14790" s="268">
        <f t="shared" si="4440"/>
        <v>0</v>
      </c>
    </row>
    <row r="14791" spans="1:7" ht="24" customHeight="1" x14ac:dyDescent="0.2">
      <c r="A14791" s="207" t="str">
        <f t="shared" si="4436"/>
        <v/>
      </c>
      <c r="B14791" s="205" t="str">
        <f t="shared" si="4437"/>
        <v/>
      </c>
      <c r="C14791" s="206"/>
      <c r="D14791" s="207" t="str">
        <f t="shared" si="4438"/>
        <v/>
      </c>
      <c r="E14791" s="208"/>
      <c r="F14791" s="209">
        <f t="shared" si="4439"/>
        <v>0</v>
      </c>
      <c r="G14791" s="268">
        <f t="shared" si="4440"/>
        <v>0</v>
      </c>
    </row>
    <row r="14792" spans="1:7" ht="24" customHeight="1" x14ac:dyDescent="0.2">
      <c r="A14792" s="207" t="str">
        <f t="shared" si="4436"/>
        <v/>
      </c>
      <c r="B14792" s="205" t="str">
        <f t="shared" si="4437"/>
        <v/>
      </c>
      <c r="C14792" s="206"/>
      <c r="D14792" s="207" t="str">
        <f t="shared" si="4438"/>
        <v/>
      </c>
      <c r="E14792" s="208"/>
      <c r="F14792" s="209">
        <f t="shared" si="4439"/>
        <v>0</v>
      </c>
      <c r="G14792" s="268">
        <f t="shared" si="4440"/>
        <v>0</v>
      </c>
    </row>
    <row r="14793" spans="1:7" ht="24" customHeight="1" x14ac:dyDescent="0.2">
      <c r="A14793" s="207" t="str">
        <f t="shared" si="4436"/>
        <v/>
      </c>
      <c r="B14793" s="205" t="str">
        <f t="shared" si="4437"/>
        <v/>
      </c>
      <c r="C14793" s="206"/>
      <c r="D14793" s="207" t="str">
        <f t="shared" si="4438"/>
        <v/>
      </c>
      <c r="E14793" s="208"/>
      <c r="F14793" s="209">
        <f t="shared" si="4439"/>
        <v>0</v>
      </c>
      <c r="G14793" s="268">
        <f t="shared" si="4440"/>
        <v>0</v>
      </c>
    </row>
    <row r="14794" spans="1:7" ht="24" customHeight="1" x14ac:dyDescent="0.2">
      <c r="A14794" s="207" t="str">
        <f t="shared" si="4436"/>
        <v/>
      </c>
      <c r="B14794" s="205" t="str">
        <f t="shared" si="4437"/>
        <v/>
      </c>
      <c r="C14794" s="206"/>
      <c r="D14794" s="207" t="str">
        <f t="shared" si="4438"/>
        <v/>
      </c>
      <c r="E14794" s="208"/>
      <c r="F14794" s="209">
        <f t="shared" si="4439"/>
        <v>0</v>
      </c>
      <c r="G14794" s="268">
        <f t="shared" si="4440"/>
        <v>0</v>
      </c>
    </row>
    <row r="14795" spans="1:7" ht="24" customHeight="1" x14ac:dyDescent="0.2">
      <c r="A14795" s="207" t="str">
        <f t="shared" si="4436"/>
        <v/>
      </c>
      <c r="B14795" s="205" t="str">
        <f t="shared" si="4437"/>
        <v/>
      </c>
      <c r="C14795" s="206"/>
      <c r="D14795" s="207" t="str">
        <f t="shared" si="4438"/>
        <v/>
      </c>
      <c r="E14795" s="208"/>
      <c r="F14795" s="209">
        <f t="shared" si="4439"/>
        <v>0</v>
      </c>
      <c r="G14795" s="268">
        <f t="shared" si="4440"/>
        <v>0</v>
      </c>
    </row>
    <row r="14796" spans="1:7" ht="24" customHeight="1" x14ac:dyDescent="0.2">
      <c r="A14796" s="207" t="str">
        <f t="shared" si="4436"/>
        <v/>
      </c>
      <c r="B14796" s="205" t="str">
        <f t="shared" si="4437"/>
        <v/>
      </c>
      <c r="C14796" s="206"/>
      <c r="D14796" s="207" t="str">
        <f t="shared" si="4438"/>
        <v/>
      </c>
      <c r="E14796" s="208"/>
      <c r="F14796" s="209">
        <f t="shared" si="4439"/>
        <v>0</v>
      </c>
      <c r="G14796" s="268">
        <f t="shared" si="4440"/>
        <v>0</v>
      </c>
    </row>
    <row r="14797" spans="1:7" ht="24" customHeight="1" x14ac:dyDescent="0.2">
      <c r="A14797" s="272"/>
      <c r="B14797" s="88"/>
      <c r="D14797" s="88"/>
      <c r="E14797" s="89"/>
      <c r="F14797" s="255" t="s">
        <v>32</v>
      </c>
      <c r="G14797" s="270">
        <f>SUBTOTAL(9,G14788:G14796)</f>
        <v>0</v>
      </c>
    </row>
    <row r="14798" spans="1:7" ht="24" customHeight="1" x14ac:dyDescent="0.2">
      <c r="A14798" s="273"/>
      <c r="B14798" s="88"/>
      <c r="D14798" s="88"/>
      <c r="E14798" s="89"/>
      <c r="G14798" s="271"/>
    </row>
    <row r="14799" spans="1:7" ht="24" customHeight="1" x14ac:dyDescent="0.2">
      <c r="A14799" s="274" t="str">
        <f>B14757</f>
        <v>25.9.2.34</v>
      </c>
      <c r="B14799" s="275" t="str">
        <f>C14757</f>
        <v>Contactor p 10 KA</v>
      </c>
      <c r="C14799" s="95"/>
      <c r="D14799" s="95" t="s">
        <v>33</v>
      </c>
      <c r="E14799" s="96"/>
      <c r="F14799" s="277" t="s">
        <v>34</v>
      </c>
      <c r="G14799" s="276">
        <f>SUBTOTAL(9,G14762:G14798)</f>
        <v>0</v>
      </c>
    </row>
    <row r="14801" spans="1:7" ht="24" customHeight="1" x14ac:dyDescent="0.2">
      <c r="A14801" s="256" t="s">
        <v>36</v>
      </c>
      <c r="B14801" s="257"/>
      <c r="C14801" s="257"/>
      <c r="D14801" s="257"/>
      <c r="E14801" s="257"/>
      <c r="F14801" s="257"/>
      <c r="G14801" s="258"/>
    </row>
    <row r="14802" spans="1:7" ht="24" customHeight="1" x14ac:dyDescent="0.2">
      <c r="A14802" s="259" t="s">
        <v>601</v>
      </c>
      <c r="B14802" s="84" t="str">
        <f>Comitente</f>
        <v>SUBSECRETARIA DE ARQUITECTURA</v>
      </c>
      <c r="C14802" s="80"/>
      <c r="D14802" s="85"/>
      <c r="E14802" s="85"/>
      <c r="F14802" s="86"/>
      <c r="G14802" s="260"/>
    </row>
    <row r="14803" spans="1:7" ht="24" customHeight="1" x14ac:dyDescent="0.2">
      <c r="A14803" s="259" t="s">
        <v>602</v>
      </c>
      <c r="B14803" s="84">
        <f>Contratista</f>
        <v>0</v>
      </c>
      <c r="C14803" s="81"/>
      <c r="D14803" s="81"/>
      <c r="E14803" s="81"/>
      <c r="F14803" s="87"/>
      <c r="G14803" s="261"/>
    </row>
    <row r="14804" spans="1:7" ht="24" customHeight="1" x14ac:dyDescent="0.2">
      <c r="A14804" s="259" t="s">
        <v>23</v>
      </c>
      <c r="B14804" s="84" t="str">
        <f>Obra</f>
        <v>ESCUELA CASA DEL NINÑO</v>
      </c>
      <c r="C14804" s="81"/>
      <c r="D14804" s="81"/>
      <c r="E14804" s="81"/>
      <c r="F14804" s="87" t="s">
        <v>37</v>
      </c>
      <c r="G14804" s="262">
        <f>Fecha_Base</f>
        <v>0</v>
      </c>
    </row>
    <row r="14805" spans="1:7" ht="24" customHeight="1" x14ac:dyDescent="0.2">
      <c r="A14805" s="263" t="s">
        <v>600</v>
      </c>
      <c r="B14805" s="82" t="str">
        <f>Ubicación</f>
        <v>VALLE FERTIL - SAN JUAN</v>
      </c>
      <c r="C14805" s="82"/>
      <c r="D14805" s="88"/>
      <c r="E14805" s="89"/>
      <c r="G14805" s="264"/>
    </row>
    <row r="14806" spans="1:7" ht="24" customHeight="1" x14ac:dyDescent="0.2">
      <c r="A14806" s="263" t="s">
        <v>38</v>
      </c>
      <c r="B14806" s="91">
        <f>IFERROR(VALUE(LEFT(B14807,FIND(".",B14807)-1)),"")</f>
        <v>25</v>
      </c>
      <c r="C14806" s="83" t="str">
        <f>IFERROR(VLOOKUP(B14806,Tabla_CyP,2,FALSE),"")</f>
        <v>REPARACIONES, REFACCIONES Y REFUNCIONALIZACIONES</v>
      </c>
      <c r="E14806" s="89"/>
      <c r="G14806" s="264"/>
    </row>
    <row r="14807" spans="1:7" ht="24" customHeight="1" x14ac:dyDescent="0.2">
      <c r="A14807" s="263" t="s">
        <v>24</v>
      </c>
      <c r="B14807" s="92" t="str">
        <f>IFERROR(VLOOKUP(COUNTIF($A$1:A14807,"ANALISIS DE PRECIOS"),Tabla_NumeroItem,2,FALSE),"")</f>
        <v>25.9.2.35</v>
      </c>
      <c r="C14807" s="83" t="str">
        <f>IFERROR(VLOOKUP(B14807,Tabla_CyP,2,FALSE),"")</f>
        <v>LLave Selectora p transferencia GE tetrapolar</v>
      </c>
      <c r="D14807" s="88"/>
      <c r="E14807" s="89"/>
      <c r="F14807" s="87" t="s">
        <v>25</v>
      </c>
      <c r="G14807" s="265" t="str">
        <f>IFERROR(VLOOKUP(B14807,Tabla_CyP,4,FALSE),"")</f>
        <v>u</v>
      </c>
    </row>
    <row r="14808" spans="1:7" ht="24" customHeight="1" x14ac:dyDescent="0.2">
      <c r="A14808" s="263"/>
      <c r="B14808" s="82"/>
      <c r="D14808" s="88"/>
      <c r="E14808" s="89"/>
      <c r="G14808" s="264"/>
    </row>
    <row r="14809" spans="1:7" ht="24" customHeight="1" x14ac:dyDescent="0.2">
      <c r="A14809" s="366" t="s">
        <v>506</v>
      </c>
      <c r="B14809" s="367"/>
      <c r="C14809" s="368" t="s">
        <v>0</v>
      </c>
      <c r="D14809" s="368" t="s">
        <v>26</v>
      </c>
      <c r="E14809" s="370" t="s">
        <v>27</v>
      </c>
      <c r="F14809" s="372" t="s">
        <v>28</v>
      </c>
      <c r="G14809" s="372" t="s">
        <v>29</v>
      </c>
    </row>
    <row r="14810" spans="1:7" ht="24" customHeight="1" x14ac:dyDescent="0.2">
      <c r="A14810" s="93" t="s">
        <v>507</v>
      </c>
      <c r="B14810" s="93" t="s">
        <v>508</v>
      </c>
      <c r="C14810" s="369"/>
      <c r="D14810" s="369"/>
      <c r="E14810" s="371"/>
      <c r="F14810" s="373"/>
      <c r="G14810" s="373"/>
    </row>
    <row r="14811" spans="1:7" ht="24" customHeight="1" x14ac:dyDescent="0.2">
      <c r="A14811" s="266"/>
      <c r="B14811" s="94"/>
      <c r="C14811" s="132" t="s">
        <v>603</v>
      </c>
      <c r="D14811" s="95"/>
      <c r="E14811" s="96"/>
      <c r="F14811" s="97"/>
      <c r="G14811" s="267"/>
    </row>
    <row r="14812" spans="1:7" ht="24" customHeight="1" x14ac:dyDescent="0.2">
      <c r="A14812" s="207" t="str">
        <f t="shared" ref="A14812:A14825" si="4441">IFERROR(VLOOKUP(C14812,Tabla_Insumos,4,FALSE),"")</f>
        <v/>
      </c>
      <c r="B14812" s="205" t="str">
        <f>IFERROR(VLOOKUP(C14812,Tabla_Insumos,5,FALSE),"")</f>
        <v/>
      </c>
      <c r="C14812" s="206"/>
      <c r="D14812" s="207" t="str">
        <f t="shared" ref="D14812:D14825" si="4442">IFERROR(VLOOKUP(C14812,Tabla_Insumos,2,FALSE),"")</f>
        <v/>
      </c>
      <c r="E14812" s="208"/>
      <c r="F14812" s="209">
        <f t="shared" ref="F14812:F14825" si="4443">IFERROR(VLOOKUP(C14812,Tabla_Insumos,3,FALSE),0)</f>
        <v>0</v>
      </c>
      <c r="G14812" s="268">
        <f>ROUND(E14812*F14812,2)</f>
        <v>0</v>
      </c>
    </row>
    <row r="14813" spans="1:7" ht="24" customHeight="1" x14ac:dyDescent="0.2">
      <c r="A14813" s="207" t="str">
        <f t="shared" si="4441"/>
        <v/>
      </c>
      <c r="B14813" s="205" t="str">
        <f t="shared" ref="B14813:B14825" si="4444">IFERROR(VLOOKUP(C14813,Tabla_Insumos,5,FALSE),"")</f>
        <v/>
      </c>
      <c r="C14813" s="206"/>
      <c r="D14813" s="207" t="str">
        <f t="shared" si="4442"/>
        <v/>
      </c>
      <c r="E14813" s="208"/>
      <c r="F14813" s="209">
        <f t="shared" si="4443"/>
        <v>0</v>
      </c>
      <c r="G14813" s="268">
        <f t="shared" ref="G14813:G14825" si="4445">ROUND(E14813*F14813,2)</f>
        <v>0</v>
      </c>
    </row>
    <row r="14814" spans="1:7" ht="24" customHeight="1" x14ac:dyDescent="0.2">
      <c r="A14814" s="207" t="str">
        <f t="shared" si="4441"/>
        <v/>
      </c>
      <c r="B14814" s="205" t="str">
        <f t="shared" si="4444"/>
        <v/>
      </c>
      <c r="C14814" s="206"/>
      <c r="D14814" s="207" t="str">
        <f t="shared" si="4442"/>
        <v/>
      </c>
      <c r="E14814" s="208"/>
      <c r="F14814" s="209">
        <f t="shared" si="4443"/>
        <v>0</v>
      </c>
      <c r="G14814" s="268">
        <f t="shared" si="4445"/>
        <v>0</v>
      </c>
    </row>
    <row r="14815" spans="1:7" ht="24" customHeight="1" x14ac:dyDescent="0.2">
      <c r="A14815" s="207" t="str">
        <f t="shared" si="4441"/>
        <v/>
      </c>
      <c r="B14815" s="205" t="str">
        <f t="shared" si="4444"/>
        <v/>
      </c>
      <c r="C14815" s="206"/>
      <c r="D14815" s="207" t="str">
        <f t="shared" si="4442"/>
        <v/>
      </c>
      <c r="E14815" s="208"/>
      <c r="F14815" s="209">
        <f t="shared" si="4443"/>
        <v>0</v>
      </c>
      <c r="G14815" s="268">
        <f t="shared" si="4445"/>
        <v>0</v>
      </c>
    </row>
    <row r="14816" spans="1:7" ht="24" customHeight="1" x14ac:dyDescent="0.2">
      <c r="A14816" s="207" t="str">
        <f t="shared" si="4441"/>
        <v/>
      </c>
      <c r="B14816" s="205" t="str">
        <f t="shared" si="4444"/>
        <v/>
      </c>
      <c r="C14816" s="206"/>
      <c r="D14816" s="207" t="str">
        <f t="shared" si="4442"/>
        <v/>
      </c>
      <c r="E14816" s="208"/>
      <c r="F14816" s="209">
        <f t="shared" si="4443"/>
        <v>0</v>
      </c>
      <c r="G14816" s="268">
        <f t="shared" si="4445"/>
        <v>0</v>
      </c>
    </row>
    <row r="14817" spans="1:7" ht="24" customHeight="1" x14ac:dyDescent="0.2">
      <c r="A14817" s="207" t="str">
        <f t="shared" si="4441"/>
        <v/>
      </c>
      <c r="B14817" s="205" t="str">
        <f t="shared" si="4444"/>
        <v/>
      </c>
      <c r="C14817" s="206"/>
      <c r="D14817" s="207" t="str">
        <f t="shared" si="4442"/>
        <v/>
      </c>
      <c r="E14817" s="208"/>
      <c r="F14817" s="209">
        <f t="shared" si="4443"/>
        <v>0</v>
      </c>
      <c r="G14817" s="268">
        <f t="shared" si="4445"/>
        <v>0</v>
      </c>
    </row>
    <row r="14818" spans="1:7" ht="24" customHeight="1" x14ac:dyDescent="0.2">
      <c r="A14818" s="207" t="str">
        <f t="shared" si="4441"/>
        <v/>
      </c>
      <c r="B14818" s="205" t="str">
        <f t="shared" si="4444"/>
        <v/>
      </c>
      <c r="C14818" s="206"/>
      <c r="D14818" s="207" t="str">
        <f t="shared" si="4442"/>
        <v/>
      </c>
      <c r="E14818" s="208"/>
      <c r="F14818" s="209">
        <f t="shared" si="4443"/>
        <v>0</v>
      </c>
      <c r="G14818" s="268">
        <f t="shared" si="4445"/>
        <v>0</v>
      </c>
    </row>
    <row r="14819" spans="1:7" ht="24" customHeight="1" x14ac:dyDescent="0.2">
      <c r="A14819" s="207" t="str">
        <f t="shared" si="4441"/>
        <v/>
      </c>
      <c r="B14819" s="205" t="str">
        <f t="shared" si="4444"/>
        <v/>
      </c>
      <c r="C14819" s="206"/>
      <c r="D14819" s="207" t="str">
        <f t="shared" si="4442"/>
        <v/>
      </c>
      <c r="E14819" s="208"/>
      <c r="F14819" s="209">
        <f t="shared" si="4443"/>
        <v>0</v>
      </c>
      <c r="G14819" s="268">
        <f t="shared" si="4445"/>
        <v>0</v>
      </c>
    </row>
    <row r="14820" spans="1:7" ht="24" customHeight="1" x14ac:dyDescent="0.2">
      <c r="A14820" s="207" t="str">
        <f t="shared" si="4441"/>
        <v/>
      </c>
      <c r="B14820" s="205" t="str">
        <f t="shared" si="4444"/>
        <v/>
      </c>
      <c r="C14820" s="206"/>
      <c r="D14820" s="207" t="str">
        <f t="shared" si="4442"/>
        <v/>
      </c>
      <c r="E14820" s="208"/>
      <c r="F14820" s="209">
        <f t="shared" si="4443"/>
        <v>0</v>
      </c>
      <c r="G14820" s="268">
        <f t="shared" si="4445"/>
        <v>0</v>
      </c>
    </row>
    <row r="14821" spans="1:7" ht="24" customHeight="1" x14ac:dyDescent="0.2">
      <c r="A14821" s="207" t="str">
        <f t="shared" si="4441"/>
        <v/>
      </c>
      <c r="B14821" s="205" t="str">
        <f t="shared" si="4444"/>
        <v/>
      </c>
      <c r="C14821" s="206"/>
      <c r="D14821" s="207" t="str">
        <f t="shared" si="4442"/>
        <v/>
      </c>
      <c r="E14821" s="208"/>
      <c r="F14821" s="209">
        <f t="shared" si="4443"/>
        <v>0</v>
      </c>
      <c r="G14821" s="268">
        <f t="shared" si="4445"/>
        <v>0</v>
      </c>
    </row>
    <row r="14822" spans="1:7" ht="24" customHeight="1" x14ac:dyDescent="0.2">
      <c r="A14822" s="207" t="str">
        <f t="shared" si="4441"/>
        <v/>
      </c>
      <c r="B14822" s="205" t="str">
        <f t="shared" si="4444"/>
        <v/>
      </c>
      <c r="C14822" s="206"/>
      <c r="D14822" s="207" t="str">
        <f t="shared" si="4442"/>
        <v/>
      </c>
      <c r="E14822" s="208"/>
      <c r="F14822" s="209">
        <f t="shared" si="4443"/>
        <v>0</v>
      </c>
      <c r="G14822" s="268">
        <f t="shared" si="4445"/>
        <v>0</v>
      </c>
    </row>
    <row r="14823" spans="1:7" ht="24" customHeight="1" x14ac:dyDescent="0.2">
      <c r="A14823" s="207" t="str">
        <f t="shared" si="4441"/>
        <v/>
      </c>
      <c r="B14823" s="205" t="str">
        <f t="shared" si="4444"/>
        <v/>
      </c>
      <c r="C14823" s="206"/>
      <c r="D14823" s="207" t="str">
        <f t="shared" si="4442"/>
        <v/>
      </c>
      <c r="E14823" s="208"/>
      <c r="F14823" s="209">
        <f t="shared" si="4443"/>
        <v>0</v>
      </c>
      <c r="G14823" s="268">
        <f t="shared" si="4445"/>
        <v>0</v>
      </c>
    </row>
    <row r="14824" spans="1:7" ht="24" customHeight="1" x14ac:dyDescent="0.2">
      <c r="A14824" s="207" t="str">
        <f t="shared" si="4441"/>
        <v/>
      </c>
      <c r="B14824" s="205" t="str">
        <f t="shared" si="4444"/>
        <v/>
      </c>
      <c r="C14824" s="206"/>
      <c r="D14824" s="207" t="str">
        <f t="shared" si="4442"/>
        <v/>
      </c>
      <c r="E14824" s="208"/>
      <c r="F14824" s="209">
        <f t="shared" si="4443"/>
        <v>0</v>
      </c>
      <c r="G14824" s="268">
        <f t="shared" si="4445"/>
        <v>0</v>
      </c>
    </row>
    <row r="14825" spans="1:7" ht="24" customHeight="1" x14ac:dyDescent="0.2">
      <c r="A14825" s="207" t="str">
        <f t="shared" si="4441"/>
        <v/>
      </c>
      <c r="B14825" s="205" t="str">
        <f t="shared" si="4444"/>
        <v/>
      </c>
      <c r="C14825" s="206"/>
      <c r="D14825" s="207" t="str">
        <f t="shared" si="4442"/>
        <v/>
      </c>
      <c r="E14825" s="208"/>
      <c r="F14825" s="210">
        <f t="shared" si="4443"/>
        <v>0</v>
      </c>
      <c r="G14825" s="268">
        <f t="shared" si="4445"/>
        <v>0</v>
      </c>
    </row>
    <row r="14826" spans="1:7" ht="24" customHeight="1" x14ac:dyDescent="0.2">
      <c r="A14826" s="269"/>
      <c r="D14826" s="88"/>
      <c r="E14826" s="89"/>
      <c r="F14826" s="255" t="s">
        <v>30</v>
      </c>
      <c r="G14826" s="270">
        <f>SUBTOTAL(9,G14812:G14825)</f>
        <v>0</v>
      </c>
    </row>
    <row r="14827" spans="1:7" ht="24" customHeight="1" x14ac:dyDescent="0.2">
      <c r="A14827" s="269"/>
      <c r="C14827" s="98" t="s">
        <v>604</v>
      </c>
      <c r="D14827" s="88"/>
      <c r="E14827" s="89"/>
      <c r="G14827" s="271"/>
    </row>
    <row r="14828" spans="1:7" ht="24" customHeight="1" x14ac:dyDescent="0.2">
      <c r="A14828" s="207" t="str">
        <f t="shared" ref="A14828:A14835" si="4446">IFERROR(VLOOKUP(C14828,Tabla_Insumos,4,FALSE),"")</f>
        <v/>
      </c>
      <c r="B14828" s="205">
        <f t="shared" ref="B14828:B14835" si="4447">IFERROR(VLOOKUP(A14828,Tabla_Indices,5,FALSE),"")</f>
        <v>0</v>
      </c>
      <c r="C14828" s="206"/>
      <c r="D14828" s="207" t="str">
        <f t="shared" ref="D14828:D14835" si="4448">IFERROR(VLOOKUP(C14828,Tabla_Insumos,2,FALSE),"")</f>
        <v/>
      </c>
      <c r="E14828" s="208"/>
      <c r="F14828" s="211">
        <f t="shared" ref="F14828:F14835" si="4449">IFERROR(VLOOKUP(C14828,Tabla_Insumos,3,FALSE),0)</f>
        <v>0</v>
      </c>
      <c r="G14828" s="268">
        <f>ROUND(E14828*F14828,2)</f>
        <v>0</v>
      </c>
    </row>
    <row r="14829" spans="1:7" ht="24" customHeight="1" x14ac:dyDescent="0.2">
      <c r="A14829" s="207" t="str">
        <f t="shared" si="4446"/>
        <v/>
      </c>
      <c r="B14829" s="205">
        <f t="shared" si="4447"/>
        <v>0</v>
      </c>
      <c r="C14829" s="206"/>
      <c r="D14829" s="207" t="str">
        <f t="shared" si="4448"/>
        <v/>
      </c>
      <c r="E14829" s="208"/>
      <c r="F14829" s="211">
        <f t="shared" si="4449"/>
        <v>0</v>
      </c>
      <c r="G14829" s="268">
        <f>ROUND(E14829*F14829,2)</f>
        <v>0</v>
      </c>
    </row>
    <row r="14830" spans="1:7" ht="24" customHeight="1" x14ac:dyDescent="0.2">
      <c r="A14830" s="207" t="str">
        <f t="shared" si="4446"/>
        <v/>
      </c>
      <c r="B14830" s="205">
        <f t="shared" si="4447"/>
        <v>0</v>
      </c>
      <c r="C14830" s="206"/>
      <c r="D14830" s="207" t="str">
        <f t="shared" si="4448"/>
        <v/>
      </c>
      <c r="E14830" s="208"/>
      <c r="F14830" s="211">
        <f t="shared" si="4449"/>
        <v>0</v>
      </c>
      <c r="G14830" s="268">
        <f t="shared" ref="G14830:G14835" si="4450">ROUND(E14830*F14830,2)</f>
        <v>0</v>
      </c>
    </row>
    <row r="14831" spans="1:7" ht="24" customHeight="1" x14ac:dyDescent="0.2">
      <c r="A14831" s="207" t="str">
        <f t="shared" si="4446"/>
        <v/>
      </c>
      <c r="B14831" s="205">
        <f t="shared" si="4447"/>
        <v>0</v>
      </c>
      <c r="C14831" s="206"/>
      <c r="D14831" s="207" t="str">
        <f t="shared" si="4448"/>
        <v/>
      </c>
      <c r="E14831" s="208"/>
      <c r="F14831" s="211">
        <f t="shared" si="4449"/>
        <v>0</v>
      </c>
      <c r="G14831" s="268">
        <f t="shared" si="4450"/>
        <v>0</v>
      </c>
    </row>
    <row r="14832" spans="1:7" ht="24" customHeight="1" x14ac:dyDescent="0.2">
      <c r="A14832" s="207" t="str">
        <f t="shared" si="4446"/>
        <v/>
      </c>
      <c r="B14832" s="205">
        <f t="shared" si="4447"/>
        <v>0</v>
      </c>
      <c r="C14832" s="206"/>
      <c r="D14832" s="207" t="str">
        <f t="shared" si="4448"/>
        <v/>
      </c>
      <c r="E14832" s="208"/>
      <c r="F14832" s="209">
        <f t="shared" si="4449"/>
        <v>0</v>
      </c>
      <c r="G14832" s="268">
        <f t="shared" si="4450"/>
        <v>0</v>
      </c>
    </row>
    <row r="14833" spans="1:7" ht="24" customHeight="1" x14ac:dyDescent="0.2">
      <c r="A14833" s="207" t="str">
        <f t="shared" si="4446"/>
        <v/>
      </c>
      <c r="B14833" s="205">
        <f t="shared" si="4447"/>
        <v>0</v>
      </c>
      <c r="C14833" s="206"/>
      <c r="D14833" s="207" t="str">
        <f t="shared" si="4448"/>
        <v/>
      </c>
      <c r="E14833" s="208"/>
      <c r="F14833" s="209">
        <f t="shared" si="4449"/>
        <v>0</v>
      </c>
      <c r="G14833" s="268">
        <f t="shared" si="4450"/>
        <v>0</v>
      </c>
    </row>
    <row r="14834" spans="1:7" ht="24" customHeight="1" x14ac:dyDescent="0.2">
      <c r="A14834" s="207" t="str">
        <f t="shared" si="4446"/>
        <v/>
      </c>
      <c r="B14834" s="205">
        <f t="shared" si="4447"/>
        <v>0</v>
      </c>
      <c r="C14834" s="206"/>
      <c r="D14834" s="207" t="str">
        <f t="shared" si="4448"/>
        <v/>
      </c>
      <c r="E14834" s="208"/>
      <c r="F14834" s="209">
        <f t="shared" si="4449"/>
        <v>0</v>
      </c>
      <c r="G14834" s="268">
        <f t="shared" si="4450"/>
        <v>0</v>
      </c>
    </row>
    <row r="14835" spans="1:7" ht="24" customHeight="1" x14ac:dyDescent="0.2">
      <c r="A14835" s="207" t="str">
        <f t="shared" si="4446"/>
        <v/>
      </c>
      <c r="B14835" s="205">
        <f t="shared" si="4447"/>
        <v>0</v>
      </c>
      <c r="C14835" s="206"/>
      <c r="D14835" s="207" t="str">
        <f t="shared" si="4448"/>
        <v/>
      </c>
      <c r="E14835" s="208"/>
      <c r="F14835" s="209">
        <f t="shared" si="4449"/>
        <v>0</v>
      </c>
      <c r="G14835" s="268">
        <f t="shared" si="4450"/>
        <v>0</v>
      </c>
    </row>
    <row r="14836" spans="1:7" ht="24" customHeight="1" x14ac:dyDescent="0.2">
      <c r="A14836" s="269"/>
      <c r="D14836" s="88"/>
      <c r="E14836" s="89"/>
      <c r="F14836" s="255" t="s">
        <v>31</v>
      </c>
      <c r="G14836" s="270">
        <f>SUBTOTAL(9,G14828:G14835)</f>
        <v>0</v>
      </c>
    </row>
    <row r="14837" spans="1:7" ht="24" customHeight="1" x14ac:dyDescent="0.2">
      <c r="A14837" s="269"/>
      <c r="C14837" s="98" t="s">
        <v>605</v>
      </c>
      <c r="D14837" s="88"/>
      <c r="E14837" s="89"/>
      <c r="G14837" s="271"/>
    </row>
    <row r="14838" spans="1:7" ht="24" customHeight="1" x14ac:dyDescent="0.2">
      <c r="A14838" s="207" t="str">
        <f t="shared" ref="A14838:A14846" si="4451">IFERROR(VLOOKUP(C14838,Tabla_Insumos,4,FALSE),"")</f>
        <v/>
      </c>
      <c r="B14838" s="205" t="str">
        <f t="shared" ref="B14838:B14846" si="4452">IFERROR(VLOOKUP(C14838,Tabla_Insumos,5,FALSE),"")</f>
        <v/>
      </c>
      <c r="C14838" s="206"/>
      <c r="D14838" s="207" t="str">
        <f t="shared" ref="D14838:D14846" si="4453">IFERROR(VLOOKUP(C14838,Tabla_Insumos,2,FALSE),"")</f>
        <v/>
      </c>
      <c r="E14838" s="208"/>
      <c r="F14838" s="209">
        <f t="shared" ref="F14838:F14846" si="4454">IFERROR(VLOOKUP(C14838,Tabla_Insumos,3,FALSE),0)</f>
        <v>0</v>
      </c>
      <c r="G14838" s="268">
        <f t="shared" ref="G14838:G14846" si="4455">ROUND(E14838*F14838,2)</f>
        <v>0</v>
      </c>
    </row>
    <row r="14839" spans="1:7" ht="24" customHeight="1" x14ac:dyDescent="0.2">
      <c r="A14839" s="207" t="str">
        <f t="shared" si="4451"/>
        <v/>
      </c>
      <c r="B14839" s="205" t="str">
        <f t="shared" si="4452"/>
        <v/>
      </c>
      <c r="C14839" s="206"/>
      <c r="D14839" s="207" t="str">
        <f t="shared" si="4453"/>
        <v/>
      </c>
      <c r="E14839" s="208"/>
      <c r="F14839" s="209">
        <f t="shared" si="4454"/>
        <v>0</v>
      </c>
      <c r="G14839" s="268">
        <f t="shared" si="4455"/>
        <v>0</v>
      </c>
    </row>
    <row r="14840" spans="1:7" ht="24" customHeight="1" x14ac:dyDescent="0.2">
      <c r="A14840" s="207" t="str">
        <f t="shared" si="4451"/>
        <v/>
      </c>
      <c r="B14840" s="205" t="str">
        <f t="shared" si="4452"/>
        <v/>
      </c>
      <c r="C14840" s="206"/>
      <c r="D14840" s="207" t="str">
        <f t="shared" si="4453"/>
        <v/>
      </c>
      <c r="E14840" s="208"/>
      <c r="F14840" s="209">
        <f t="shared" si="4454"/>
        <v>0</v>
      </c>
      <c r="G14840" s="268">
        <f t="shared" si="4455"/>
        <v>0</v>
      </c>
    </row>
    <row r="14841" spans="1:7" ht="24" customHeight="1" x14ac:dyDescent="0.2">
      <c r="A14841" s="207" t="str">
        <f t="shared" si="4451"/>
        <v/>
      </c>
      <c r="B14841" s="205" t="str">
        <f t="shared" si="4452"/>
        <v/>
      </c>
      <c r="C14841" s="206"/>
      <c r="D14841" s="207" t="str">
        <f t="shared" si="4453"/>
        <v/>
      </c>
      <c r="E14841" s="208"/>
      <c r="F14841" s="209">
        <f t="shared" si="4454"/>
        <v>0</v>
      </c>
      <c r="G14841" s="268">
        <f t="shared" si="4455"/>
        <v>0</v>
      </c>
    </row>
    <row r="14842" spans="1:7" ht="24" customHeight="1" x14ac:dyDescent="0.2">
      <c r="A14842" s="207" t="str">
        <f t="shared" si="4451"/>
        <v/>
      </c>
      <c r="B14842" s="205" t="str">
        <f t="shared" si="4452"/>
        <v/>
      </c>
      <c r="C14842" s="206"/>
      <c r="D14842" s="207" t="str">
        <f t="shared" si="4453"/>
        <v/>
      </c>
      <c r="E14842" s="208"/>
      <c r="F14842" s="209">
        <f t="shared" si="4454"/>
        <v>0</v>
      </c>
      <c r="G14842" s="268">
        <f t="shared" si="4455"/>
        <v>0</v>
      </c>
    </row>
    <row r="14843" spans="1:7" ht="24" customHeight="1" x14ac:dyDescent="0.2">
      <c r="A14843" s="207" t="str">
        <f t="shared" si="4451"/>
        <v/>
      </c>
      <c r="B14843" s="205" t="str">
        <f t="shared" si="4452"/>
        <v/>
      </c>
      <c r="C14843" s="206"/>
      <c r="D14843" s="207" t="str">
        <f t="shared" si="4453"/>
        <v/>
      </c>
      <c r="E14843" s="208"/>
      <c r="F14843" s="209">
        <f t="shared" si="4454"/>
        <v>0</v>
      </c>
      <c r="G14843" s="268">
        <f t="shared" si="4455"/>
        <v>0</v>
      </c>
    </row>
    <row r="14844" spans="1:7" ht="24" customHeight="1" x14ac:dyDescent="0.2">
      <c r="A14844" s="207" t="str">
        <f t="shared" si="4451"/>
        <v/>
      </c>
      <c r="B14844" s="205" t="str">
        <f t="shared" si="4452"/>
        <v/>
      </c>
      <c r="C14844" s="206"/>
      <c r="D14844" s="207" t="str">
        <f t="shared" si="4453"/>
        <v/>
      </c>
      <c r="E14844" s="208"/>
      <c r="F14844" s="209">
        <f t="shared" si="4454"/>
        <v>0</v>
      </c>
      <c r="G14844" s="268">
        <f t="shared" si="4455"/>
        <v>0</v>
      </c>
    </row>
    <row r="14845" spans="1:7" ht="24" customHeight="1" x14ac:dyDescent="0.2">
      <c r="A14845" s="207" t="str">
        <f t="shared" si="4451"/>
        <v/>
      </c>
      <c r="B14845" s="205" t="str">
        <f t="shared" si="4452"/>
        <v/>
      </c>
      <c r="C14845" s="206"/>
      <c r="D14845" s="207" t="str">
        <f t="shared" si="4453"/>
        <v/>
      </c>
      <c r="E14845" s="208"/>
      <c r="F14845" s="209">
        <f t="shared" si="4454"/>
        <v>0</v>
      </c>
      <c r="G14845" s="268">
        <f t="shared" si="4455"/>
        <v>0</v>
      </c>
    </row>
    <row r="14846" spans="1:7" ht="24" customHeight="1" x14ac:dyDescent="0.2">
      <c r="A14846" s="207" t="str">
        <f t="shared" si="4451"/>
        <v/>
      </c>
      <c r="B14846" s="205" t="str">
        <f t="shared" si="4452"/>
        <v/>
      </c>
      <c r="C14846" s="206"/>
      <c r="D14846" s="207" t="str">
        <f t="shared" si="4453"/>
        <v/>
      </c>
      <c r="E14846" s="208"/>
      <c r="F14846" s="209">
        <f t="shared" si="4454"/>
        <v>0</v>
      </c>
      <c r="G14846" s="268">
        <f t="shared" si="4455"/>
        <v>0</v>
      </c>
    </row>
    <row r="14847" spans="1:7" ht="24" customHeight="1" x14ac:dyDescent="0.2">
      <c r="A14847" s="272"/>
      <c r="B14847" s="88"/>
      <c r="D14847" s="88"/>
      <c r="E14847" s="89"/>
      <c r="F14847" s="255" t="s">
        <v>32</v>
      </c>
      <c r="G14847" s="270">
        <f>SUBTOTAL(9,G14838:G14846)</f>
        <v>0</v>
      </c>
    </row>
    <row r="14848" spans="1:7" ht="24" customHeight="1" x14ac:dyDescent="0.2">
      <c r="A14848" s="273"/>
      <c r="B14848" s="88"/>
      <c r="D14848" s="88"/>
      <c r="E14848" s="89"/>
      <c r="G14848" s="271"/>
    </row>
    <row r="14849" spans="1:7" ht="24" customHeight="1" x14ac:dyDescent="0.2">
      <c r="A14849" s="274" t="str">
        <f>B14807</f>
        <v>25.9.2.35</v>
      </c>
      <c r="B14849" s="275" t="str">
        <f>C14807</f>
        <v>LLave Selectora p transferencia GE tetrapolar</v>
      </c>
      <c r="C14849" s="95"/>
      <c r="D14849" s="95" t="s">
        <v>33</v>
      </c>
      <c r="E14849" s="96"/>
      <c r="F14849" s="277" t="s">
        <v>34</v>
      </c>
      <c r="G14849" s="276">
        <f>SUBTOTAL(9,G14812:G14848)</f>
        <v>0</v>
      </c>
    </row>
    <row r="14851" spans="1:7" ht="24" customHeight="1" x14ac:dyDescent="0.2">
      <c r="A14851" s="256" t="s">
        <v>36</v>
      </c>
      <c r="B14851" s="257"/>
      <c r="C14851" s="257"/>
      <c r="D14851" s="257"/>
      <c r="E14851" s="257"/>
      <c r="F14851" s="257"/>
      <c r="G14851" s="258"/>
    </row>
    <row r="14852" spans="1:7" ht="24" customHeight="1" x14ac:dyDescent="0.2">
      <c r="A14852" s="259" t="s">
        <v>601</v>
      </c>
      <c r="B14852" s="84" t="str">
        <f>Comitente</f>
        <v>SUBSECRETARIA DE ARQUITECTURA</v>
      </c>
      <c r="C14852" s="80"/>
      <c r="D14852" s="85"/>
      <c r="E14852" s="85"/>
      <c r="F14852" s="86"/>
      <c r="G14852" s="260"/>
    </row>
    <row r="14853" spans="1:7" ht="24" customHeight="1" x14ac:dyDescent="0.2">
      <c r="A14853" s="259" t="s">
        <v>602</v>
      </c>
      <c r="B14853" s="84">
        <f>Contratista</f>
        <v>0</v>
      </c>
      <c r="C14853" s="81"/>
      <c r="D14853" s="81"/>
      <c r="E14853" s="81"/>
      <c r="F14853" s="87"/>
      <c r="G14853" s="261"/>
    </row>
    <row r="14854" spans="1:7" ht="24" customHeight="1" x14ac:dyDescent="0.2">
      <c r="A14854" s="259" t="s">
        <v>23</v>
      </c>
      <c r="B14854" s="84" t="str">
        <f>Obra</f>
        <v>ESCUELA CASA DEL NINÑO</v>
      </c>
      <c r="C14854" s="81"/>
      <c r="D14854" s="81"/>
      <c r="E14854" s="81"/>
      <c r="F14854" s="87" t="s">
        <v>37</v>
      </c>
      <c r="G14854" s="262">
        <f>Fecha_Base</f>
        <v>0</v>
      </c>
    </row>
    <row r="14855" spans="1:7" ht="24" customHeight="1" x14ac:dyDescent="0.2">
      <c r="A14855" s="263" t="s">
        <v>600</v>
      </c>
      <c r="B14855" s="82" t="str">
        <f>Ubicación</f>
        <v>VALLE FERTIL - SAN JUAN</v>
      </c>
      <c r="C14855" s="82"/>
      <c r="D14855" s="88"/>
      <c r="E14855" s="89"/>
      <c r="G14855" s="264"/>
    </row>
    <row r="14856" spans="1:7" ht="24" customHeight="1" x14ac:dyDescent="0.2">
      <c r="A14856" s="263" t="s">
        <v>38</v>
      </c>
      <c r="B14856" s="91">
        <f>IFERROR(VALUE(LEFT(B14857,FIND(".",B14857)-1)),"")</f>
        <v>25</v>
      </c>
      <c r="C14856" s="83" t="str">
        <f>IFERROR(VLOOKUP(B14856,Tabla_CyP,2,FALSE),"")</f>
        <v>REPARACIONES, REFACCIONES Y REFUNCIONALIZACIONES</v>
      </c>
      <c r="E14856" s="89"/>
      <c r="G14856" s="264"/>
    </row>
    <row r="14857" spans="1:7" ht="24" customHeight="1" x14ac:dyDescent="0.2">
      <c r="A14857" s="263" t="s">
        <v>24</v>
      </c>
      <c r="B14857" s="92" t="str">
        <f>IFERROR(VLOOKUP(COUNTIF($A$1:A14857,"ANALISIS DE PRECIOS"),Tabla_NumeroItem,2,FALSE),"")</f>
        <v>25.9.2.36</v>
      </c>
      <c r="C14857" s="83" t="str">
        <f>IFERROR(VLOOKUP(B14857,Tabla_CyP,2,FALSE),"")</f>
        <v xml:space="preserve">Juego de Barras 200A c. tapa acrilico                        </v>
      </c>
      <c r="D14857" s="88"/>
      <c r="E14857" s="89"/>
      <c r="F14857" s="87" t="s">
        <v>25</v>
      </c>
      <c r="G14857" s="265" t="str">
        <f>IFERROR(VLOOKUP(B14857,Tabla_CyP,4,FALSE),"")</f>
        <v>u</v>
      </c>
    </row>
    <row r="14858" spans="1:7" ht="24" customHeight="1" x14ac:dyDescent="0.2">
      <c r="A14858" s="263"/>
      <c r="B14858" s="82"/>
      <c r="D14858" s="88"/>
      <c r="E14858" s="89"/>
      <c r="G14858" s="264"/>
    </row>
    <row r="14859" spans="1:7" ht="24" customHeight="1" x14ac:dyDescent="0.2">
      <c r="A14859" s="366" t="s">
        <v>506</v>
      </c>
      <c r="B14859" s="367"/>
      <c r="C14859" s="368" t="s">
        <v>0</v>
      </c>
      <c r="D14859" s="368" t="s">
        <v>26</v>
      </c>
      <c r="E14859" s="370" t="s">
        <v>27</v>
      </c>
      <c r="F14859" s="372" t="s">
        <v>28</v>
      </c>
      <c r="G14859" s="372" t="s">
        <v>29</v>
      </c>
    </row>
    <row r="14860" spans="1:7" ht="24" customHeight="1" x14ac:dyDescent="0.2">
      <c r="A14860" s="93" t="s">
        <v>507</v>
      </c>
      <c r="B14860" s="93" t="s">
        <v>508</v>
      </c>
      <c r="C14860" s="369"/>
      <c r="D14860" s="369"/>
      <c r="E14860" s="371"/>
      <c r="F14860" s="373"/>
      <c r="G14860" s="373"/>
    </row>
    <row r="14861" spans="1:7" ht="24" customHeight="1" x14ac:dyDescent="0.2">
      <c r="A14861" s="266"/>
      <c r="B14861" s="94"/>
      <c r="C14861" s="132" t="s">
        <v>603</v>
      </c>
      <c r="D14861" s="95"/>
      <c r="E14861" s="96"/>
      <c r="F14861" s="97"/>
      <c r="G14861" s="267"/>
    </row>
    <row r="14862" spans="1:7" ht="24" customHeight="1" x14ac:dyDescent="0.2">
      <c r="A14862" s="207" t="str">
        <f t="shared" ref="A14862:A14875" si="4456">IFERROR(VLOOKUP(C14862,Tabla_Insumos,4,FALSE),"")</f>
        <v/>
      </c>
      <c r="B14862" s="205" t="str">
        <f>IFERROR(VLOOKUP(C14862,Tabla_Insumos,5,FALSE),"")</f>
        <v/>
      </c>
      <c r="C14862" s="206"/>
      <c r="D14862" s="207" t="str">
        <f t="shared" ref="D14862:D14875" si="4457">IFERROR(VLOOKUP(C14862,Tabla_Insumos,2,FALSE),"")</f>
        <v/>
      </c>
      <c r="E14862" s="208"/>
      <c r="F14862" s="209">
        <f t="shared" ref="F14862:F14875" si="4458">IFERROR(VLOOKUP(C14862,Tabla_Insumos,3,FALSE),0)</f>
        <v>0</v>
      </c>
      <c r="G14862" s="268">
        <f>ROUND(E14862*F14862,2)</f>
        <v>0</v>
      </c>
    </row>
    <row r="14863" spans="1:7" ht="24" customHeight="1" x14ac:dyDescent="0.2">
      <c r="A14863" s="207" t="str">
        <f t="shared" si="4456"/>
        <v/>
      </c>
      <c r="B14863" s="205" t="str">
        <f t="shared" ref="B14863:B14875" si="4459">IFERROR(VLOOKUP(C14863,Tabla_Insumos,5,FALSE),"")</f>
        <v/>
      </c>
      <c r="C14863" s="206"/>
      <c r="D14863" s="207" t="str">
        <f t="shared" si="4457"/>
        <v/>
      </c>
      <c r="E14863" s="208"/>
      <c r="F14863" s="209">
        <f t="shared" si="4458"/>
        <v>0</v>
      </c>
      <c r="G14863" s="268">
        <f t="shared" ref="G14863:G14875" si="4460">ROUND(E14863*F14863,2)</f>
        <v>0</v>
      </c>
    </row>
    <row r="14864" spans="1:7" ht="24" customHeight="1" x14ac:dyDescent="0.2">
      <c r="A14864" s="207" t="str">
        <f t="shared" si="4456"/>
        <v/>
      </c>
      <c r="B14864" s="205" t="str">
        <f t="shared" si="4459"/>
        <v/>
      </c>
      <c r="C14864" s="206"/>
      <c r="D14864" s="207" t="str">
        <f t="shared" si="4457"/>
        <v/>
      </c>
      <c r="E14864" s="208"/>
      <c r="F14864" s="209">
        <f t="shared" si="4458"/>
        <v>0</v>
      </c>
      <c r="G14864" s="268">
        <f t="shared" si="4460"/>
        <v>0</v>
      </c>
    </row>
    <row r="14865" spans="1:7" ht="24" customHeight="1" x14ac:dyDescent="0.2">
      <c r="A14865" s="207" t="str">
        <f t="shared" si="4456"/>
        <v/>
      </c>
      <c r="B14865" s="205" t="str">
        <f t="shared" si="4459"/>
        <v/>
      </c>
      <c r="C14865" s="206"/>
      <c r="D14865" s="207" t="str">
        <f t="shared" si="4457"/>
        <v/>
      </c>
      <c r="E14865" s="208"/>
      <c r="F14865" s="209">
        <f t="shared" si="4458"/>
        <v>0</v>
      </c>
      <c r="G14865" s="268">
        <f t="shared" si="4460"/>
        <v>0</v>
      </c>
    </row>
    <row r="14866" spans="1:7" ht="24" customHeight="1" x14ac:dyDescent="0.2">
      <c r="A14866" s="207" t="str">
        <f t="shared" si="4456"/>
        <v/>
      </c>
      <c r="B14866" s="205" t="str">
        <f t="shared" si="4459"/>
        <v/>
      </c>
      <c r="C14866" s="206"/>
      <c r="D14866" s="207" t="str">
        <f t="shared" si="4457"/>
        <v/>
      </c>
      <c r="E14866" s="208"/>
      <c r="F14866" s="209">
        <f t="shared" si="4458"/>
        <v>0</v>
      </c>
      <c r="G14866" s="268">
        <f t="shared" si="4460"/>
        <v>0</v>
      </c>
    </row>
    <row r="14867" spans="1:7" ht="24" customHeight="1" x14ac:dyDescent="0.2">
      <c r="A14867" s="207" t="str">
        <f t="shared" si="4456"/>
        <v/>
      </c>
      <c r="B14867" s="205" t="str">
        <f t="shared" si="4459"/>
        <v/>
      </c>
      <c r="C14867" s="206"/>
      <c r="D14867" s="207" t="str">
        <f t="shared" si="4457"/>
        <v/>
      </c>
      <c r="E14867" s="208"/>
      <c r="F14867" s="209">
        <f t="shared" si="4458"/>
        <v>0</v>
      </c>
      <c r="G14867" s="268">
        <f t="shared" si="4460"/>
        <v>0</v>
      </c>
    </row>
    <row r="14868" spans="1:7" ht="24" customHeight="1" x14ac:dyDescent="0.2">
      <c r="A14868" s="207" t="str">
        <f t="shared" si="4456"/>
        <v/>
      </c>
      <c r="B14868" s="205" t="str">
        <f t="shared" si="4459"/>
        <v/>
      </c>
      <c r="C14868" s="206"/>
      <c r="D14868" s="207" t="str">
        <f t="shared" si="4457"/>
        <v/>
      </c>
      <c r="E14868" s="208"/>
      <c r="F14868" s="209">
        <f t="shared" si="4458"/>
        <v>0</v>
      </c>
      <c r="G14868" s="268">
        <f t="shared" si="4460"/>
        <v>0</v>
      </c>
    </row>
    <row r="14869" spans="1:7" ht="24" customHeight="1" x14ac:dyDescent="0.2">
      <c r="A14869" s="207" t="str">
        <f t="shared" si="4456"/>
        <v/>
      </c>
      <c r="B14869" s="205" t="str">
        <f t="shared" si="4459"/>
        <v/>
      </c>
      <c r="C14869" s="206"/>
      <c r="D14869" s="207" t="str">
        <f t="shared" si="4457"/>
        <v/>
      </c>
      <c r="E14869" s="208"/>
      <c r="F14869" s="209">
        <f t="shared" si="4458"/>
        <v>0</v>
      </c>
      <c r="G14869" s="268">
        <f t="shared" si="4460"/>
        <v>0</v>
      </c>
    </row>
    <row r="14870" spans="1:7" ht="24" customHeight="1" x14ac:dyDescent="0.2">
      <c r="A14870" s="207" t="str">
        <f t="shared" si="4456"/>
        <v/>
      </c>
      <c r="B14870" s="205" t="str">
        <f t="shared" si="4459"/>
        <v/>
      </c>
      <c r="C14870" s="206"/>
      <c r="D14870" s="207" t="str">
        <f t="shared" si="4457"/>
        <v/>
      </c>
      <c r="E14870" s="208"/>
      <c r="F14870" s="209">
        <f t="shared" si="4458"/>
        <v>0</v>
      </c>
      <c r="G14870" s="268">
        <f t="shared" si="4460"/>
        <v>0</v>
      </c>
    </row>
    <row r="14871" spans="1:7" ht="24" customHeight="1" x14ac:dyDescent="0.2">
      <c r="A14871" s="207" t="str">
        <f t="shared" si="4456"/>
        <v/>
      </c>
      <c r="B14871" s="205" t="str">
        <f t="shared" si="4459"/>
        <v/>
      </c>
      <c r="C14871" s="206"/>
      <c r="D14871" s="207" t="str">
        <f t="shared" si="4457"/>
        <v/>
      </c>
      <c r="E14871" s="208"/>
      <c r="F14871" s="209">
        <f t="shared" si="4458"/>
        <v>0</v>
      </c>
      <c r="G14871" s="268">
        <f t="shared" si="4460"/>
        <v>0</v>
      </c>
    </row>
    <row r="14872" spans="1:7" ht="24" customHeight="1" x14ac:dyDescent="0.2">
      <c r="A14872" s="207" t="str">
        <f t="shared" si="4456"/>
        <v/>
      </c>
      <c r="B14872" s="205" t="str">
        <f t="shared" si="4459"/>
        <v/>
      </c>
      <c r="C14872" s="206"/>
      <c r="D14872" s="207" t="str">
        <f t="shared" si="4457"/>
        <v/>
      </c>
      <c r="E14872" s="208"/>
      <c r="F14872" s="209">
        <f t="shared" si="4458"/>
        <v>0</v>
      </c>
      <c r="G14872" s="268">
        <f t="shared" si="4460"/>
        <v>0</v>
      </c>
    </row>
    <row r="14873" spans="1:7" ht="24" customHeight="1" x14ac:dyDescent="0.2">
      <c r="A14873" s="207" t="str">
        <f t="shared" si="4456"/>
        <v/>
      </c>
      <c r="B14873" s="205" t="str">
        <f t="shared" si="4459"/>
        <v/>
      </c>
      <c r="C14873" s="206"/>
      <c r="D14873" s="207" t="str">
        <f t="shared" si="4457"/>
        <v/>
      </c>
      <c r="E14873" s="208"/>
      <c r="F14873" s="209">
        <f t="shared" si="4458"/>
        <v>0</v>
      </c>
      <c r="G14873" s="268">
        <f t="shared" si="4460"/>
        <v>0</v>
      </c>
    </row>
    <row r="14874" spans="1:7" ht="24" customHeight="1" x14ac:dyDescent="0.2">
      <c r="A14874" s="207" t="str">
        <f t="shared" si="4456"/>
        <v/>
      </c>
      <c r="B14874" s="205" t="str">
        <f t="shared" si="4459"/>
        <v/>
      </c>
      <c r="C14874" s="206"/>
      <c r="D14874" s="207" t="str">
        <f t="shared" si="4457"/>
        <v/>
      </c>
      <c r="E14874" s="208"/>
      <c r="F14874" s="209">
        <f t="shared" si="4458"/>
        <v>0</v>
      </c>
      <c r="G14874" s="268">
        <f t="shared" si="4460"/>
        <v>0</v>
      </c>
    </row>
    <row r="14875" spans="1:7" ht="24" customHeight="1" x14ac:dyDescent="0.2">
      <c r="A14875" s="207" t="str">
        <f t="shared" si="4456"/>
        <v/>
      </c>
      <c r="B14875" s="205" t="str">
        <f t="shared" si="4459"/>
        <v/>
      </c>
      <c r="C14875" s="206"/>
      <c r="D14875" s="207" t="str">
        <f t="shared" si="4457"/>
        <v/>
      </c>
      <c r="E14875" s="208"/>
      <c r="F14875" s="210">
        <f t="shared" si="4458"/>
        <v>0</v>
      </c>
      <c r="G14875" s="268">
        <f t="shared" si="4460"/>
        <v>0</v>
      </c>
    </row>
    <row r="14876" spans="1:7" ht="24" customHeight="1" x14ac:dyDescent="0.2">
      <c r="A14876" s="269"/>
      <c r="D14876" s="88"/>
      <c r="E14876" s="89"/>
      <c r="F14876" s="255" t="s">
        <v>30</v>
      </c>
      <c r="G14876" s="270">
        <f>SUBTOTAL(9,G14862:G14875)</f>
        <v>0</v>
      </c>
    </row>
    <row r="14877" spans="1:7" ht="24" customHeight="1" x14ac:dyDescent="0.2">
      <c r="A14877" s="269"/>
      <c r="C14877" s="98" t="s">
        <v>604</v>
      </c>
      <c r="D14877" s="88"/>
      <c r="E14877" s="89"/>
      <c r="G14877" s="271"/>
    </row>
    <row r="14878" spans="1:7" ht="24" customHeight="1" x14ac:dyDescent="0.2">
      <c r="A14878" s="207" t="str">
        <f t="shared" ref="A14878:A14885" si="4461">IFERROR(VLOOKUP(C14878,Tabla_Insumos,4,FALSE),"")</f>
        <v/>
      </c>
      <c r="B14878" s="205">
        <f t="shared" ref="B14878:B14885" si="4462">IFERROR(VLOOKUP(A14878,Tabla_Indices,5,FALSE),"")</f>
        <v>0</v>
      </c>
      <c r="C14878" s="206"/>
      <c r="D14878" s="207" t="str">
        <f t="shared" ref="D14878:D14885" si="4463">IFERROR(VLOOKUP(C14878,Tabla_Insumos,2,FALSE),"")</f>
        <v/>
      </c>
      <c r="E14878" s="208"/>
      <c r="F14878" s="211">
        <f t="shared" ref="F14878:F14885" si="4464">IFERROR(VLOOKUP(C14878,Tabla_Insumos,3,FALSE),0)</f>
        <v>0</v>
      </c>
      <c r="G14878" s="268">
        <f>ROUND(E14878*F14878,2)</f>
        <v>0</v>
      </c>
    </row>
    <row r="14879" spans="1:7" ht="24" customHeight="1" x14ac:dyDescent="0.2">
      <c r="A14879" s="207" t="str">
        <f t="shared" si="4461"/>
        <v/>
      </c>
      <c r="B14879" s="205">
        <f t="shared" si="4462"/>
        <v>0</v>
      </c>
      <c r="C14879" s="206"/>
      <c r="D14879" s="207" t="str">
        <f t="shared" si="4463"/>
        <v/>
      </c>
      <c r="E14879" s="208"/>
      <c r="F14879" s="211">
        <f t="shared" si="4464"/>
        <v>0</v>
      </c>
      <c r="G14879" s="268">
        <f>ROUND(E14879*F14879,2)</f>
        <v>0</v>
      </c>
    </row>
    <row r="14880" spans="1:7" ht="24" customHeight="1" x14ac:dyDescent="0.2">
      <c r="A14880" s="207" t="str">
        <f t="shared" si="4461"/>
        <v/>
      </c>
      <c r="B14880" s="205">
        <f t="shared" si="4462"/>
        <v>0</v>
      </c>
      <c r="C14880" s="206"/>
      <c r="D14880" s="207" t="str">
        <f t="shared" si="4463"/>
        <v/>
      </c>
      <c r="E14880" s="208"/>
      <c r="F14880" s="211">
        <f t="shared" si="4464"/>
        <v>0</v>
      </c>
      <c r="G14880" s="268">
        <f t="shared" ref="G14880:G14885" si="4465">ROUND(E14880*F14880,2)</f>
        <v>0</v>
      </c>
    </row>
    <row r="14881" spans="1:7" ht="24" customHeight="1" x14ac:dyDescent="0.2">
      <c r="A14881" s="207" t="str">
        <f t="shared" si="4461"/>
        <v/>
      </c>
      <c r="B14881" s="205">
        <f t="shared" si="4462"/>
        <v>0</v>
      </c>
      <c r="C14881" s="206"/>
      <c r="D14881" s="207" t="str">
        <f t="shared" si="4463"/>
        <v/>
      </c>
      <c r="E14881" s="208"/>
      <c r="F14881" s="211">
        <f t="shared" si="4464"/>
        <v>0</v>
      </c>
      <c r="G14881" s="268">
        <f t="shared" si="4465"/>
        <v>0</v>
      </c>
    </row>
    <row r="14882" spans="1:7" ht="24" customHeight="1" x14ac:dyDescent="0.2">
      <c r="A14882" s="207" t="str">
        <f t="shared" si="4461"/>
        <v/>
      </c>
      <c r="B14882" s="205">
        <f t="shared" si="4462"/>
        <v>0</v>
      </c>
      <c r="C14882" s="206"/>
      <c r="D14882" s="207" t="str">
        <f t="shared" si="4463"/>
        <v/>
      </c>
      <c r="E14882" s="208"/>
      <c r="F14882" s="209">
        <f t="shared" si="4464"/>
        <v>0</v>
      </c>
      <c r="G14882" s="268">
        <f t="shared" si="4465"/>
        <v>0</v>
      </c>
    </row>
    <row r="14883" spans="1:7" ht="24" customHeight="1" x14ac:dyDescent="0.2">
      <c r="A14883" s="207" t="str">
        <f t="shared" si="4461"/>
        <v/>
      </c>
      <c r="B14883" s="205">
        <f t="shared" si="4462"/>
        <v>0</v>
      </c>
      <c r="C14883" s="206"/>
      <c r="D14883" s="207" t="str">
        <f t="shared" si="4463"/>
        <v/>
      </c>
      <c r="E14883" s="208"/>
      <c r="F14883" s="209">
        <f t="shared" si="4464"/>
        <v>0</v>
      </c>
      <c r="G14883" s="268">
        <f t="shared" si="4465"/>
        <v>0</v>
      </c>
    </row>
    <row r="14884" spans="1:7" ht="24" customHeight="1" x14ac:dyDescent="0.2">
      <c r="A14884" s="207" t="str">
        <f t="shared" si="4461"/>
        <v/>
      </c>
      <c r="B14884" s="205">
        <f t="shared" si="4462"/>
        <v>0</v>
      </c>
      <c r="C14884" s="206"/>
      <c r="D14884" s="207" t="str">
        <f t="shared" si="4463"/>
        <v/>
      </c>
      <c r="E14884" s="208"/>
      <c r="F14884" s="209">
        <f t="shared" si="4464"/>
        <v>0</v>
      </c>
      <c r="G14884" s="268">
        <f t="shared" si="4465"/>
        <v>0</v>
      </c>
    </row>
    <row r="14885" spans="1:7" ht="24" customHeight="1" x14ac:dyDescent="0.2">
      <c r="A14885" s="207" t="str">
        <f t="shared" si="4461"/>
        <v/>
      </c>
      <c r="B14885" s="205">
        <f t="shared" si="4462"/>
        <v>0</v>
      </c>
      <c r="C14885" s="206"/>
      <c r="D14885" s="207" t="str">
        <f t="shared" si="4463"/>
        <v/>
      </c>
      <c r="E14885" s="208"/>
      <c r="F14885" s="209">
        <f t="shared" si="4464"/>
        <v>0</v>
      </c>
      <c r="G14885" s="268">
        <f t="shared" si="4465"/>
        <v>0</v>
      </c>
    </row>
    <row r="14886" spans="1:7" ht="24" customHeight="1" x14ac:dyDescent="0.2">
      <c r="A14886" s="269"/>
      <c r="D14886" s="88"/>
      <c r="E14886" s="89"/>
      <c r="F14886" s="255" t="s">
        <v>31</v>
      </c>
      <c r="G14886" s="270">
        <f>SUBTOTAL(9,G14878:G14885)</f>
        <v>0</v>
      </c>
    </row>
    <row r="14887" spans="1:7" ht="24" customHeight="1" x14ac:dyDescent="0.2">
      <c r="A14887" s="269"/>
      <c r="C14887" s="98" t="s">
        <v>605</v>
      </c>
      <c r="D14887" s="88"/>
      <c r="E14887" s="89"/>
      <c r="G14887" s="271"/>
    </row>
    <row r="14888" spans="1:7" ht="24" customHeight="1" x14ac:dyDescent="0.2">
      <c r="A14888" s="207" t="str">
        <f t="shared" ref="A14888:A14896" si="4466">IFERROR(VLOOKUP(C14888,Tabla_Insumos,4,FALSE),"")</f>
        <v/>
      </c>
      <c r="B14888" s="205" t="str">
        <f t="shared" ref="B14888:B14896" si="4467">IFERROR(VLOOKUP(C14888,Tabla_Insumos,5,FALSE),"")</f>
        <v/>
      </c>
      <c r="C14888" s="206"/>
      <c r="D14888" s="207" t="str">
        <f t="shared" ref="D14888:D14896" si="4468">IFERROR(VLOOKUP(C14888,Tabla_Insumos,2,FALSE),"")</f>
        <v/>
      </c>
      <c r="E14888" s="208"/>
      <c r="F14888" s="209">
        <f t="shared" ref="F14888:F14896" si="4469">IFERROR(VLOOKUP(C14888,Tabla_Insumos,3,FALSE),0)</f>
        <v>0</v>
      </c>
      <c r="G14888" s="268">
        <f t="shared" ref="G14888:G14896" si="4470">ROUND(E14888*F14888,2)</f>
        <v>0</v>
      </c>
    </row>
    <row r="14889" spans="1:7" ht="24" customHeight="1" x14ac:dyDescent="0.2">
      <c r="A14889" s="207" t="str">
        <f t="shared" si="4466"/>
        <v/>
      </c>
      <c r="B14889" s="205" t="str">
        <f t="shared" si="4467"/>
        <v/>
      </c>
      <c r="C14889" s="206"/>
      <c r="D14889" s="207" t="str">
        <f t="shared" si="4468"/>
        <v/>
      </c>
      <c r="E14889" s="208"/>
      <c r="F14889" s="209">
        <f t="shared" si="4469"/>
        <v>0</v>
      </c>
      <c r="G14889" s="268">
        <f t="shared" si="4470"/>
        <v>0</v>
      </c>
    </row>
    <row r="14890" spans="1:7" ht="24" customHeight="1" x14ac:dyDescent="0.2">
      <c r="A14890" s="207" t="str">
        <f t="shared" si="4466"/>
        <v/>
      </c>
      <c r="B14890" s="205" t="str">
        <f t="shared" si="4467"/>
        <v/>
      </c>
      <c r="C14890" s="206"/>
      <c r="D14890" s="207" t="str">
        <f t="shared" si="4468"/>
        <v/>
      </c>
      <c r="E14890" s="208"/>
      <c r="F14890" s="209">
        <f t="shared" si="4469"/>
        <v>0</v>
      </c>
      <c r="G14890" s="268">
        <f t="shared" si="4470"/>
        <v>0</v>
      </c>
    </row>
    <row r="14891" spans="1:7" ht="24" customHeight="1" x14ac:dyDescent="0.2">
      <c r="A14891" s="207" t="str">
        <f t="shared" si="4466"/>
        <v/>
      </c>
      <c r="B14891" s="205" t="str">
        <f t="shared" si="4467"/>
        <v/>
      </c>
      <c r="C14891" s="206"/>
      <c r="D14891" s="207" t="str">
        <f t="shared" si="4468"/>
        <v/>
      </c>
      <c r="E14891" s="208"/>
      <c r="F14891" s="209">
        <f t="shared" si="4469"/>
        <v>0</v>
      </c>
      <c r="G14891" s="268">
        <f t="shared" si="4470"/>
        <v>0</v>
      </c>
    </row>
    <row r="14892" spans="1:7" ht="24" customHeight="1" x14ac:dyDescent="0.2">
      <c r="A14892" s="207" t="str">
        <f t="shared" si="4466"/>
        <v/>
      </c>
      <c r="B14892" s="205" t="str">
        <f t="shared" si="4467"/>
        <v/>
      </c>
      <c r="C14892" s="206"/>
      <c r="D14892" s="207" t="str">
        <f t="shared" si="4468"/>
        <v/>
      </c>
      <c r="E14892" s="208"/>
      <c r="F14892" s="209">
        <f t="shared" si="4469"/>
        <v>0</v>
      </c>
      <c r="G14892" s="268">
        <f t="shared" si="4470"/>
        <v>0</v>
      </c>
    </row>
    <row r="14893" spans="1:7" ht="24" customHeight="1" x14ac:dyDescent="0.2">
      <c r="A14893" s="207" t="str">
        <f t="shared" si="4466"/>
        <v/>
      </c>
      <c r="B14893" s="205" t="str">
        <f t="shared" si="4467"/>
        <v/>
      </c>
      <c r="C14893" s="206"/>
      <c r="D14893" s="207" t="str">
        <f t="shared" si="4468"/>
        <v/>
      </c>
      <c r="E14893" s="208"/>
      <c r="F14893" s="209">
        <f t="shared" si="4469"/>
        <v>0</v>
      </c>
      <c r="G14893" s="268">
        <f t="shared" si="4470"/>
        <v>0</v>
      </c>
    </row>
    <row r="14894" spans="1:7" ht="24" customHeight="1" x14ac:dyDescent="0.2">
      <c r="A14894" s="207" t="str">
        <f t="shared" si="4466"/>
        <v/>
      </c>
      <c r="B14894" s="205" t="str">
        <f t="shared" si="4467"/>
        <v/>
      </c>
      <c r="C14894" s="206"/>
      <c r="D14894" s="207" t="str">
        <f t="shared" si="4468"/>
        <v/>
      </c>
      <c r="E14894" s="208"/>
      <c r="F14894" s="209">
        <f t="shared" si="4469"/>
        <v>0</v>
      </c>
      <c r="G14894" s="268">
        <f t="shared" si="4470"/>
        <v>0</v>
      </c>
    </row>
    <row r="14895" spans="1:7" ht="24" customHeight="1" x14ac:dyDescent="0.2">
      <c r="A14895" s="207" t="str">
        <f t="shared" si="4466"/>
        <v/>
      </c>
      <c r="B14895" s="205" t="str">
        <f t="shared" si="4467"/>
        <v/>
      </c>
      <c r="C14895" s="206"/>
      <c r="D14895" s="207" t="str">
        <f t="shared" si="4468"/>
        <v/>
      </c>
      <c r="E14895" s="208"/>
      <c r="F14895" s="209">
        <f t="shared" si="4469"/>
        <v>0</v>
      </c>
      <c r="G14895" s="268">
        <f t="shared" si="4470"/>
        <v>0</v>
      </c>
    </row>
    <row r="14896" spans="1:7" ht="24" customHeight="1" x14ac:dyDescent="0.2">
      <c r="A14896" s="207" t="str">
        <f t="shared" si="4466"/>
        <v/>
      </c>
      <c r="B14896" s="205" t="str">
        <f t="shared" si="4467"/>
        <v/>
      </c>
      <c r="C14896" s="206"/>
      <c r="D14896" s="207" t="str">
        <f t="shared" si="4468"/>
        <v/>
      </c>
      <c r="E14896" s="208"/>
      <c r="F14896" s="209">
        <f t="shared" si="4469"/>
        <v>0</v>
      </c>
      <c r="G14896" s="268">
        <f t="shared" si="4470"/>
        <v>0</v>
      </c>
    </row>
    <row r="14897" spans="1:7" ht="24" customHeight="1" x14ac:dyDescent="0.2">
      <c r="A14897" s="272"/>
      <c r="B14897" s="88"/>
      <c r="D14897" s="88"/>
      <c r="E14897" s="89"/>
      <c r="F14897" s="255" t="s">
        <v>32</v>
      </c>
      <c r="G14897" s="270">
        <f>SUBTOTAL(9,G14888:G14896)</f>
        <v>0</v>
      </c>
    </row>
    <row r="14898" spans="1:7" ht="24" customHeight="1" x14ac:dyDescent="0.2">
      <c r="A14898" s="273"/>
      <c r="B14898" s="88"/>
      <c r="D14898" s="88"/>
      <c r="E14898" s="89"/>
      <c r="G14898" s="271"/>
    </row>
    <row r="14899" spans="1:7" ht="24" customHeight="1" x14ac:dyDescent="0.2">
      <c r="A14899" s="274" t="str">
        <f>B14857</f>
        <v>25.9.2.36</v>
      </c>
      <c r="B14899" s="275" t="str">
        <f>C14857</f>
        <v xml:space="preserve">Juego de Barras 200A c. tapa acrilico                        </v>
      </c>
      <c r="C14899" s="95"/>
      <c r="D14899" s="95" t="s">
        <v>33</v>
      </c>
      <c r="E14899" s="96"/>
      <c r="F14899" s="277" t="s">
        <v>34</v>
      </c>
      <c r="G14899" s="276">
        <f>SUBTOTAL(9,G14862:G14898)</f>
        <v>0</v>
      </c>
    </row>
    <row r="14901" spans="1:7" ht="24" customHeight="1" x14ac:dyDescent="0.2">
      <c r="A14901" s="256" t="s">
        <v>36</v>
      </c>
      <c r="B14901" s="257"/>
      <c r="C14901" s="257"/>
      <c r="D14901" s="257"/>
      <c r="E14901" s="257"/>
      <c r="F14901" s="257"/>
      <c r="G14901" s="258"/>
    </row>
    <row r="14902" spans="1:7" ht="24" customHeight="1" x14ac:dyDescent="0.2">
      <c r="A14902" s="259" t="s">
        <v>601</v>
      </c>
      <c r="B14902" s="84" t="str">
        <f>Comitente</f>
        <v>SUBSECRETARIA DE ARQUITECTURA</v>
      </c>
      <c r="C14902" s="80"/>
      <c r="D14902" s="85"/>
      <c r="E14902" s="85"/>
      <c r="F14902" s="86"/>
      <c r="G14902" s="260"/>
    </row>
    <row r="14903" spans="1:7" ht="24" customHeight="1" x14ac:dyDescent="0.2">
      <c r="A14903" s="259" t="s">
        <v>602</v>
      </c>
      <c r="B14903" s="84">
        <f>Contratista</f>
        <v>0</v>
      </c>
      <c r="C14903" s="81"/>
      <c r="D14903" s="81"/>
      <c r="E14903" s="81"/>
      <c r="F14903" s="87"/>
      <c r="G14903" s="261"/>
    </row>
    <row r="14904" spans="1:7" ht="24" customHeight="1" x14ac:dyDescent="0.2">
      <c r="A14904" s="259" t="s">
        <v>23</v>
      </c>
      <c r="B14904" s="84" t="str">
        <f>Obra</f>
        <v>ESCUELA CASA DEL NINÑO</v>
      </c>
      <c r="C14904" s="81"/>
      <c r="D14904" s="81"/>
      <c r="E14904" s="81"/>
      <c r="F14904" s="87" t="s">
        <v>37</v>
      </c>
      <c r="G14904" s="262">
        <f>Fecha_Base</f>
        <v>0</v>
      </c>
    </row>
    <row r="14905" spans="1:7" ht="24" customHeight="1" x14ac:dyDescent="0.2">
      <c r="A14905" s="263" t="s">
        <v>600</v>
      </c>
      <c r="B14905" s="82" t="str">
        <f>Ubicación</f>
        <v>VALLE FERTIL - SAN JUAN</v>
      </c>
      <c r="C14905" s="82"/>
      <c r="D14905" s="88"/>
      <c r="E14905" s="89"/>
      <c r="G14905" s="264"/>
    </row>
    <row r="14906" spans="1:7" ht="24" customHeight="1" x14ac:dyDescent="0.2">
      <c r="A14906" s="263" t="s">
        <v>38</v>
      </c>
      <c r="B14906" s="91">
        <f>IFERROR(VALUE(LEFT(B14907,FIND(".",B14907)-1)),"")</f>
        <v>25</v>
      </c>
      <c r="C14906" s="83" t="str">
        <f>IFERROR(VLOOKUP(B14906,Tabla_CyP,2,FALSE),"")</f>
        <v>REPARACIONES, REFACCIONES Y REFUNCIONALIZACIONES</v>
      </c>
      <c r="E14906" s="89"/>
      <c r="G14906" s="264"/>
    </row>
    <row r="14907" spans="1:7" ht="24" customHeight="1" x14ac:dyDescent="0.2">
      <c r="A14907" s="263" t="s">
        <v>24</v>
      </c>
      <c r="B14907" s="92" t="str">
        <f>IFERROR(VLOOKUP(COUNTIF($A$1:A14907,"ANALISIS DE PRECIOS"),Tabla_NumeroItem,2,FALSE),"")</f>
        <v>25.9.2.37</v>
      </c>
      <c r="C14907" s="83" t="str">
        <f>IFERROR(VLOOKUP(B14907,Tabla_CyP,2,FALSE),"")</f>
        <v>Cámara de HºA</v>
      </c>
      <c r="D14907" s="88"/>
      <c r="E14907" s="89"/>
      <c r="F14907" s="87" t="s">
        <v>25</v>
      </c>
      <c r="G14907" s="265" t="str">
        <f>IFERROR(VLOOKUP(B14907,Tabla_CyP,4,FALSE),"")</f>
        <v>u</v>
      </c>
    </row>
    <row r="14908" spans="1:7" ht="24" customHeight="1" x14ac:dyDescent="0.2">
      <c r="A14908" s="263"/>
      <c r="B14908" s="82"/>
      <c r="D14908" s="88"/>
      <c r="E14908" s="89"/>
      <c r="G14908" s="264"/>
    </row>
    <row r="14909" spans="1:7" ht="24" customHeight="1" x14ac:dyDescent="0.2">
      <c r="A14909" s="366" t="s">
        <v>506</v>
      </c>
      <c r="B14909" s="367"/>
      <c r="C14909" s="368" t="s">
        <v>0</v>
      </c>
      <c r="D14909" s="368" t="s">
        <v>26</v>
      </c>
      <c r="E14909" s="370" t="s">
        <v>27</v>
      </c>
      <c r="F14909" s="372" t="s">
        <v>28</v>
      </c>
      <c r="G14909" s="372" t="s">
        <v>29</v>
      </c>
    </row>
    <row r="14910" spans="1:7" ht="24" customHeight="1" x14ac:dyDescent="0.2">
      <c r="A14910" s="93" t="s">
        <v>507</v>
      </c>
      <c r="B14910" s="93" t="s">
        <v>508</v>
      </c>
      <c r="C14910" s="369"/>
      <c r="D14910" s="369"/>
      <c r="E14910" s="371"/>
      <c r="F14910" s="373"/>
      <c r="G14910" s="373"/>
    </row>
    <row r="14911" spans="1:7" ht="24" customHeight="1" x14ac:dyDescent="0.2">
      <c r="A14911" s="266"/>
      <c r="B14911" s="94"/>
      <c r="C14911" s="132" t="s">
        <v>603</v>
      </c>
      <c r="D14911" s="95"/>
      <c r="E14911" s="96"/>
      <c r="F14911" s="97"/>
      <c r="G14911" s="267"/>
    </row>
    <row r="14912" spans="1:7" ht="24" customHeight="1" x14ac:dyDescent="0.2">
      <c r="A14912" s="207" t="str">
        <f t="shared" ref="A14912:A14925" si="4471">IFERROR(VLOOKUP(C14912,Tabla_Insumos,4,FALSE),"")</f>
        <v/>
      </c>
      <c r="B14912" s="205" t="str">
        <f>IFERROR(VLOOKUP(C14912,Tabla_Insumos,5,FALSE),"")</f>
        <v/>
      </c>
      <c r="C14912" s="206"/>
      <c r="D14912" s="207" t="str">
        <f t="shared" ref="D14912:D14925" si="4472">IFERROR(VLOOKUP(C14912,Tabla_Insumos,2,FALSE),"")</f>
        <v/>
      </c>
      <c r="E14912" s="208"/>
      <c r="F14912" s="209">
        <f t="shared" ref="F14912:F14925" si="4473">IFERROR(VLOOKUP(C14912,Tabla_Insumos,3,FALSE),0)</f>
        <v>0</v>
      </c>
      <c r="G14912" s="268">
        <f>ROUND(E14912*F14912,2)</f>
        <v>0</v>
      </c>
    </row>
    <row r="14913" spans="1:7" ht="24" customHeight="1" x14ac:dyDescent="0.2">
      <c r="A14913" s="207" t="str">
        <f t="shared" si="4471"/>
        <v/>
      </c>
      <c r="B14913" s="205" t="str">
        <f t="shared" ref="B14913:B14925" si="4474">IFERROR(VLOOKUP(C14913,Tabla_Insumos,5,FALSE),"")</f>
        <v/>
      </c>
      <c r="C14913" s="206"/>
      <c r="D14913" s="207" t="str">
        <f t="shared" si="4472"/>
        <v/>
      </c>
      <c r="E14913" s="208"/>
      <c r="F14913" s="209">
        <f t="shared" si="4473"/>
        <v>0</v>
      </c>
      <c r="G14913" s="268">
        <f t="shared" ref="G14913:G14925" si="4475">ROUND(E14913*F14913,2)</f>
        <v>0</v>
      </c>
    </row>
    <row r="14914" spans="1:7" ht="24" customHeight="1" x14ac:dyDescent="0.2">
      <c r="A14914" s="207" t="str">
        <f t="shared" si="4471"/>
        <v/>
      </c>
      <c r="B14914" s="205" t="str">
        <f t="shared" si="4474"/>
        <v/>
      </c>
      <c r="C14914" s="206"/>
      <c r="D14914" s="207" t="str">
        <f t="shared" si="4472"/>
        <v/>
      </c>
      <c r="E14914" s="208"/>
      <c r="F14914" s="209">
        <f t="shared" si="4473"/>
        <v>0</v>
      </c>
      <c r="G14914" s="268">
        <f t="shared" si="4475"/>
        <v>0</v>
      </c>
    </row>
    <row r="14915" spans="1:7" ht="24" customHeight="1" x14ac:dyDescent="0.2">
      <c r="A14915" s="207" t="str">
        <f t="shared" si="4471"/>
        <v/>
      </c>
      <c r="B14915" s="205" t="str">
        <f t="shared" si="4474"/>
        <v/>
      </c>
      <c r="C14915" s="206"/>
      <c r="D14915" s="207" t="str">
        <f t="shared" si="4472"/>
        <v/>
      </c>
      <c r="E14915" s="208"/>
      <c r="F14915" s="209">
        <f t="shared" si="4473"/>
        <v>0</v>
      </c>
      <c r="G14915" s="268">
        <f t="shared" si="4475"/>
        <v>0</v>
      </c>
    </row>
    <row r="14916" spans="1:7" ht="24" customHeight="1" x14ac:dyDescent="0.2">
      <c r="A14916" s="207" t="str">
        <f t="shared" si="4471"/>
        <v/>
      </c>
      <c r="B14916" s="205" t="str">
        <f t="shared" si="4474"/>
        <v/>
      </c>
      <c r="C14916" s="206"/>
      <c r="D14916" s="207" t="str">
        <f t="shared" si="4472"/>
        <v/>
      </c>
      <c r="E14916" s="208"/>
      <c r="F14916" s="209">
        <f t="shared" si="4473"/>
        <v>0</v>
      </c>
      <c r="G14916" s="268">
        <f t="shared" si="4475"/>
        <v>0</v>
      </c>
    </row>
    <row r="14917" spans="1:7" ht="24" customHeight="1" x14ac:dyDescent="0.2">
      <c r="A14917" s="207" t="str">
        <f t="shared" si="4471"/>
        <v/>
      </c>
      <c r="B14917" s="205" t="str">
        <f t="shared" si="4474"/>
        <v/>
      </c>
      <c r="C14917" s="206"/>
      <c r="D14917" s="207" t="str">
        <f t="shared" si="4472"/>
        <v/>
      </c>
      <c r="E14917" s="208"/>
      <c r="F14917" s="209">
        <f t="shared" si="4473"/>
        <v>0</v>
      </c>
      <c r="G14917" s="268">
        <f t="shared" si="4475"/>
        <v>0</v>
      </c>
    </row>
    <row r="14918" spans="1:7" ht="24" customHeight="1" x14ac:dyDescent="0.2">
      <c r="A14918" s="207" t="str">
        <f t="shared" si="4471"/>
        <v/>
      </c>
      <c r="B14918" s="205" t="str">
        <f t="shared" si="4474"/>
        <v/>
      </c>
      <c r="C14918" s="206"/>
      <c r="D14918" s="207" t="str">
        <f t="shared" si="4472"/>
        <v/>
      </c>
      <c r="E14918" s="208"/>
      <c r="F14918" s="209">
        <f t="shared" si="4473"/>
        <v>0</v>
      </c>
      <c r="G14918" s="268">
        <f t="shared" si="4475"/>
        <v>0</v>
      </c>
    </row>
    <row r="14919" spans="1:7" ht="24" customHeight="1" x14ac:dyDescent="0.2">
      <c r="A14919" s="207" t="str">
        <f t="shared" si="4471"/>
        <v/>
      </c>
      <c r="B14919" s="205" t="str">
        <f t="shared" si="4474"/>
        <v/>
      </c>
      <c r="C14919" s="206"/>
      <c r="D14919" s="207" t="str">
        <f t="shared" si="4472"/>
        <v/>
      </c>
      <c r="E14919" s="208"/>
      <c r="F14919" s="209">
        <f t="shared" si="4473"/>
        <v>0</v>
      </c>
      <c r="G14919" s="268">
        <f t="shared" si="4475"/>
        <v>0</v>
      </c>
    </row>
    <row r="14920" spans="1:7" ht="24" customHeight="1" x14ac:dyDescent="0.2">
      <c r="A14920" s="207" t="str">
        <f t="shared" si="4471"/>
        <v/>
      </c>
      <c r="B14920" s="205" t="str">
        <f t="shared" si="4474"/>
        <v/>
      </c>
      <c r="C14920" s="206"/>
      <c r="D14920" s="207" t="str">
        <f t="shared" si="4472"/>
        <v/>
      </c>
      <c r="E14920" s="208"/>
      <c r="F14920" s="209">
        <f t="shared" si="4473"/>
        <v>0</v>
      </c>
      <c r="G14920" s="268">
        <f t="shared" si="4475"/>
        <v>0</v>
      </c>
    </row>
    <row r="14921" spans="1:7" ht="24" customHeight="1" x14ac:dyDescent="0.2">
      <c r="A14921" s="207" t="str">
        <f t="shared" si="4471"/>
        <v/>
      </c>
      <c r="B14921" s="205" t="str">
        <f t="shared" si="4474"/>
        <v/>
      </c>
      <c r="C14921" s="206"/>
      <c r="D14921" s="207" t="str">
        <f t="shared" si="4472"/>
        <v/>
      </c>
      <c r="E14921" s="208"/>
      <c r="F14921" s="209">
        <f t="shared" si="4473"/>
        <v>0</v>
      </c>
      <c r="G14921" s="268">
        <f t="shared" si="4475"/>
        <v>0</v>
      </c>
    </row>
    <row r="14922" spans="1:7" ht="24" customHeight="1" x14ac:dyDescent="0.2">
      <c r="A14922" s="207" t="str">
        <f t="shared" si="4471"/>
        <v/>
      </c>
      <c r="B14922" s="205" t="str">
        <f t="shared" si="4474"/>
        <v/>
      </c>
      <c r="C14922" s="206"/>
      <c r="D14922" s="207" t="str">
        <f t="shared" si="4472"/>
        <v/>
      </c>
      <c r="E14922" s="208"/>
      <c r="F14922" s="209">
        <f t="shared" si="4473"/>
        <v>0</v>
      </c>
      <c r="G14922" s="268">
        <f t="shared" si="4475"/>
        <v>0</v>
      </c>
    </row>
    <row r="14923" spans="1:7" ht="24" customHeight="1" x14ac:dyDescent="0.2">
      <c r="A14923" s="207" t="str">
        <f t="shared" si="4471"/>
        <v/>
      </c>
      <c r="B14923" s="205" t="str">
        <f t="shared" si="4474"/>
        <v/>
      </c>
      <c r="C14923" s="206"/>
      <c r="D14923" s="207" t="str">
        <f t="shared" si="4472"/>
        <v/>
      </c>
      <c r="E14923" s="208"/>
      <c r="F14923" s="209">
        <f t="shared" si="4473"/>
        <v>0</v>
      </c>
      <c r="G14923" s="268">
        <f t="shared" si="4475"/>
        <v>0</v>
      </c>
    </row>
    <row r="14924" spans="1:7" ht="24" customHeight="1" x14ac:dyDescent="0.2">
      <c r="A14924" s="207" t="str">
        <f t="shared" si="4471"/>
        <v/>
      </c>
      <c r="B14924" s="205" t="str">
        <f t="shared" si="4474"/>
        <v/>
      </c>
      <c r="C14924" s="206"/>
      <c r="D14924" s="207" t="str">
        <f t="shared" si="4472"/>
        <v/>
      </c>
      <c r="E14924" s="208"/>
      <c r="F14924" s="209">
        <f t="shared" si="4473"/>
        <v>0</v>
      </c>
      <c r="G14924" s="268">
        <f t="shared" si="4475"/>
        <v>0</v>
      </c>
    </row>
    <row r="14925" spans="1:7" ht="24" customHeight="1" x14ac:dyDescent="0.2">
      <c r="A14925" s="207" t="str">
        <f t="shared" si="4471"/>
        <v/>
      </c>
      <c r="B14925" s="205" t="str">
        <f t="shared" si="4474"/>
        <v/>
      </c>
      <c r="C14925" s="206"/>
      <c r="D14925" s="207" t="str">
        <f t="shared" si="4472"/>
        <v/>
      </c>
      <c r="E14925" s="208"/>
      <c r="F14925" s="210">
        <f t="shared" si="4473"/>
        <v>0</v>
      </c>
      <c r="G14925" s="268">
        <f t="shared" si="4475"/>
        <v>0</v>
      </c>
    </row>
    <row r="14926" spans="1:7" ht="24" customHeight="1" x14ac:dyDescent="0.2">
      <c r="A14926" s="269"/>
      <c r="D14926" s="88"/>
      <c r="E14926" s="89"/>
      <c r="F14926" s="255" t="s">
        <v>30</v>
      </c>
      <c r="G14926" s="270">
        <f>SUBTOTAL(9,G14912:G14925)</f>
        <v>0</v>
      </c>
    </row>
    <row r="14927" spans="1:7" ht="24" customHeight="1" x14ac:dyDescent="0.2">
      <c r="A14927" s="269"/>
      <c r="C14927" s="98" t="s">
        <v>604</v>
      </c>
      <c r="D14927" s="88"/>
      <c r="E14927" s="89"/>
      <c r="G14927" s="271"/>
    </row>
    <row r="14928" spans="1:7" ht="24" customHeight="1" x14ac:dyDescent="0.2">
      <c r="A14928" s="207" t="str">
        <f t="shared" ref="A14928:A14935" si="4476">IFERROR(VLOOKUP(C14928,Tabla_Insumos,4,FALSE),"")</f>
        <v/>
      </c>
      <c r="B14928" s="205">
        <f t="shared" ref="B14928:B14935" si="4477">IFERROR(VLOOKUP(A14928,Tabla_Indices,5,FALSE),"")</f>
        <v>0</v>
      </c>
      <c r="C14928" s="206"/>
      <c r="D14928" s="207" t="str">
        <f t="shared" ref="D14928:D14935" si="4478">IFERROR(VLOOKUP(C14928,Tabla_Insumos,2,FALSE),"")</f>
        <v/>
      </c>
      <c r="E14928" s="208"/>
      <c r="F14928" s="211">
        <f t="shared" ref="F14928:F14935" si="4479">IFERROR(VLOOKUP(C14928,Tabla_Insumos,3,FALSE),0)</f>
        <v>0</v>
      </c>
      <c r="G14928" s="268">
        <f>ROUND(E14928*F14928,2)</f>
        <v>0</v>
      </c>
    </row>
    <row r="14929" spans="1:7" ht="24" customHeight="1" x14ac:dyDescent="0.2">
      <c r="A14929" s="207" t="str">
        <f t="shared" si="4476"/>
        <v/>
      </c>
      <c r="B14929" s="205">
        <f t="shared" si="4477"/>
        <v>0</v>
      </c>
      <c r="C14929" s="206"/>
      <c r="D14929" s="207" t="str">
        <f t="shared" si="4478"/>
        <v/>
      </c>
      <c r="E14929" s="208"/>
      <c r="F14929" s="211">
        <f t="shared" si="4479"/>
        <v>0</v>
      </c>
      <c r="G14929" s="268">
        <f>ROUND(E14929*F14929,2)</f>
        <v>0</v>
      </c>
    </row>
    <row r="14930" spans="1:7" ht="24" customHeight="1" x14ac:dyDescent="0.2">
      <c r="A14930" s="207" t="str">
        <f t="shared" si="4476"/>
        <v/>
      </c>
      <c r="B14930" s="205">
        <f t="shared" si="4477"/>
        <v>0</v>
      </c>
      <c r="C14930" s="206"/>
      <c r="D14930" s="207" t="str">
        <f t="shared" si="4478"/>
        <v/>
      </c>
      <c r="E14930" s="208"/>
      <c r="F14930" s="211">
        <f t="shared" si="4479"/>
        <v>0</v>
      </c>
      <c r="G14930" s="268">
        <f t="shared" ref="G14930:G14935" si="4480">ROUND(E14930*F14930,2)</f>
        <v>0</v>
      </c>
    </row>
    <row r="14931" spans="1:7" ht="24" customHeight="1" x14ac:dyDescent="0.2">
      <c r="A14931" s="207" t="str">
        <f t="shared" si="4476"/>
        <v/>
      </c>
      <c r="B14931" s="205">
        <f t="shared" si="4477"/>
        <v>0</v>
      </c>
      <c r="C14931" s="206"/>
      <c r="D14931" s="207" t="str">
        <f t="shared" si="4478"/>
        <v/>
      </c>
      <c r="E14931" s="208"/>
      <c r="F14931" s="211">
        <f t="shared" si="4479"/>
        <v>0</v>
      </c>
      <c r="G14931" s="268">
        <f t="shared" si="4480"/>
        <v>0</v>
      </c>
    </row>
    <row r="14932" spans="1:7" ht="24" customHeight="1" x14ac:dyDescent="0.2">
      <c r="A14932" s="207" t="str">
        <f t="shared" si="4476"/>
        <v/>
      </c>
      <c r="B14932" s="205">
        <f t="shared" si="4477"/>
        <v>0</v>
      </c>
      <c r="C14932" s="206"/>
      <c r="D14932" s="207" t="str">
        <f t="shared" si="4478"/>
        <v/>
      </c>
      <c r="E14932" s="208"/>
      <c r="F14932" s="209">
        <f t="shared" si="4479"/>
        <v>0</v>
      </c>
      <c r="G14932" s="268">
        <f t="shared" si="4480"/>
        <v>0</v>
      </c>
    </row>
    <row r="14933" spans="1:7" ht="24" customHeight="1" x14ac:dyDescent="0.2">
      <c r="A14933" s="207" t="str">
        <f t="shared" si="4476"/>
        <v/>
      </c>
      <c r="B14933" s="205">
        <f t="shared" si="4477"/>
        <v>0</v>
      </c>
      <c r="C14933" s="206"/>
      <c r="D14933" s="207" t="str">
        <f t="shared" si="4478"/>
        <v/>
      </c>
      <c r="E14933" s="208"/>
      <c r="F14933" s="209">
        <f t="shared" si="4479"/>
        <v>0</v>
      </c>
      <c r="G14933" s="268">
        <f t="shared" si="4480"/>
        <v>0</v>
      </c>
    </row>
    <row r="14934" spans="1:7" ht="24" customHeight="1" x14ac:dyDescent="0.2">
      <c r="A14934" s="207" t="str">
        <f t="shared" si="4476"/>
        <v/>
      </c>
      <c r="B14934" s="205">
        <f t="shared" si="4477"/>
        <v>0</v>
      </c>
      <c r="C14934" s="206"/>
      <c r="D14934" s="207" t="str">
        <f t="shared" si="4478"/>
        <v/>
      </c>
      <c r="E14934" s="208"/>
      <c r="F14934" s="209">
        <f t="shared" si="4479"/>
        <v>0</v>
      </c>
      <c r="G14934" s="268">
        <f t="shared" si="4480"/>
        <v>0</v>
      </c>
    </row>
    <row r="14935" spans="1:7" ht="24" customHeight="1" x14ac:dyDescent="0.2">
      <c r="A14935" s="207" t="str">
        <f t="shared" si="4476"/>
        <v/>
      </c>
      <c r="B14935" s="205">
        <f t="shared" si="4477"/>
        <v>0</v>
      </c>
      <c r="C14935" s="206"/>
      <c r="D14935" s="207" t="str">
        <f t="shared" si="4478"/>
        <v/>
      </c>
      <c r="E14935" s="208"/>
      <c r="F14935" s="209">
        <f t="shared" si="4479"/>
        <v>0</v>
      </c>
      <c r="G14935" s="268">
        <f t="shared" si="4480"/>
        <v>0</v>
      </c>
    </row>
    <row r="14936" spans="1:7" ht="24" customHeight="1" x14ac:dyDescent="0.2">
      <c r="A14936" s="269"/>
      <c r="D14936" s="88"/>
      <c r="E14936" s="89"/>
      <c r="F14936" s="255" t="s">
        <v>31</v>
      </c>
      <c r="G14936" s="270">
        <f>SUBTOTAL(9,G14928:G14935)</f>
        <v>0</v>
      </c>
    </row>
    <row r="14937" spans="1:7" ht="24" customHeight="1" x14ac:dyDescent="0.2">
      <c r="A14937" s="269"/>
      <c r="C14937" s="98" t="s">
        <v>605</v>
      </c>
      <c r="D14937" s="88"/>
      <c r="E14937" s="89"/>
      <c r="G14937" s="271"/>
    </row>
    <row r="14938" spans="1:7" ht="24" customHeight="1" x14ac:dyDescent="0.2">
      <c r="A14938" s="207" t="str">
        <f t="shared" ref="A14938:A14946" si="4481">IFERROR(VLOOKUP(C14938,Tabla_Insumos,4,FALSE),"")</f>
        <v/>
      </c>
      <c r="B14938" s="205" t="str">
        <f t="shared" ref="B14938:B14946" si="4482">IFERROR(VLOOKUP(C14938,Tabla_Insumos,5,FALSE),"")</f>
        <v/>
      </c>
      <c r="C14938" s="206"/>
      <c r="D14938" s="207" t="str">
        <f t="shared" ref="D14938:D14946" si="4483">IFERROR(VLOOKUP(C14938,Tabla_Insumos,2,FALSE),"")</f>
        <v/>
      </c>
      <c r="E14938" s="208"/>
      <c r="F14938" s="209">
        <f t="shared" ref="F14938:F14946" si="4484">IFERROR(VLOOKUP(C14938,Tabla_Insumos,3,FALSE),0)</f>
        <v>0</v>
      </c>
      <c r="G14938" s="268">
        <f t="shared" ref="G14938:G14946" si="4485">ROUND(E14938*F14938,2)</f>
        <v>0</v>
      </c>
    </row>
    <row r="14939" spans="1:7" ht="24" customHeight="1" x14ac:dyDescent="0.2">
      <c r="A14939" s="207" t="str">
        <f t="shared" si="4481"/>
        <v/>
      </c>
      <c r="B14939" s="205" t="str">
        <f t="shared" si="4482"/>
        <v/>
      </c>
      <c r="C14939" s="206"/>
      <c r="D14939" s="207" t="str">
        <f t="shared" si="4483"/>
        <v/>
      </c>
      <c r="E14939" s="208"/>
      <c r="F14939" s="209">
        <f t="shared" si="4484"/>
        <v>0</v>
      </c>
      <c r="G14939" s="268">
        <f t="shared" si="4485"/>
        <v>0</v>
      </c>
    </row>
    <row r="14940" spans="1:7" ht="24" customHeight="1" x14ac:dyDescent="0.2">
      <c r="A14940" s="207" t="str">
        <f t="shared" si="4481"/>
        <v/>
      </c>
      <c r="B14940" s="205" t="str">
        <f t="shared" si="4482"/>
        <v/>
      </c>
      <c r="C14940" s="206"/>
      <c r="D14940" s="207" t="str">
        <f t="shared" si="4483"/>
        <v/>
      </c>
      <c r="E14940" s="208"/>
      <c r="F14940" s="209">
        <f t="shared" si="4484"/>
        <v>0</v>
      </c>
      <c r="G14940" s="268">
        <f t="shared" si="4485"/>
        <v>0</v>
      </c>
    </row>
    <row r="14941" spans="1:7" ht="24" customHeight="1" x14ac:dyDescent="0.2">
      <c r="A14941" s="207" t="str">
        <f t="shared" si="4481"/>
        <v/>
      </c>
      <c r="B14941" s="205" t="str">
        <f t="shared" si="4482"/>
        <v/>
      </c>
      <c r="C14941" s="206"/>
      <c r="D14941" s="207" t="str">
        <f t="shared" si="4483"/>
        <v/>
      </c>
      <c r="E14941" s="208"/>
      <c r="F14941" s="209">
        <f t="shared" si="4484"/>
        <v>0</v>
      </c>
      <c r="G14941" s="268">
        <f t="shared" si="4485"/>
        <v>0</v>
      </c>
    </row>
    <row r="14942" spans="1:7" ht="24" customHeight="1" x14ac:dyDescent="0.2">
      <c r="A14942" s="207" t="str">
        <f t="shared" si="4481"/>
        <v/>
      </c>
      <c r="B14942" s="205" t="str">
        <f t="shared" si="4482"/>
        <v/>
      </c>
      <c r="C14942" s="206"/>
      <c r="D14942" s="207" t="str">
        <f t="shared" si="4483"/>
        <v/>
      </c>
      <c r="E14942" s="208"/>
      <c r="F14942" s="209">
        <f t="shared" si="4484"/>
        <v>0</v>
      </c>
      <c r="G14942" s="268">
        <f t="shared" si="4485"/>
        <v>0</v>
      </c>
    </row>
    <row r="14943" spans="1:7" ht="24" customHeight="1" x14ac:dyDescent="0.2">
      <c r="A14943" s="207" t="str">
        <f t="shared" si="4481"/>
        <v/>
      </c>
      <c r="B14943" s="205" t="str">
        <f t="shared" si="4482"/>
        <v/>
      </c>
      <c r="C14943" s="206"/>
      <c r="D14943" s="207" t="str">
        <f t="shared" si="4483"/>
        <v/>
      </c>
      <c r="E14943" s="208"/>
      <c r="F14943" s="209">
        <f t="shared" si="4484"/>
        <v>0</v>
      </c>
      <c r="G14943" s="268">
        <f t="shared" si="4485"/>
        <v>0</v>
      </c>
    </row>
    <row r="14944" spans="1:7" ht="24" customHeight="1" x14ac:dyDescent="0.2">
      <c r="A14944" s="207" t="str">
        <f t="shared" si="4481"/>
        <v/>
      </c>
      <c r="B14944" s="205" t="str">
        <f t="shared" si="4482"/>
        <v/>
      </c>
      <c r="C14944" s="206"/>
      <c r="D14944" s="207" t="str">
        <f t="shared" si="4483"/>
        <v/>
      </c>
      <c r="E14944" s="208"/>
      <c r="F14944" s="209">
        <f t="shared" si="4484"/>
        <v>0</v>
      </c>
      <c r="G14944" s="268">
        <f t="shared" si="4485"/>
        <v>0</v>
      </c>
    </row>
    <row r="14945" spans="1:7" ht="24" customHeight="1" x14ac:dyDescent="0.2">
      <c r="A14945" s="207" t="str">
        <f t="shared" si="4481"/>
        <v/>
      </c>
      <c r="B14945" s="205" t="str">
        <f t="shared" si="4482"/>
        <v/>
      </c>
      <c r="C14945" s="206"/>
      <c r="D14945" s="207" t="str">
        <f t="shared" si="4483"/>
        <v/>
      </c>
      <c r="E14945" s="208"/>
      <c r="F14945" s="209">
        <f t="shared" si="4484"/>
        <v>0</v>
      </c>
      <c r="G14945" s="268">
        <f t="shared" si="4485"/>
        <v>0</v>
      </c>
    </row>
    <row r="14946" spans="1:7" ht="24" customHeight="1" x14ac:dyDescent="0.2">
      <c r="A14946" s="207" t="str">
        <f t="shared" si="4481"/>
        <v/>
      </c>
      <c r="B14946" s="205" t="str">
        <f t="shared" si="4482"/>
        <v/>
      </c>
      <c r="C14946" s="206"/>
      <c r="D14946" s="207" t="str">
        <f t="shared" si="4483"/>
        <v/>
      </c>
      <c r="E14946" s="208"/>
      <c r="F14946" s="209">
        <f t="shared" si="4484"/>
        <v>0</v>
      </c>
      <c r="G14946" s="268">
        <f t="shared" si="4485"/>
        <v>0</v>
      </c>
    </row>
    <row r="14947" spans="1:7" ht="24" customHeight="1" x14ac:dyDescent="0.2">
      <c r="A14947" s="272"/>
      <c r="B14947" s="88"/>
      <c r="D14947" s="88"/>
      <c r="E14947" s="89"/>
      <c r="F14947" s="255" t="s">
        <v>32</v>
      </c>
      <c r="G14947" s="270">
        <f>SUBTOTAL(9,G14938:G14946)</f>
        <v>0</v>
      </c>
    </row>
    <row r="14948" spans="1:7" ht="24" customHeight="1" x14ac:dyDescent="0.2">
      <c r="A14948" s="273"/>
      <c r="B14948" s="88"/>
      <c r="D14948" s="88"/>
      <c r="E14948" s="89"/>
      <c r="G14948" s="271"/>
    </row>
    <row r="14949" spans="1:7" ht="24" customHeight="1" x14ac:dyDescent="0.2">
      <c r="A14949" s="274" t="str">
        <f>B14907</f>
        <v>25.9.2.37</v>
      </c>
      <c r="B14949" s="275" t="str">
        <f>C14907</f>
        <v>Cámara de HºA</v>
      </c>
      <c r="C14949" s="95"/>
      <c r="D14949" s="95" t="s">
        <v>33</v>
      </c>
      <c r="E14949" s="96"/>
      <c r="F14949" s="277" t="s">
        <v>34</v>
      </c>
      <c r="G14949" s="276">
        <f>SUBTOTAL(9,G14912:G14948)</f>
        <v>0</v>
      </c>
    </row>
    <row r="14951" spans="1:7" ht="24" customHeight="1" x14ac:dyDescent="0.2">
      <c r="A14951" s="256" t="s">
        <v>36</v>
      </c>
      <c r="B14951" s="257"/>
      <c r="C14951" s="257"/>
      <c r="D14951" s="257"/>
      <c r="E14951" s="257"/>
      <c r="F14951" s="257"/>
      <c r="G14951" s="258"/>
    </row>
    <row r="14952" spans="1:7" ht="24" customHeight="1" x14ac:dyDescent="0.2">
      <c r="A14952" s="259" t="s">
        <v>601</v>
      </c>
      <c r="B14952" s="84" t="str">
        <f>Comitente</f>
        <v>SUBSECRETARIA DE ARQUITECTURA</v>
      </c>
      <c r="C14952" s="80"/>
      <c r="D14952" s="85"/>
      <c r="E14952" s="85"/>
      <c r="F14952" s="86"/>
      <c r="G14952" s="260"/>
    </row>
    <row r="14953" spans="1:7" ht="24" customHeight="1" x14ac:dyDescent="0.2">
      <c r="A14953" s="259" t="s">
        <v>602</v>
      </c>
      <c r="B14953" s="84">
        <f>Contratista</f>
        <v>0</v>
      </c>
      <c r="C14953" s="81"/>
      <c r="D14953" s="81"/>
      <c r="E14953" s="81"/>
      <c r="F14953" s="87"/>
      <c r="G14953" s="261"/>
    </row>
    <row r="14954" spans="1:7" ht="24" customHeight="1" x14ac:dyDescent="0.2">
      <c r="A14954" s="259" t="s">
        <v>23</v>
      </c>
      <c r="B14954" s="84" t="str">
        <f>Obra</f>
        <v>ESCUELA CASA DEL NINÑO</v>
      </c>
      <c r="C14954" s="81"/>
      <c r="D14954" s="81"/>
      <c r="E14954" s="81"/>
      <c r="F14954" s="87" t="s">
        <v>37</v>
      </c>
      <c r="G14954" s="262">
        <f>Fecha_Base</f>
        <v>0</v>
      </c>
    </row>
    <row r="14955" spans="1:7" ht="24" customHeight="1" x14ac:dyDescent="0.2">
      <c r="A14955" s="263" t="s">
        <v>600</v>
      </c>
      <c r="B14955" s="82" t="str">
        <f>Ubicación</f>
        <v>VALLE FERTIL - SAN JUAN</v>
      </c>
      <c r="C14955" s="82"/>
      <c r="D14955" s="88"/>
      <c r="E14955" s="89"/>
      <c r="G14955" s="264"/>
    </row>
    <row r="14956" spans="1:7" ht="24" customHeight="1" x14ac:dyDescent="0.2">
      <c r="A14956" s="263" t="s">
        <v>38</v>
      </c>
      <c r="B14956" s="91">
        <f>IFERROR(VALUE(LEFT(B14957,FIND(".",B14957)-1)),"")</f>
        <v>25</v>
      </c>
      <c r="C14956" s="83" t="str">
        <f>IFERROR(VLOOKUP(B14956,Tabla_CyP,2,FALSE),"")</f>
        <v>REPARACIONES, REFACCIONES Y REFUNCIONALIZACIONES</v>
      </c>
      <c r="E14956" s="89"/>
      <c r="G14956" s="264"/>
    </row>
    <row r="14957" spans="1:7" ht="24" customHeight="1" x14ac:dyDescent="0.2">
      <c r="A14957" s="263" t="s">
        <v>24</v>
      </c>
      <c r="B14957" s="92" t="str">
        <f>IFERROR(VLOOKUP(COUNTIF($A$1:A14957,"ANALISIS DE PRECIOS"),Tabla_NumeroItem,2,FALSE),"")</f>
        <v>25.9.3.1</v>
      </c>
      <c r="C14957" s="83" t="str">
        <f>IFERROR(VLOOKUP(B14957,Tabla_CyP,2,FALSE),"")</f>
        <v>Pulsador timbre</v>
      </c>
      <c r="D14957" s="88"/>
      <c r="E14957" s="89"/>
      <c r="F14957" s="87" t="s">
        <v>25</v>
      </c>
      <c r="G14957" s="265" t="str">
        <f>IFERROR(VLOOKUP(B14957,Tabla_CyP,4,FALSE),"")</f>
        <v>u</v>
      </c>
    </row>
    <row r="14958" spans="1:7" ht="24" customHeight="1" x14ac:dyDescent="0.2">
      <c r="A14958" s="263"/>
      <c r="B14958" s="82"/>
      <c r="D14958" s="88"/>
      <c r="E14958" s="89"/>
      <c r="G14958" s="264"/>
    </row>
    <row r="14959" spans="1:7" ht="24" customHeight="1" x14ac:dyDescent="0.2">
      <c r="A14959" s="366" t="s">
        <v>506</v>
      </c>
      <c r="B14959" s="367"/>
      <c r="C14959" s="368" t="s">
        <v>0</v>
      </c>
      <c r="D14959" s="368" t="s">
        <v>26</v>
      </c>
      <c r="E14959" s="370" t="s">
        <v>27</v>
      </c>
      <c r="F14959" s="372" t="s">
        <v>28</v>
      </c>
      <c r="G14959" s="372" t="s">
        <v>29</v>
      </c>
    </row>
    <row r="14960" spans="1:7" ht="24" customHeight="1" x14ac:dyDescent="0.2">
      <c r="A14960" s="93" t="s">
        <v>507</v>
      </c>
      <c r="B14960" s="93" t="s">
        <v>508</v>
      </c>
      <c r="C14960" s="369"/>
      <c r="D14960" s="369"/>
      <c r="E14960" s="371"/>
      <c r="F14960" s="373"/>
      <c r="G14960" s="373"/>
    </row>
    <row r="14961" spans="1:7" ht="24" customHeight="1" x14ac:dyDescent="0.2">
      <c r="A14961" s="266"/>
      <c r="B14961" s="94"/>
      <c r="C14961" s="132" t="s">
        <v>603</v>
      </c>
      <c r="D14961" s="95"/>
      <c r="E14961" s="96"/>
      <c r="F14961" s="97"/>
      <c r="G14961" s="267"/>
    </row>
    <row r="14962" spans="1:7" ht="24" customHeight="1" x14ac:dyDescent="0.2">
      <c r="A14962" s="207" t="str">
        <f t="shared" ref="A14962:A14975" si="4486">IFERROR(VLOOKUP(C14962,Tabla_Insumos,4,FALSE),"")</f>
        <v/>
      </c>
      <c r="B14962" s="205" t="str">
        <f>IFERROR(VLOOKUP(C14962,Tabla_Insumos,5,FALSE),"")</f>
        <v/>
      </c>
      <c r="C14962" s="206"/>
      <c r="D14962" s="207" t="str">
        <f t="shared" ref="D14962:D14975" si="4487">IFERROR(VLOOKUP(C14962,Tabla_Insumos,2,FALSE),"")</f>
        <v/>
      </c>
      <c r="E14962" s="208"/>
      <c r="F14962" s="209">
        <f t="shared" ref="F14962:F14975" si="4488">IFERROR(VLOOKUP(C14962,Tabla_Insumos,3,FALSE),0)</f>
        <v>0</v>
      </c>
      <c r="G14962" s="268">
        <f>ROUND(E14962*F14962,2)</f>
        <v>0</v>
      </c>
    </row>
    <row r="14963" spans="1:7" ht="24" customHeight="1" x14ac:dyDescent="0.2">
      <c r="A14963" s="207" t="str">
        <f t="shared" si="4486"/>
        <v/>
      </c>
      <c r="B14963" s="205" t="str">
        <f t="shared" ref="B14963:B14975" si="4489">IFERROR(VLOOKUP(C14963,Tabla_Insumos,5,FALSE),"")</f>
        <v/>
      </c>
      <c r="C14963" s="206"/>
      <c r="D14963" s="207" t="str">
        <f t="shared" si="4487"/>
        <v/>
      </c>
      <c r="E14963" s="208"/>
      <c r="F14963" s="209">
        <f t="shared" si="4488"/>
        <v>0</v>
      </c>
      <c r="G14963" s="268">
        <f t="shared" ref="G14963:G14975" si="4490">ROUND(E14963*F14963,2)</f>
        <v>0</v>
      </c>
    </row>
    <row r="14964" spans="1:7" ht="24" customHeight="1" x14ac:dyDescent="0.2">
      <c r="A14964" s="207" t="str">
        <f t="shared" si="4486"/>
        <v/>
      </c>
      <c r="B14964" s="205" t="str">
        <f t="shared" si="4489"/>
        <v/>
      </c>
      <c r="C14964" s="206"/>
      <c r="D14964" s="207" t="str">
        <f t="shared" si="4487"/>
        <v/>
      </c>
      <c r="E14964" s="208"/>
      <c r="F14964" s="209">
        <f t="shared" si="4488"/>
        <v>0</v>
      </c>
      <c r="G14964" s="268">
        <f t="shared" si="4490"/>
        <v>0</v>
      </c>
    </row>
    <row r="14965" spans="1:7" ht="24" customHeight="1" x14ac:dyDescent="0.2">
      <c r="A14965" s="207" t="str">
        <f t="shared" si="4486"/>
        <v/>
      </c>
      <c r="B14965" s="205" t="str">
        <f t="shared" si="4489"/>
        <v/>
      </c>
      <c r="C14965" s="206"/>
      <c r="D14965" s="207" t="str">
        <f t="shared" si="4487"/>
        <v/>
      </c>
      <c r="E14965" s="208"/>
      <c r="F14965" s="209">
        <f t="shared" si="4488"/>
        <v>0</v>
      </c>
      <c r="G14965" s="268">
        <f t="shared" si="4490"/>
        <v>0</v>
      </c>
    </row>
    <row r="14966" spans="1:7" ht="24" customHeight="1" x14ac:dyDescent="0.2">
      <c r="A14966" s="207" t="str">
        <f t="shared" si="4486"/>
        <v/>
      </c>
      <c r="B14966" s="205" t="str">
        <f t="shared" si="4489"/>
        <v/>
      </c>
      <c r="C14966" s="206"/>
      <c r="D14966" s="207" t="str">
        <f t="shared" si="4487"/>
        <v/>
      </c>
      <c r="E14966" s="208"/>
      <c r="F14966" s="209">
        <f t="shared" si="4488"/>
        <v>0</v>
      </c>
      <c r="G14966" s="268">
        <f t="shared" si="4490"/>
        <v>0</v>
      </c>
    </row>
    <row r="14967" spans="1:7" ht="24" customHeight="1" x14ac:dyDescent="0.2">
      <c r="A14967" s="207" t="str">
        <f t="shared" si="4486"/>
        <v/>
      </c>
      <c r="B14967" s="205" t="str">
        <f t="shared" si="4489"/>
        <v/>
      </c>
      <c r="C14967" s="206"/>
      <c r="D14967" s="207" t="str">
        <f t="shared" si="4487"/>
        <v/>
      </c>
      <c r="E14967" s="208"/>
      <c r="F14967" s="209">
        <f t="shared" si="4488"/>
        <v>0</v>
      </c>
      <c r="G14967" s="268">
        <f t="shared" si="4490"/>
        <v>0</v>
      </c>
    </row>
    <row r="14968" spans="1:7" ht="24" customHeight="1" x14ac:dyDescent="0.2">
      <c r="A14968" s="207" t="str">
        <f t="shared" si="4486"/>
        <v/>
      </c>
      <c r="B14968" s="205" t="str">
        <f t="shared" si="4489"/>
        <v/>
      </c>
      <c r="C14968" s="206"/>
      <c r="D14968" s="207" t="str">
        <f t="shared" si="4487"/>
        <v/>
      </c>
      <c r="E14968" s="208"/>
      <c r="F14968" s="209">
        <f t="shared" si="4488"/>
        <v>0</v>
      </c>
      <c r="G14968" s="268">
        <f t="shared" si="4490"/>
        <v>0</v>
      </c>
    </row>
    <row r="14969" spans="1:7" ht="24" customHeight="1" x14ac:dyDescent="0.2">
      <c r="A14969" s="207" t="str">
        <f t="shared" si="4486"/>
        <v/>
      </c>
      <c r="B14969" s="205" t="str">
        <f t="shared" si="4489"/>
        <v/>
      </c>
      <c r="C14969" s="206"/>
      <c r="D14969" s="207" t="str">
        <f t="shared" si="4487"/>
        <v/>
      </c>
      <c r="E14969" s="208"/>
      <c r="F14969" s="209">
        <f t="shared" si="4488"/>
        <v>0</v>
      </c>
      <c r="G14969" s="268">
        <f t="shared" si="4490"/>
        <v>0</v>
      </c>
    </row>
    <row r="14970" spans="1:7" ht="24" customHeight="1" x14ac:dyDescent="0.2">
      <c r="A14970" s="207" t="str">
        <f t="shared" si="4486"/>
        <v/>
      </c>
      <c r="B14970" s="205" t="str">
        <f t="shared" si="4489"/>
        <v/>
      </c>
      <c r="C14970" s="206"/>
      <c r="D14970" s="207" t="str">
        <f t="shared" si="4487"/>
        <v/>
      </c>
      <c r="E14970" s="208"/>
      <c r="F14970" s="209">
        <f t="shared" si="4488"/>
        <v>0</v>
      </c>
      <c r="G14970" s="268">
        <f t="shared" si="4490"/>
        <v>0</v>
      </c>
    </row>
    <row r="14971" spans="1:7" ht="24" customHeight="1" x14ac:dyDescent="0.2">
      <c r="A14971" s="207" t="str">
        <f t="shared" si="4486"/>
        <v/>
      </c>
      <c r="B14971" s="205" t="str">
        <f t="shared" si="4489"/>
        <v/>
      </c>
      <c r="C14971" s="206"/>
      <c r="D14971" s="207" t="str">
        <f t="shared" si="4487"/>
        <v/>
      </c>
      <c r="E14971" s="208"/>
      <c r="F14971" s="209">
        <f t="shared" si="4488"/>
        <v>0</v>
      </c>
      <c r="G14971" s="268">
        <f t="shared" si="4490"/>
        <v>0</v>
      </c>
    </row>
    <row r="14972" spans="1:7" ht="24" customHeight="1" x14ac:dyDescent="0.2">
      <c r="A14972" s="207" t="str">
        <f t="shared" si="4486"/>
        <v/>
      </c>
      <c r="B14972" s="205" t="str">
        <f t="shared" si="4489"/>
        <v/>
      </c>
      <c r="C14972" s="206"/>
      <c r="D14972" s="207" t="str">
        <f t="shared" si="4487"/>
        <v/>
      </c>
      <c r="E14972" s="208"/>
      <c r="F14972" s="209">
        <f t="shared" si="4488"/>
        <v>0</v>
      </c>
      <c r="G14972" s="268">
        <f t="shared" si="4490"/>
        <v>0</v>
      </c>
    </row>
    <row r="14973" spans="1:7" ht="24" customHeight="1" x14ac:dyDescent="0.2">
      <c r="A14973" s="207" t="str">
        <f t="shared" si="4486"/>
        <v/>
      </c>
      <c r="B14973" s="205" t="str">
        <f t="shared" si="4489"/>
        <v/>
      </c>
      <c r="C14973" s="206"/>
      <c r="D14973" s="207" t="str">
        <f t="shared" si="4487"/>
        <v/>
      </c>
      <c r="E14973" s="208"/>
      <c r="F14973" s="209">
        <f t="shared" si="4488"/>
        <v>0</v>
      </c>
      <c r="G14973" s="268">
        <f t="shared" si="4490"/>
        <v>0</v>
      </c>
    </row>
    <row r="14974" spans="1:7" ht="24" customHeight="1" x14ac:dyDescent="0.2">
      <c r="A14974" s="207" t="str">
        <f t="shared" si="4486"/>
        <v/>
      </c>
      <c r="B14974" s="205" t="str">
        <f t="shared" si="4489"/>
        <v/>
      </c>
      <c r="C14974" s="206"/>
      <c r="D14974" s="207" t="str">
        <f t="shared" si="4487"/>
        <v/>
      </c>
      <c r="E14974" s="208"/>
      <c r="F14974" s="209">
        <f t="shared" si="4488"/>
        <v>0</v>
      </c>
      <c r="G14974" s="268">
        <f t="shared" si="4490"/>
        <v>0</v>
      </c>
    </row>
    <row r="14975" spans="1:7" ht="24" customHeight="1" x14ac:dyDescent="0.2">
      <c r="A14975" s="207" t="str">
        <f t="shared" si="4486"/>
        <v/>
      </c>
      <c r="B14975" s="205" t="str">
        <f t="shared" si="4489"/>
        <v/>
      </c>
      <c r="C14975" s="206"/>
      <c r="D14975" s="207" t="str">
        <f t="shared" si="4487"/>
        <v/>
      </c>
      <c r="E14975" s="208"/>
      <c r="F14975" s="210">
        <f t="shared" si="4488"/>
        <v>0</v>
      </c>
      <c r="G14975" s="268">
        <f t="shared" si="4490"/>
        <v>0</v>
      </c>
    </row>
    <row r="14976" spans="1:7" ht="24" customHeight="1" x14ac:dyDescent="0.2">
      <c r="A14976" s="269"/>
      <c r="D14976" s="88"/>
      <c r="E14976" s="89"/>
      <c r="F14976" s="255" t="s">
        <v>30</v>
      </c>
      <c r="G14976" s="270">
        <f>SUBTOTAL(9,G14962:G14975)</f>
        <v>0</v>
      </c>
    </row>
    <row r="14977" spans="1:7" ht="24" customHeight="1" x14ac:dyDescent="0.2">
      <c r="A14977" s="269"/>
      <c r="C14977" s="98" t="s">
        <v>604</v>
      </c>
      <c r="D14977" s="88"/>
      <c r="E14977" s="89"/>
      <c r="G14977" s="271"/>
    </row>
    <row r="14978" spans="1:7" ht="24" customHeight="1" x14ac:dyDescent="0.2">
      <c r="A14978" s="207" t="str">
        <f t="shared" ref="A14978:A14985" si="4491">IFERROR(VLOOKUP(C14978,Tabla_Insumos,4,FALSE),"")</f>
        <v/>
      </c>
      <c r="B14978" s="205">
        <f t="shared" ref="B14978:B14985" si="4492">IFERROR(VLOOKUP(A14978,Tabla_Indices,5,FALSE),"")</f>
        <v>0</v>
      </c>
      <c r="C14978" s="206"/>
      <c r="D14978" s="207" t="str">
        <f t="shared" ref="D14978:D14985" si="4493">IFERROR(VLOOKUP(C14978,Tabla_Insumos,2,FALSE),"")</f>
        <v/>
      </c>
      <c r="E14978" s="208"/>
      <c r="F14978" s="211">
        <f t="shared" ref="F14978:F14985" si="4494">IFERROR(VLOOKUP(C14978,Tabla_Insumos,3,FALSE),0)</f>
        <v>0</v>
      </c>
      <c r="G14978" s="268">
        <f>ROUND(E14978*F14978,2)</f>
        <v>0</v>
      </c>
    </row>
    <row r="14979" spans="1:7" ht="24" customHeight="1" x14ac:dyDescent="0.2">
      <c r="A14979" s="207" t="str">
        <f t="shared" si="4491"/>
        <v/>
      </c>
      <c r="B14979" s="205">
        <f t="shared" si="4492"/>
        <v>0</v>
      </c>
      <c r="C14979" s="206"/>
      <c r="D14979" s="207" t="str">
        <f t="shared" si="4493"/>
        <v/>
      </c>
      <c r="E14979" s="208"/>
      <c r="F14979" s="211">
        <f t="shared" si="4494"/>
        <v>0</v>
      </c>
      <c r="G14979" s="268">
        <f>ROUND(E14979*F14979,2)</f>
        <v>0</v>
      </c>
    </row>
    <row r="14980" spans="1:7" ht="24" customHeight="1" x14ac:dyDescent="0.2">
      <c r="A14980" s="207" t="str">
        <f t="shared" si="4491"/>
        <v/>
      </c>
      <c r="B14980" s="205">
        <f t="shared" si="4492"/>
        <v>0</v>
      </c>
      <c r="C14980" s="206"/>
      <c r="D14980" s="207" t="str">
        <f t="shared" si="4493"/>
        <v/>
      </c>
      <c r="E14980" s="208"/>
      <c r="F14980" s="211">
        <f t="shared" si="4494"/>
        <v>0</v>
      </c>
      <c r="G14980" s="268">
        <f t="shared" ref="G14980:G14985" si="4495">ROUND(E14980*F14980,2)</f>
        <v>0</v>
      </c>
    </row>
    <row r="14981" spans="1:7" ht="24" customHeight="1" x14ac:dyDescent="0.2">
      <c r="A14981" s="207" t="str">
        <f t="shared" si="4491"/>
        <v/>
      </c>
      <c r="B14981" s="205">
        <f t="shared" si="4492"/>
        <v>0</v>
      </c>
      <c r="C14981" s="206"/>
      <c r="D14981" s="207" t="str">
        <f t="shared" si="4493"/>
        <v/>
      </c>
      <c r="E14981" s="208"/>
      <c r="F14981" s="211">
        <f t="shared" si="4494"/>
        <v>0</v>
      </c>
      <c r="G14981" s="268">
        <f t="shared" si="4495"/>
        <v>0</v>
      </c>
    </row>
    <row r="14982" spans="1:7" ht="24" customHeight="1" x14ac:dyDescent="0.2">
      <c r="A14982" s="207" t="str">
        <f t="shared" si="4491"/>
        <v/>
      </c>
      <c r="B14982" s="205">
        <f t="shared" si="4492"/>
        <v>0</v>
      </c>
      <c r="C14982" s="206"/>
      <c r="D14982" s="207" t="str">
        <f t="shared" si="4493"/>
        <v/>
      </c>
      <c r="E14982" s="208"/>
      <c r="F14982" s="209">
        <f t="shared" si="4494"/>
        <v>0</v>
      </c>
      <c r="G14982" s="268">
        <f t="shared" si="4495"/>
        <v>0</v>
      </c>
    </row>
    <row r="14983" spans="1:7" ht="24" customHeight="1" x14ac:dyDescent="0.2">
      <c r="A14983" s="207" t="str">
        <f t="shared" si="4491"/>
        <v/>
      </c>
      <c r="B14983" s="205">
        <f t="shared" si="4492"/>
        <v>0</v>
      </c>
      <c r="C14983" s="206"/>
      <c r="D14983" s="207" t="str">
        <f t="shared" si="4493"/>
        <v/>
      </c>
      <c r="E14983" s="208"/>
      <c r="F14983" s="209">
        <f t="shared" si="4494"/>
        <v>0</v>
      </c>
      <c r="G14983" s="268">
        <f t="shared" si="4495"/>
        <v>0</v>
      </c>
    </row>
    <row r="14984" spans="1:7" ht="24" customHeight="1" x14ac:dyDescent="0.2">
      <c r="A14984" s="207" t="str">
        <f t="shared" si="4491"/>
        <v/>
      </c>
      <c r="B14984" s="205">
        <f t="shared" si="4492"/>
        <v>0</v>
      </c>
      <c r="C14984" s="206"/>
      <c r="D14984" s="207" t="str">
        <f t="shared" si="4493"/>
        <v/>
      </c>
      <c r="E14984" s="208"/>
      <c r="F14984" s="209">
        <f t="shared" si="4494"/>
        <v>0</v>
      </c>
      <c r="G14984" s="268">
        <f t="shared" si="4495"/>
        <v>0</v>
      </c>
    </row>
    <row r="14985" spans="1:7" ht="24" customHeight="1" x14ac:dyDescent="0.2">
      <c r="A14985" s="207" t="str">
        <f t="shared" si="4491"/>
        <v/>
      </c>
      <c r="B14985" s="205">
        <f t="shared" si="4492"/>
        <v>0</v>
      </c>
      <c r="C14985" s="206"/>
      <c r="D14985" s="207" t="str">
        <f t="shared" si="4493"/>
        <v/>
      </c>
      <c r="E14985" s="208"/>
      <c r="F14985" s="209">
        <f t="shared" si="4494"/>
        <v>0</v>
      </c>
      <c r="G14985" s="268">
        <f t="shared" si="4495"/>
        <v>0</v>
      </c>
    </row>
    <row r="14986" spans="1:7" ht="24" customHeight="1" x14ac:dyDescent="0.2">
      <c r="A14986" s="269"/>
      <c r="D14986" s="88"/>
      <c r="E14986" s="89"/>
      <c r="F14986" s="255" t="s">
        <v>31</v>
      </c>
      <c r="G14986" s="270">
        <f>SUBTOTAL(9,G14978:G14985)</f>
        <v>0</v>
      </c>
    </row>
    <row r="14987" spans="1:7" ht="24" customHeight="1" x14ac:dyDescent="0.2">
      <c r="A14987" s="269"/>
      <c r="C14987" s="98" t="s">
        <v>605</v>
      </c>
      <c r="D14987" s="88"/>
      <c r="E14987" s="89"/>
      <c r="G14987" s="271"/>
    </row>
    <row r="14988" spans="1:7" ht="24" customHeight="1" x14ac:dyDescent="0.2">
      <c r="A14988" s="207" t="str">
        <f t="shared" ref="A14988:A14996" si="4496">IFERROR(VLOOKUP(C14988,Tabla_Insumos,4,FALSE),"")</f>
        <v/>
      </c>
      <c r="B14988" s="205" t="str">
        <f t="shared" ref="B14988:B14996" si="4497">IFERROR(VLOOKUP(C14988,Tabla_Insumos,5,FALSE),"")</f>
        <v/>
      </c>
      <c r="C14988" s="206"/>
      <c r="D14988" s="207" t="str">
        <f t="shared" ref="D14988:D14996" si="4498">IFERROR(VLOOKUP(C14988,Tabla_Insumos,2,FALSE),"")</f>
        <v/>
      </c>
      <c r="E14988" s="208"/>
      <c r="F14988" s="209">
        <f t="shared" ref="F14988:F14996" si="4499">IFERROR(VLOOKUP(C14988,Tabla_Insumos,3,FALSE),0)</f>
        <v>0</v>
      </c>
      <c r="G14988" s="268">
        <f t="shared" ref="G14988:G14996" si="4500">ROUND(E14988*F14988,2)</f>
        <v>0</v>
      </c>
    </row>
    <row r="14989" spans="1:7" ht="24" customHeight="1" x14ac:dyDescent="0.2">
      <c r="A14989" s="207" t="str">
        <f t="shared" si="4496"/>
        <v/>
      </c>
      <c r="B14989" s="205" t="str">
        <f t="shared" si="4497"/>
        <v/>
      </c>
      <c r="C14989" s="206"/>
      <c r="D14989" s="207" t="str">
        <f t="shared" si="4498"/>
        <v/>
      </c>
      <c r="E14989" s="208"/>
      <c r="F14989" s="209">
        <f t="shared" si="4499"/>
        <v>0</v>
      </c>
      <c r="G14989" s="268">
        <f t="shared" si="4500"/>
        <v>0</v>
      </c>
    </row>
    <row r="14990" spans="1:7" ht="24" customHeight="1" x14ac:dyDescent="0.2">
      <c r="A14990" s="207" t="str">
        <f t="shared" si="4496"/>
        <v/>
      </c>
      <c r="B14990" s="205" t="str">
        <f t="shared" si="4497"/>
        <v/>
      </c>
      <c r="C14990" s="206"/>
      <c r="D14990" s="207" t="str">
        <f t="shared" si="4498"/>
        <v/>
      </c>
      <c r="E14990" s="208"/>
      <c r="F14990" s="209">
        <f t="shared" si="4499"/>
        <v>0</v>
      </c>
      <c r="G14990" s="268">
        <f t="shared" si="4500"/>
        <v>0</v>
      </c>
    </row>
    <row r="14991" spans="1:7" ht="24" customHeight="1" x14ac:dyDescent="0.2">
      <c r="A14991" s="207" t="str">
        <f t="shared" si="4496"/>
        <v/>
      </c>
      <c r="B14991" s="205" t="str">
        <f t="shared" si="4497"/>
        <v/>
      </c>
      <c r="C14991" s="206"/>
      <c r="D14991" s="207" t="str">
        <f t="shared" si="4498"/>
        <v/>
      </c>
      <c r="E14991" s="208"/>
      <c r="F14991" s="209">
        <f t="shared" si="4499"/>
        <v>0</v>
      </c>
      <c r="G14991" s="268">
        <f t="shared" si="4500"/>
        <v>0</v>
      </c>
    </row>
    <row r="14992" spans="1:7" ht="24" customHeight="1" x14ac:dyDescent="0.2">
      <c r="A14992" s="207" t="str">
        <f t="shared" si="4496"/>
        <v/>
      </c>
      <c r="B14992" s="205" t="str">
        <f t="shared" si="4497"/>
        <v/>
      </c>
      <c r="C14992" s="206"/>
      <c r="D14992" s="207" t="str">
        <f t="shared" si="4498"/>
        <v/>
      </c>
      <c r="E14992" s="208"/>
      <c r="F14992" s="209">
        <f t="shared" si="4499"/>
        <v>0</v>
      </c>
      <c r="G14992" s="268">
        <f t="shared" si="4500"/>
        <v>0</v>
      </c>
    </row>
    <row r="14993" spans="1:7" ht="24" customHeight="1" x14ac:dyDescent="0.2">
      <c r="A14993" s="207" t="str">
        <f t="shared" si="4496"/>
        <v/>
      </c>
      <c r="B14993" s="205" t="str">
        <f t="shared" si="4497"/>
        <v/>
      </c>
      <c r="C14993" s="206"/>
      <c r="D14993" s="207" t="str">
        <f t="shared" si="4498"/>
        <v/>
      </c>
      <c r="E14993" s="208"/>
      <c r="F14993" s="209">
        <f t="shared" si="4499"/>
        <v>0</v>
      </c>
      <c r="G14993" s="268">
        <f t="shared" si="4500"/>
        <v>0</v>
      </c>
    </row>
    <row r="14994" spans="1:7" ht="24" customHeight="1" x14ac:dyDescent="0.2">
      <c r="A14994" s="207" t="str">
        <f t="shared" si="4496"/>
        <v/>
      </c>
      <c r="B14994" s="205" t="str">
        <f t="shared" si="4497"/>
        <v/>
      </c>
      <c r="C14994" s="206"/>
      <c r="D14994" s="207" t="str">
        <f t="shared" si="4498"/>
        <v/>
      </c>
      <c r="E14994" s="208"/>
      <c r="F14994" s="209">
        <f t="shared" si="4499"/>
        <v>0</v>
      </c>
      <c r="G14994" s="268">
        <f t="shared" si="4500"/>
        <v>0</v>
      </c>
    </row>
    <row r="14995" spans="1:7" ht="24" customHeight="1" x14ac:dyDescent="0.2">
      <c r="A14995" s="207" t="str">
        <f t="shared" si="4496"/>
        <v/>
      </c>
      <c r="B14995" s="205" t="str">
        <f t="shared" si="4497"/>
        <v/>
      </c>
      <c r="C14995" s="206"/>
      <c r="D14995" s="207" t="str">
        <f t="shared" si="4498"/>
        <v/>
      </c>
      <c r="E14995" s="208"/>
      <c r="F14995" s="209">
        <f t="shared" si="4499"/>
        <v>0</v>
      </c>
      <c r="G14995" s="268">
        <f t="shared" si="4500"/>
        <v>0</v>
      </c>
    </row>
    <row r="14996" spans="1:7" ht="24" customHeight="1" x14ac:dyDescent="0.2">
      <c r="A14996" s="207" t="str">
        <f t="shared" si="4496"/>
        <v/>
      </c>
      <c r="B14996" s="205" t="str">
        <f t="shared" si="4497"/>
        <v/>
      </c>
      <c r="C14996" s="206"/>
      <c r="D14996" s="207" t="str">
        <f t="shared" si="4498"/>
        <v/>
      </c>
      <c r="E14996" s="208"/>
      <c r="F14996" s="209">
        <f t="shared" si="4499"/>
        <v>0</v>
      </c>
      <c r="G14996" s="268">
        <f t="shared" si="4500"/>
        <v>0</v>
      </c>
    </row>
    <row r="14997" spans="1:7" ht="24" customHeight="1" x14ac:dyDescent="0.2">
      <c r="A14997" s="272"/>
      <c r="B14997" s="88"/>
      <c r="D14997" s="88"/>
      <c r="E14997" s="89"/>
      <c r="F14997" s="255" t="s">
        <v>32</v>
      </c>
      <c r="G14997" s="270">
        <f>SUBTOTAL(9,G14988:G14996)</f>
        <v>0</v>
      </c>
    </row>
    <row r="14998" spans="1:7" ht="24" customHeight="1" x14ac:dyDescent="0.2">
      <c r="A14998" s="273"/>
      <c r="B14998" s="88"/>
      <c r="D14998" s="88"/>
      <c r="E14998" s="89"/>
      <c r="G14998" s="271"/>
    </row>
    <row r="14999" spans="1:7" ht="24" customHeight="1" x14ac:dyDescent="0.2">
      <c r="A14999" s="274" t="str">
        <f>B14957</f>
        <v>25.9.3.1</v>
      </c>
      <c r="B14999" s="275" t="str">
        <f>C14957</f>
        <v>Pulsador timbre</v>
      </c>
      <c r="C14999" s="95"/>
      <c r="D14999" s="95" t="s">
        <v>33</v>
      </c>
      <c r="E14999" s="96"/>
      <c r="F14999" s="277" t="s">
        <v>34</v>
      </c>
      <c r="G14999" s="276">
        <f>SUBTOTAL(9,G14962:G14998)</f>
        <v>0</v>
      </c>
    </row>
    <row r="15001" spans="1:7" ht="24" customHeight="1" x14ac:dyDescent="0.2">
      <c r="A15001" s="256" t="s">
        <v>36</v>
      </c>
      <c r="B15001" s="257"/>
      <c r="C15001" s="257"/>
      <c r="D15001" s="257"/>
      <c r="E15001" s="257"/>
      <c r="F15001" s="257"/>
      <c r="G15001" s="258"/>
    </row>
    <row r="15002" spans="1:7" ht="24" customHeight="1" x14ac:dyDescent="0.2">
      <c r="A15002" s="259" t="s">
        <v>601</v>
      </c>
      <c r="B15002" s="84" t="str">
        <f>Comitente</f>
        <v>SUBSECRETARIA DE ARQUITECTURA</v>
      </c>
      <c r="C15002" s="80"/>
      <c r="D15002" s="85"/>
      <c r="E15002" s="85"/>
      <c r="F15002" s="86"/>
      <c r="G15002" s="260"/>
    </row>
    <row r="15003" spans="1:7" ht="24" customHeight="1" x14ac:dyDescent="0.2">
      <c r="A15003" s="259" t="s">
        <v>602</v>
      </c>
      <c r="B15003" s="84">
        <f>Contratista</f>
        <v>0</v>
      </c>
      <c r="C15003" s="81"/>
      <c r="D15003" s="81"/>
      <c r="E15003" s="81"/>
      <c r="F15003" s="87"/>
      <c r="G15003" s="261"/>
    </row>
    <row r="15004" spans="1:7" ht="24" customHeight="1" x14ac:dyDescent="0.2">
      <c r="A15004" s="259" t="s">
        <v>23</v>
      </c>
      <c r="B15004" s="84" t="str">
        <f>Obra</f>
        <v>ESCUELA CASA DEL NINÑO</v>
      </c>
      <c r="C15004" s="81"/>
      <c r="D15004" s="81"/>
      <c r="E15004" s="81"/>
      <c r="F15004" s="87" t="s">
        <v>37</v>
      </c>
      <c r="G15004" s="262">
        <f>Fecha_Base</f>
        <v>0</v>
      </c>
    </row>
    <row r="15005" spans="1:7" ht="24" customHeight="1" x14ac:dyDescent="0.2">
      <c r="A15005" s="263" t="s">
        <v>600</v>
      </c>
      <c r="B15005" s="82" t="str">
        <f>Ubicación</f>
        <v>VALLE FERTIL - SAN JUAN</v>
      </c>
      <c r="C15005" s="82"/>
      <c r="D15005" s="88"/>
      <c r="E15005" s="89"/>
      <c r="G15005" s="264"/>
    </row>
    <row r="15006" spans="1:7" ht="24" customHeight="1" x14ac:dyDescent="0.2">
      <c r="A15006" s="263" t="s">
        <v>38</v>
      </c>
      <c r="B15006" s="91">
        <f>IFERROR(VALUE(LEFT(B15007,FIND(".",B15007)-1)),"")</f>
        <v>25</v>
      </c>
      <c r="C15006" s="83" t="str">
        <f>IFERROR(VLOOKUP(B15006,Tabla_CyP,2,FALSE),"")</f>
        <v>REPARACIONES, REFACCIONES Y REFUNCIONALIZACIONES</v>
      </c>
      <c r="E15006" s="89"/>
      <c r="G15006" s="264"/>
    </row>
    <row r="15007" spans="1:7" ht="24" customHeight="1" x14ac:dyDescent="0.2">
      <c r="A15007" s="263" t="s">
        <v>24</v>
      </c>
      <c r="B15007" s="92" t="str">
        <f>IFERROR(VLOOKUP(COUNTIF($A$1:A15007,"ANALISIS DE PRECIOS"),Tabla_NumeroItem,2,FALSE),"")</f>
        <v>25.9.3.2</v>
      </c>
      <c r="C15007" s="83" t="str">
        <f>IFERROR(VLOOKUP(B15007,Tabla_CyP,2,FALSE),"")</f>
        <v>Timbre común Domiciliario</v>
      </c>
      <c r="D15007" s="88"/>
      <c r="E15007" s="89"/>
      <c r="F15007" s="87" t="s">
        <v>25</v>
      </c>
      <c r="G15007" s="265" t="str">
        <f>IFERROR(VLOOKUP(B15007,Tabla_CyP,4,FALSE),"")</f>
        <v>u</v>
      </c>
    </row>
    <row r="15008" spans="1:7" ht="24" customHeight="1" x14ac:dyDescent="0.2">
      <c r="A15008" s="263"/>
      <c r="B15008" s="82"/>
      <c r="D15008" s="88"/>
      <c r="E15008" s="89"/>
      <c r="G15008" s="264"/>
    </row>
    <row r="15009" spans="1:7" ht="24" customHeight="1" x14ac:dyDescent="0.2">
      <c r="A15009" s="366" t="s">
        <v>506</v>
      </c>
      <c r="B15009" s="367"/>
      <c r="C15009" s="368" t="s">
        <v>0</v>
      </c>
      <c r="D15009" s="368" t="s">
        <v>26</v>
      </c>
      <c r="E15009" s="370" t="s">
        <v>27</v>
      </c>
      <c r="F15009" s="372" t="s">
        <v>28</v>
      </c>
      <c r="G15009" s="372" t="s">
        <v>29</v>
      </c>
    </row>
    <row r="15010" spans="1:7" ht="24" customHeight="1" x14ac:dyDescent="0.2">
      <c r="A15010" s="93" t="s">
        <v>507</v>
      </c>
      <c r="B15010" s="93" t="s">
        <v>508</v>
      </c>
      <c r="C15010" s="369"/>
      <c r="D15010" s="369"/>
      <c r="E15010" s="371"/>
      <c r="F15010" s="373"/>
      <c r="G15010" s="373"/>
    </row>
    <row r="15011" spans="1:7" ht="24" customHeight="1" x14ac:dyDescent="0.2">
      <c r="A15011" s="299"/>
      <c r="B15011" s="94"/>
      <c r="C15011" s="298" t="s">
        <v>603</v>
      </c>
      <c r="D15011" s="95"/>
      <c r="E15011" s="96"/>
      <c r="F15011" s="97"/>
      <c r="G15011" s="267"/>
    </row>
    <row r="15012" spans="1:7" ht="24" customHeight="1" x14ac:dyDescent="0.2">
      <c r="A15012" s="207" t="str">
        <f t="shared" ref="A15012:A15025" si="4501">IFERROR(VLOOKUP(C15012,Tabla_Insumos,4,FALSE),"")</f>
        <v/>
      </c>
      <c r="B15012" s="205" t="str">
        <f>IFERROR(VLOOKUP(C15012,Tabla_Insumos,5,FALSE),"")</f>
        <v/>
      </c>
      <c r="C15012" s="206"/>
      <c r="D15012" s="207" t="str">
        <f t="shared" ref="D15012:D15025" si="4502">IFERROR(VLOOKUP(C15012,Tabla_Insumos,2,FALSE),"")</f>
        <v/>
      </c>
      <c r="E15012" s="208"/>
      <c r="F15012" s="209">
        <f t="shared" ref="F15012:F15025" si="4503">IFERROR(VLOOKUP(C15012,Tabla_Insumos,3,FALSE),0)</f>
        <v>0</v>
      </c>
      <c r="G15012" s="268">
        <f>ROUND(E15012*F15012,2)</f>
        <v>0</v>
      </c>
    </row>
    <row r="15013" spans="1:7" ht="24" customHeight="1" x14ac:dyDescent="0.2">
      <c r="A15013" s="207" t="str">
        <f t="shared" si="4501"/>
        <v/>
      </c>
      <c r="B15013" s="205" t="str">
        <f t="shared" ref="B15013:B15025" si="4504">IFERROR(VLOOKUP(C15013,Tabla_Insumos,5,FALSE),"")</f>
        <v/>
      </c>
      <c r="C15013" s="206"/>
      <c r="D15013" s="207" t="str">
        <f t="shared" si="4502"/>
        <v/>
      </c>
      <c r="E15013" s="208"/>
      <c r="F15013" s="209">
        <f t="shared" si="4503"/>
        <v>0</v>
      </c>
      <c r="G15013" s="268">
        <f t="shared" ref="G15013:G15025" si="4505">ROUND(E15013*F15013,2)</f>
        <v>0</v>
      </c>
    </row>
    <row r="15014" spans="1:7" ht="24" customHeight="1" x14ac:dyDescent="0.2">
      <c r="A15014" s="207" t="str">
        <f t="shared" si="4501"/>
        <v/>
      </c>
      <c r="B15014" s="205" t="str">
        <f t="shared" si="4504"/>
        <v/>
      </c>
      <c r="C15014" s="206"/>
      <c r="D15014" s="207" t="str">
        <f t="shared" si="4502"/>
        <v/>
      </c>
      <c r="E15014" s="208"/>
      <c r="F15014" s="209">
        <f t="shared" si="4503"/>
        <v>0</v>
      </c>
      <c r="G15014" s="268">
        <f t="shared" si="4505"/>
        <v>0</v>
      </c>
    </row>
    <row r="15015" spans="1:7" ht="24" customHeight="1" x14ac:dyDescent="0.2">
      <c r="A15015" s="207" t="str">
        <f t="shared" si="4501"/>
        <v/>
      </c>
      <c r="B15015" s="205" t="str">
        <f t="shared" si="4504"/>
        <v/>
      </c>
      <c r="C15015" s="206"/>
      <c r="D15015" s="207" t="str">
        <f t="shared" si="4502"/>
        <v/>
      </c>
      <c r="E15015" s="208"/>
      <c r="F15015" s="209">
        <f t="shared" si="4503"/>
        <v>0</v>
      </c>
      <c r="G15015" s="268">
        <f t="shared" si="4505"/>
        <v>0</v>
      </c>
    </row>
    <row r="15016" spans="1:7" ht="24" customHeight="1" x14ac:dyDescent="0.2">
      <c r="A15016" s="207" t="str">
        <f t="shared" si="4501"/>
        <v/>
      </c>
      <c r="B15016" s="205" t="str">
        <f t="shared" si="4504"/>
        <v/>
      </c>
      <c r="C15016" s="206"/>
      <c r="D15016" s="207" t="str">
        <f t="shared" si="4502"/>
        <v/>
      </c>
      <c r="E15016" s="208"/>
      <c r="F15016" s="209">
        <f t="shared" si="4503"/>
        <v>0</v>
      </c>
      <c r="G15016" s="268">
        <f t="shared" si="4505"/>
        <v>0</v>
      </c>
    </row>
    <row r="15017" spans="1:7" ht="24" customHeight="1" x14ac:dyDescent="0.2">
      <c r="A15017" s="207" t="str">
        <f t="shared" si="4501"/>
        <v/>
      </c>
      <c r="B15017" s="205" t="str">
        <f t="shared" si="4504"/>
        <v/>
      </c>
      <c r="C15017" s="206"/>
      <c r="D15017" s="207" t="str">
        <f t="shared" si="4502"/>
        <v/>
      </c>
      <c r="E15017" s="208"/>
      <c r="F15017" s="209">
        <f t="shared" si="4503"/>
        <v>0</v>
      </c>
      <c r="G15017" s="268">
        <f t="shared" si="4505"/>
        <v>0</v>
      </c>
    </row>
    <row r="15018" spans="1:7" ht="24" customHeight="1" x14ac:dyDescent="0.2">
      <c r="A15018" s="207" t="str">
        <f t="shared" si="4501"/>
        <v/>
      </c>
      <c r="B15018" s="205" t="str">
        <f t="shared" si="4504"/>
        <v/>
      </c>
      <c r="C15018" s="206"/>
      <c r="D15018" s="207" t="str">
        <f t="shared" si="4502"/>
        <v/>
      </c>
      <c r="E15018" s="208"/>
      <c r="F15018" s="209">
        <f t="shared" si="4503"/>
        <v>0</v>
      </c>
      <c r="G15018" s="268">
        <f t="shared" si="4505"/>
        <v>0</v>
      </c>
    </row>
    <row r="15019" spans="1:7" ht="24" customHeight="1" x14ac:dyDescent="0.2">
      <c r="A15019" s="207" t="str">
        <f t="shared" si="4501"/>
        <v/>
      </c>
      <c r="B15019" s="205" t="str">
        <f t="shared" si="4504"/>
        <v/>
      </c>
      <c r="C15019" s="206"/>
      <c r="D15019" s="207" t="str">
        <f t="shared" si="4502"/>
        <v/>
      </c>
      <c r="E15019" s="208"/>
      <c r="F15019" s="209">
        <f t="shared" si="4503"/>
        <v>0</v>
      </c>
      <c r="G15019" s="268">
        <f t="shared" si="4505"/>
        <v>0</v>
      </c>
    </row>
    <row r="15020" spans="1:7" ht="24" customHeight="1" x14ac:dyDescent="0.2">
      <c r="A15020" s="207" t="str">
        <f t="shared" si="4501"/>
        <v/>
      </c>
      <c r="B15020" s="205" t="str">
        <f t="shared" si="4504"/>
        <v/>
      </c>
      <c r="C15020" s="206"/>
      <c r="D15020" s="207" t="str">
        <f t="shared" si="4502"/>
        <v/>
      </c>
      <c r="E15020" s="208"/>
      <c r="F15020" s="209">
        <f t="shared" si="4503"/>
        <v>0</v>
      </c>
      <c r="G15020" s="268">
        <f t="shared" si="4505"/>
        <v>0</v>
      </c>
    </row>
    <row r="15021" spans="1:7" ht="24" customHeight="1" x14ac:dyDescent="0.2">
      <c r="A15021" s="207" t="str">
        <f t="shared" si="4501"/>
        <v/>
      </c>
      <c r="B15021" s="205" t="str">
        <f t="shared" si="4504"/>
        <v/>
      </c>
      <c r="C15021" s="206"/>
      <c r="D15021" s="207" t="str">
        <f t="shared" si="4502"/>
        <v/>
      </c>
      <c r="E15021" s="208"/>
      <c r="F15021" s="209">
        <f t="shared" si="4503"/>
        <v>0</v>
      </c>
      <c r="G15021" s="268">
        <f t="shared" si="4505"/>
        <v>0</v>
      </c>
    </row>
    <row r="15022" spans="1:7" ht="24" customHeight="1" x14ac:dyDescent="0.2">
      <c r="A15022" s="207" t="str">
        <f t="shared" si="4501"/>
        <v/>
      </c>
      <c r="B15022" s="205" t="str">
        <f t="shared" si="4504"/>
        <v/>
      </c>
      <c r="C15022" s="206"/>
      <c r="D15022" s="207" t="str">
        <f t="shared" si="4502"/>
        <v/>
      </c>
      <c r="E15022" s="208"/>
      <c r="F15022" s="209">
        <f t="shared" si="4503"/>
        <v>0</v>
      </c>
      <c r="G15022" s="268">
        <f t="shared" si="4505"/>
        <v>0</v>
      </c>
    </row>
    <row r="15023" spans="1:7" ht="24" customHeight="1" x14ac:dyDescent="0.2">
      <c r="A15023" s="207" t="str">
        <f t="shared" si="4501"/>
        <v/>
      </c>
      <c r="B15023" s="205" t="str">
        <f t="shared" si="4504"/>
        <v/>
      </c>
      <c r="C15023" s="206"/>
      <c r="D15023" s="207" t="str">
        <f t="shared" si="4502"/>
        <v/>
      </c>
      <c r="E15023" s="208"/>
      <c r="F15023" s="209">
        <f t="shared" si="4503"/>
        <v>0</v>
      </c>
      <c r="G15023" s="268">
        <f t="shared" si="4505"/>
        <v>0</v>
      </c>
    </row>
    <row r="15024" spans="1:7" ht="24" customHeight="1" x14ac:dyDescent="0.2">
      <c r="A15024" s="207" t="str">
        <f t="shared" si="4501"/>
        <v/>
      </c>
      <c r="B15024" s="205" t="str">
        <f t="shared" si="4504"/>
        <v/>
      </c>
      <c r="C15024" s="206"/>
      <c r="D15024" s="207" t="str">
        <f t="shared" si="4502"/>
        <v/>
      </c>
      <c r="E15024" s="208"/>
      <c r="F15024" s="209">
        <f t="shared" si="4503"/>
        <v>0</v>
      </c>
      <c r="G15024" s="268">
        <f t="shared" si="4505"/>
        <v>0</v>
      </c>
    </row>
    <row r="15025" spans="1:7" ht="24" customHeight="1" x14ac:dyDescent="0.2">
      <c r="A15025" s="207" t="str">
        <f t="shared" si="4501"/>
        <v/>
      </c>
      <c r="B15025" s="205" t="str">
        <f t="shared" si="4504"/>
        <v/>
      </c>
      <c r="C15025" s="206"/>
      <c r="D15025" s="207" t="str">
        <f t="shared" si="4502"/>
        <v/>
      </c>
      <c r="E15025" s="208"/>
      <c r="F15025" s="210">
        <f t="shared" si="4503"/>
        <v>0</v>
      </c>
      <c r="G15025" s="268">
        <f t="shared" si="4505"/>
        <v>0</v>
      </c>
    </row>
    <row r="15026" spans="1:7" ht="24" customHeight="1" x14ac:dyDescent="0.2">
      <c r="A15026" s="269"/>
      <c r="D15026" s="88"/>
      <c r="E15026" s="89"/>
      <c r="F15026" s="300" t="s">
        <v>30</v>
      </c>
      <c r="G15026" s="270">
        <f>SUBTOTAL(9,G15012:G15025)</f>
        <v>0</v>
      </c>
    </row>
    <row r="15027" spans="1:7" ht="24" customHeight="1" x14ac:dyDescent="0.2">
      <c r="A15027" s="269"/>
      <c r="C15027" s="297" t="s">
        <v>604</v>
      </c>
      <c r="D15027" s="88"/>
      <c r="E15027" s="89"/>
      <c r="G15027" s="271"/>
    </row>
    <row r="15028" spans="1:7" ht="24" customHeight="1" x14ac:dyDescent="0.2">
      <c r="A15028" s="207" t="str">
        <f t="shared" ref="A15028:A15035" si="4506">IFERROR(VLOOKUP(C15028,Tabla_Insumos,4,FALSE),"")</f>
        <v/>
      </c>
      <c r="B15028" s="205">
        <f t="shared" ref="B15028:B15035" si="4507">IFERROR(VLOOKUP(A15028,Tabla_Indices,5,FALSE),"")</f>
        <v>0</v>
      </c>
      <c r="C15028" s="206"/>
      <c r="D15028" s="207" t="str">
        <f t="shared" ref="D15028:D15035" si="4508">IFERROR(VLOOKUP(C15028,Tabla_Insumos,2,FALSE),"")</f>
        <v/>
      </c>
      <c r="E15028" s="208"/>
      <c r="F15028" s="211">
        <f t="shared" ref="F15028:F15035" si="4509">IFERROR(VLOOKUP(C15028,Tabla_Insumos,3,FALSE),0)</f>
        <v>0</v>
      </c>
      <c r="G15028" s="268">
        <f>ROUND(E15028*F15028,2)</f>
        <v>0</v>
      </c>
    </row>
    <row r="15029" spans="1:7" ht="24" customHeight="1" x14ac:dyDescent="0.2">
      <c r="A15029" s="207" t="str">
        <f t="shared" si="4506"/>
        <v/>
      </c>
      <c r="B15029" s="205">
        <f t="shared" si="4507"/>
        <v>0</v>
      </c>
      <c r="C15029" s="206"/>
      <c r="D15029" s="207" t="str">
        <f t="shared" si="4508"/>
        <v/>
      </c>
      <c r="E15029" s="208"/>
      <c r="F15029" s="211">
        <f t="shared" si="4509"/>
        <v>0</v>
      </c>
      <c r="G15029" s="268">
        <f>ROUND(E15029*F15029,2)</f>
        <v>0</v>
      </c>
    </row>
    <row r="15030" spans="1:7" ht="24" customHeight="1" x14ac:dyDescent="0.2">
      <c r="A15030" s="207" t="str">
        <f t="shared" si="4506"/>
        <v/>
      </c>
      <c r="B15030" s="205">
        <f t="shared" si="4507"/>
        <v>0</v>
      </c>
      <c r="C15030" s="206"/>
      <c r="D15030" s="207" t="str">
        <f t="shared" si="4508"/>
        <v/>
      </c>
      <c r="E15030" s="208"/>
      <c r="F15030" s="211">
        <f t="shared" si="4509"/>
        <v>0</v>
      </c>
      <c r="G15030" s="268">
        <f t="shared" ref="G15030:G15035" si="4510">ROUND(E15030*F15030,2)</f>
        <v>0</v>
      </c>
    </row>
    <row r="15031" spans="1:7" ht="24" customHeight="1" x14ac:dyDescent="0.2">
      <c r="A15031" s="207" t="str">
        <f t="shared" si="4506"/>
        <v/>
      </c>
      <c r="B15031" s="205">
        <f t="shared" si="4507"/>
        <v>0</v>
      </c>
      <c r="C15031" s="206"/>
      <c r="D15031" s="207" t="str">
        <f t="shared" si="4508"/>
        <v/>
      </c>
      <c r="E15031" s="208"/>
      <c r="F15031" s="211">
        <f t="shared" si="4509"/>
        <v>0</v>
      </c>
      <c r="G15031" s="268">
        <f t="shared" si="4510"/>
        <v>0</v>
      </c>
    </row>
    <row r="15032" spans="1:7" ht="24" customHeight="1" x14ac:dyDescent="0.2">
      <c r="A15032" s="207" t="str">
        <f t="shared" si="4506"/>
        <v/>
      </c>
      <c r="B15032" s="205">
        <f t="shared" si="4507"/>
        <v>0</v>
      </c>
      <c r="C15032" s="206"/>
      <c r="D15032" s="207" t="str">
        <f t="shared" si="4508"/>
        <v/>
      </c>
      <c r="E15032" s="208"/>
      <c r="F15032" s="209">
        <f t="shared" si="4509"/>
        <v>0</v>
      </c>
      <c r="G15032" s="268">
        <f t="shared" si="4510"/>
        <v>0</v>
      </c>
    </row>
    <row r="15033" spans="1:7" ht="24" customHeight="1" x14ac:dyDescent="0.2">
      <c r="A15033" s="207" t="str">
        <f t="shared" si="4506"/>
        <v/>
      </c>
      <c r="B15033" s="205">
        <f t="shared" si="4507"/>
        <v>0</v>
      </c>
      <c r="C15033" s="206"/>
      <c r="D15033" s="207" t="str">
        <f t="shared" si="4508"/>
        <v/>
      </c>
      <c r="E15033" s="208"/>
      <c r="F15033" s="209">
        <f t="shared" si="4509"/>
        <v>0</v>
      </c>
      <c r="G15033" s="268">
        <f t="shared" si="4510"/>
        <v>0</v>
      </c>
    </row>
    <row r="15034" spans="1:7" ht="24" customHeight="1" x14ac:dyDescent="0.2">
      <c r="A15034" s="207" t="str">
        <f t="shared" si="4506"/>
        <v/>
      </c>
      <c r="B15034" s="205">
        <f t="shared" si="4507"/>
        <v>0</v>
      </c>
      <c r="C15034" s="206"/>
      <c r="D15034" s="207" t="str">
        <f t="shared" si="4508"/>
        <v/>
      </c>
      <c r="E15034" s="208"/>
      <c r="F15034" s="209">
        <f t="shared" si="4509"/>
        <v>0</v>
      </c>
      <c r="G15034" s="268">
        <f t="shared" si="4510"/>
        <v>0</v>
      </c>
    </row>
    <row r="15035" spans="1:7" ht="24" customHeight="1" x14ac:dyDescent="0.2">
      <c r="A15035" s="207" t="str">
        <f t="shared" si="4506"/>
        <v/>
      </c>
      <c r="B15035" s="205">
        <f t="shared" si="4507"/>
        <v>0</v>
      </c>
      <c r="C15035" s="206"/>
      <c r="D15035" s="207" t="str">
        <f t="shared" si="4508"/>
        <v/>
      </c>
      <c r="E15035" s="208"/>
      <c r="F15035" s="209">
        <f t="shared" si="4509"/>
        <v>0</v>
      </c>
      <c r="G15035" s="268">
        <f t="shared" si="4510"/>
        <v>0</v>
      </c>
    </row>
    <row r="15036" spans="1:7" ht="24" customHeight="1" x14ac:dyDescent="0.2">
      <c r="A15036" s="269"/>
      <c r="D15036" s="88"/>
      <c r="E15036" s="89"/>
      <c r="F15036" s="300" t="s">
        <v>31</v>
      </c>
      <c r="G15036" s="270">
        <f>SUBTOTAL(9,G15028:G15035)</f>
        <v>0</v>
      </c>
    </row>
    <row r="15037" spans="1:7" ht="24" customHeight="1" x14ac:dyDescent="0.2">
      <c r="A15037" s="269"/>
      <c r="C15037" s="297" t="s">
        <v>605</v>
      </c>
      <c r="D15037" s="88"/>
      <c r="E15037" s="89"/>
      <c r="G15037" s="271"/>
    </row>
    <row r="15038" spans="1:7" ht="24" customHeight="1" x14ac:dyDescent="0.2">
      <c r="A15038" s="207" t="str">
        <f t="shared" ref="A15038:A15046" si="4511">IFERROR(VLOOKUP(C15038,Tabla_Insumos,4,FALSE),"")</f>
        <v/>
      </c>
      <c r="B15038" s="205" t="str">
        <f t="shared" ref="B15038:B15046" si="4512">IFERROR(VLOOKUP(C15038,Tabla_Insumos,5,FALSE),"")</f>
        <v/>
      </c>
      <c r="C15038" s="206"/>
      <c r="D15038" s="207" t="str">
        <f t="shared" ref="D15038:D15046" si="4513">IFERROR(VLOOKUP(C15038,Tabla_Insumos,2,FALSE),"")</f>
        <v/>
      </c>
      <c r="E15038" s="208"/>
      <c r="F15038" s="209">
        <f t="shared" ref="F15038:F15046" si="4514">IFERROR(VLOOKUP(C15038,Tabla_Insumos,3,FALSE),0)</f>
        <v>0</v>
      </c>
      <c r="G15038" s="268">
        <f t="shared" ref="G15038:G15046" si="4515">ROUND(E15038*F15038,2)</f>
        <v>0</v>
      </c>
    </row>
    <row r="15039" spans="1:7" ht="24" customHeight="1" x14ac:dyDescent="0.2">
      <c r="A15039" s="207" t="str">
        <f t="shared" si="4511"/>
        <v/>
      </c>
      <c r="B15039" s="205" t="str">
        <f t="shared" si="4512"/>
        <v/>
      </c>
      <c r="C15039" s="206"/>
      <c r="D15039" s="207" t="str">
        <f t="shared" si="4513"/>
        <v/>
      </c>
      <c r="E15039" s="208"/>
      <c r="F15039" s="209">
        <f t="shared" si="4514"/>
        <v>0</v>
      </c>
      <c r="G15039" s="268">
        <f t="shared" si="4515"/>
        <v>0</v>
      </c>
    </row>
    <row r="15040" spans="1:7" ht="24" customHeight="1" x14ac:dyDescent="0.2">
      <c r="A15040" s="207" t="str">
        <f t="shared" si="4511"/>
        <v/>
      </c>
      <c r="B15040" s="205" t="str">
        <f t="shared" si="4512"/>
        <v/>
      </c>
      <c r="C15040" s="206"/>
      <c r="D15040" s="207" t="str">
        <f t="shared" si="4513"/>
        <v/>
      </c>
      <c r="E15040" s="208"/>
      <c r="F15040" s="209">
        <f t="shared" si="4514"/>
        <v>0</v>
      </c>
      <c r="G15040" s="268">
        <f t="shared" si="4515"/>
        <v>0</v>
      </c>
    </row>
    <row r="15041" spans="1:7" ht="24" customHeight="1" x14ac:dyDescent="0.2">
      <c r="A15041" s="207" t="str">
        <f t="shared" si="4511"/>
        <v/>
      </c>
      <c r="B15041" s="205" t="str">
        <f t="shared" si="4512"/>
        <v/>
      </c>
      <c r="C15041" s="206"/>
      <c r="D15041" s="207" t="str">
        <f t="shared" si="4513"/>
        <v/>
      </c>
      <c r="E15041" s="208"/>
      <c r="F15041" s="209">
        <f t="shared" si="4514"/>
        <v>0</v>
      </c>
      <c r="G15041" s="268">
        <f t="shared" si="4515"/>
        <v>0</v>
      </c>
    </row>
    <row r="15042" spans="1:7" ht="24" customHeight="1" x14ac:dyDescent="0.2">
      <c r="A15042" s="207" t="str">
        <f t="shared" si="4511"/>
        <v/>
      </c>
      <c r="B15042" s="205" t="str">
        <f t="shared" si="4512"/>
        <v/>
      </c>
      <c r="C15042" s="206"/>
      <c r="D15042" s="207" t="str">
        <f t="shared" si="4513"/>
        <v/>
      </c>
      <c r="E15042" s="208"/>
      <c r="F15042" s="209">
        <f t="shared" si="4514"/>
        <v>0</v>
      </c>
      <c r="G15042" s="268">
        <f t="shared" si="4515"/>
        <v>0</v>
      </c>
    </row>
    <row r="15043" spans="1:7" ht="24" customHeight="1" x14ac:dyDescent="0.2">
      <c r="A15043" s="207" t="str">
        <f t="shared" si="4511"/>
        <v/>
      </c>
      <c r="B15043" s="205" t="str">
        <f t="shared" si="4512"/>
        <v/>
      </c>
      <c r="C15043" s="206"/>
      <c r="D15043" s="207" t="str">
        <f t="shared" si="4513"/>
        <v/>
      </c>
      <c r="E15043" s="208"/>
      <c r="F15043" s="209">
        <f t="shared" si="4514"/>
        <v>0</v>
      </c>
      <c r="G15043" s="268">
        <f t="shared" si="4515"/>
        <v>0</v>
      </c>
    </row>
    <row r="15044" spans="1:7" ht="24" customHeight="1" x14ac:dyDescent="0.2">
      <c r="A15044" s="207" t="str">
        <f t="shared" si="4511"/>
        <v/>
      </c>
      <c r="B15044" s="205" t="str">
        <f t="shared" si="4512"/>
        <v/>
      </c>
      <c r="C15044" s="206"/>
      <c r="D15044" s="207" t="str">
        <f t="shared" si="4513"/>
        <v/>
      </c>
      <c r="E15044" s="208"/>
      <c r="F15044" s="209">
        <f t="shared" si="4514"/>
        <v>0</v>
      </c>
      <c r="G15044" s="268">
        <f t="shared" si="4515"/>
        <v>0</v>
      </c>
    </row>
    <row r="15045" spans="1:7" ht="24" customHeight="1" x14ac:dyDescent="0.2">
      <c r="A15045" s="207" t="str">
        <f t="shared" si="4511"/>
        <v/>
      </c>
      <c r="B15045" s="205" t="str">
        <f t="shared" si="4512"/>
        <v/>
      </c>
      <c r="C15045" s="206"/>
      <c r="D15045" s="207" t="str">
        <f t="shared" si="4513"/>
        <v/>
      </c>
      <c r="E15045" s="208"/>
      <c r="F15045" s="209">
        <f t="shared" si="4514"/>
        <v>0</v>
      </c>
      <c r="G15045" s="268">
        <f t="shared" si="4515"/>
        <v>0</v>
      </c>
    </row>
    <row r="15046" spans="1:7" ht="24" customHeight="1" x14ac:dyDescent="0.2">
      <c r="A15046" s="207" t="str">
        <f t="shared" si="4511"/>
        <v/>
      </c>
      <c r="B15046" s="205" t="str">
        <f t="shared" si="4512"/>
        <v/>
      </c>
      <c r="C15046" s="206"/>
      <c r="D15046" s="207" t="str">
        <f t="shared" si="4513"/>
        <v/>
      </c>
      <c r="E15046" s="208"/>
      <c r="F15046" s="209">
        <f t="shared" si="4514"/>
        <v>0</v>
      </c>
      <c r="G15046" s="268">
        <f t="shared" si="4515"/>
        <v>0</v>
      </c>
    </row>
    <row r="15047" spans="1:7" ht="24" customHeight="1" x14ac:dyDescent="0.2">
      <c r="A15047" s="272"/>
      <c r="B15047" s="88"/>
      <c r="D15047" s="88"/>
      <c r="E15047" s="89"/>
      <c r="F15047" s="300" t="s">
        <v>32</v>
      </c>
      <c r="G15047" s="270">
        <f>SUBTOTAL(9,G15038:G15046)</f>
        <v>0</v>
      </c>
    </row>
    <row r="15048" spans="1:7" ht="24" customHeight="1" x14ac:dyDescent="0.2">
      <c r="A15048" s="273"/>
      <c r="B15048" s="88"/>
      <c r="D15048" s="88"/>
      <c r="E15048" s="89"/>
      <c r="G15048" s="271"/>
    </row>
    <row r="15049" spans="1:7" ht="24" customHeight="1" x14ac:dyDescent="0.2">
      <c r="A15049" s="274" t="str">
        <f>B15007</f>
        <v>25.9.3.2</v>
      </c>
      <c r="B15049" s="275" t="str">
        <f>C15007</f>
        <v>Timbre común Domiciliario</v>
      </c>
      <c r="C15049" s="95"/>
      <c r="D15049" s="95" t="s">
        <v>33</v>
      </c>
      <c r="E15049" s="96"/>
      <c r="F15049" s="277" t="s">
        <v>34</v>
      </c>
      <c r="G15049" s="276">
        <f>SUBTOTAL(9,G15012:G15048)</f>
        <v>0</v>
      </c>
    </row>
    <row r="15051" spans="1:7" ht="24" customHeight="1" x14ac:dyDescent="0.2">
      <c r="A15051" s="256" t="s">
        <v>36</v>
      </c>
      <c r="B15051" s="257"/>
      <c r="C15051" s="257"/>
      <c r="D15051" s="257"/>
      <c r="E15051" s="257"/>
      <c r="F15051" s="257"/>
      <c r="G15051" s="258"/>
    </row>
    <row r="15052" spans="1:7" ht="24" customHeight="1" x14ac:dyDescent="0.2">
      <c r="A15052" s="259" t="s">
        <v>601</v>
      </c>
      <c r="B15052" s="84" t="str">
        <f>Comitente</f>
        <v>SUBSECRETARIA DE ARQUITECTURA</v>
      </c>
      <c r="C15052" s="80"/>
      <c r="D15052" s="85"/>
      <c r="E15052" s="85"/>
      <c r="F15052" s="86"/>
      <c r="G15052" s="260"/>
    </row>
    <row r="15053" spans="1:7" ht="24" customHeight="1" x14ac:dyDescent="0.2">
      <c r="A15053" s="259" t="s">
        <v>602</v>
      </c>
      <c r="B15053" s="84">
        <f>Contratista</f>
        <v>0</v>
      </c>
      <c r="C15053" s="81"/>
      <c r="D15053" s="81"/>
      <c r="E15053" s="81"/>
      <c r="F15053" s="87"/>
      <c r="G15053" s="261"/>
    </row>
    <row r="15054" spans="1:7" ht="24" customHeight="1" x14ac:dyDescent="0.2">
      <c r="A15054" s="259" t="s">
        <v>23</v>
      </c>
      <c r="B15054" s="84" t="str">
        <f>Obra</f>
        <v>ESCUELA CASA DEL NINÑO</v>
      </c>
      <c r="C15054" s="81"/>
      <c r="D15054" s="81"/>
      <c r="E15054" s="81"/>
      <c r="F15054" s="87" t="s">
        <v>37</v>
      </c>
      <c r="G15054" s="262">
        <f>Fecha_Base</f>
        <v>0</v>
      </c>
    </row>
    <row r="15055" spans="1:7" ht="24" customHeight="1" x14ac:dyDescent="0.2">
      <c r="A15055" s="263" t="s">
        <v>600</v>
      </c>
      <c r="B15055" s="82" t="str">
        <f>Ubicación</f>
        <v>VALLE FERTIL - SAN JUAN</v>
      </c>
      <c r="C15055" s="82"/>
      <c r="D15055" s="88"/>
      <c r="E15055" s="89"/>
      <c r="G15055" s="264"/>
    </row>
    <row r="15056" spans="1:7" ht="24" customHeight="1" x14ac:dyDescent="0.2">
      <c r="A15056" s="263" t="s">
        <v>38</v>
      </c>
      <c r="B15056" s="91">
        <f>IFERROR(VALUE(LEFT(B15057,FIND(".",B15057)-1)),"")</f>
        <v>25</v>
      </c>
      <c r="C15056" s="83" t="str">
        <f>IFERROR(VLOOKUP(B15056,Tabla_CyP,2,FALSE),"")</f>
        <v>REPARACIONES, REFACCIONES Y REFUNCIONALIZACIONES</v>
      </c>
      <c r="E15056" s="89"/>
      <c r="G15056" s="264"/>
    </row>
    <row r="15057" spans="1:7" ht="24" customHeight="1" x14ac:dyDescent="0.2">
      <c r="A15057" s="263" t="s">
        <v>24</v>
      </c>
      <c r="B15057" s="92" t="str">
        <f>IFERROR(VLOOKUP(COUNTIF($A$1:A15057,"ANALISIS DE PRECIOS"),Tabla_NumeroItem,2,FALSE),"")</f>
        <v>25.9.3.3</v>
      </c>
      <c r="C15057" s="83" t="str">
        <f>IFERROR(VLOOKUP(B15057,Tabla_CyP,2,FALSE),"")</f>
        <v>Router inalámbrico 24 bocas</v>
      </c>
      <c r="D15057" s="88"/>
      <c r="E15057" s="89"/>
      <c r="F15057" s="87" t="s">
        <v>25</v>
      </c>
      <c r="G15057" s="265" t="str">
        <f>IFERROR(VLOOKUP(B15057,Tabla_CyP,4,FALSE),"")</f>
        <v>u</v>
      </c>
    </row>
    <row r="15058" spans="1:7" ht="24" customHeight="1" x14ac:dyDescent="0.2">
      <c r="A15058" s="263"/>
      <c r="B15058" s="82"/>
      <c r="D15058" s="88"/>
      <c r="E15058" s="89"/>
      <c r="G15058" s="264"/>
    </row>
    <row r="15059" spans="1:7" ht="24" customHeight="1" x14ac:dyDescent="0.2">
      <c r="A15059" s="366" t="s">
        <v>506</v>
      </c>
      <c r="B15059" s="367"/>
      <c r="C15059" s="368" t="s">
        <v>0</v>
      </c>
      <c r="D15059" s="368" t="s">
        <v>26</v>
      </c>
      <c r="E15059" s="370" t="s">
        <v>27</v>
      </c>
      <c r="F15059" s="372" t="s">
        <v>28</v>
      </c>
      <c r="G15059" s="372" t="s">
        <v>29</v>
      </c>
    </row>
    <row r="15060" spans="1:7" ht="24" customHeight="1" x14ac:dyDescent="0.2">
      <c r="A15060" s="93" t="s">
        <v>507</v>
      </c>
      <c r="B15060" s="93" t="s">
        <v>508</v>
      </c>
      <c r="C15060" s="369"/>
      <c r="D15060" s="369"/>
      <c r="E15060" s="371"/>
      <c r="F15060" s="373"/>
      <c r="G15060" s="373"/>
    </row>
    <row r="15061" spans="1:7" ht="24" customHeight="1" x14ac:dyDescent="0.2">
      <c r="A15061" s="299"/>
      <c r="B15061" s="94"/>
      <c r="C15061" s="298" t="s">
        <v>603</v>
      </c>
      <c r="D15061" s="95"/>
      <c r="E15061" s="96"/>
      <c r="F15061" s="97"/>
      <c r="G15061" s="267"/>
    </row>
    <row r="15062" spans="1:7" ht="24" customHeight="1" x14ac:dyDescent="0.2">
      <c r="A15062" s="207" t="str">
        <f t="shared" ref="A15062:A15075" si="4516">IFERROR(VLOOKUP(C15062,Tabla_Insumos,4,FALSE),"")</f>
        <v/>
      </c>
      <c r="B15062" s="205" t="str">
        <f>IFERROR(VLOOKUP(C15062,Tabla_Insumos,5,FALSE),"")</f>
        <v/>
      </c>
      <c r="C15062" s="206"/>
      <c r="D15062" s="207" t="str">
        <f t="shared" ref="D15062:D15075" si="4517">IFERROR(VLOOKUP(C15062,Tabla_Insumos,2,FALSE),"")</f>
        <v/>
      </c>
      <c r="E15062" s="208"/>
      <c r="F15062" s="209">
        <f t="shared" ref="F15062:F15075" si="4518">IFERROR(VLOOKUP(C15062,Tabla_Insumos,3,FALSE),0)</f>
        <v>0</v>
      </c>
      <c r="G15062" s="268">
        <f>ROUND(E15062*F15062,2)</f>
        <v>0</v>
      </c>
    </row>
    <row r="15063" spans="1:7" ht="24" customHeight="1" x14ac:dyDescent="0.2">
      <c r="A15063" s="207" t="str">
        <f t="shared" si="4516"/>
        <v/>
      </c>
      <c r="B15063" s="205" t="str">
        <f t="shared" ref="B15063:B15075" si="4519">IFERROR(VLOOKUP(C15063,Tabla_Insumos,5,FALSE),"")</f>
        <v/>
      </c>
      <c r="C15063" s="206"/>
      <c r="D15063" s="207" t="str">
        <f t="shared" si="4517"/>
        <v/>
      </c>
      <c r="E15063" s="208"/>
      <c r="F15063" s="209">
        <f t="shared" si="4518"/>
        <v>0</v>
      </c>
      <c r="G15063" s="268">
        <f t="shared" ref="G15063:G15075" si="4520">ROUND(E15063*F15063,2)</f>
        <v>0</v>
      </c>
    </row>
    <row r="15064" spans="1:7" ht="24" customHeight="1" x14ac:dyDescent="0.2">
      <c r="A15064" s="207" t="str">
        <f t="shared" si="4516"/>
        <v/>
      </c>
      <c r="B15064" s="205" t="str">
        <f t="shared" si="4519"/>
        <v/>
      </c>
      <c r="C15064" s="206"/>
      <c r="D15064" s="207" t="str">
        <f t="shared" si="4517"/>
        <v/>
      </c>
      <c r="E15064" s="208"/>
      <c r="F15064" s="209">
        <f t="shared" si="4518"/>
        <v>0</v>
      </c>
      <c r="G15064" s="268">
        <f t="shared" si="4520"/>
        <v>0</v>
      </c>
    </row>
    <row r="15065" spans="1:7" ht="24" customHeight="1" x14ac:dyDescent="0.2">
      <c r="A15065" s="207" t="str">
        <f t="shared" si="4516"/>
        <v/>
      </c>
      <c r="B15065" s="205" t="str">
        <f t="shared" si="4519"/>
        <v/>
      </c>
      <c r="C15065" s="206"/>
      <c r="D15065" s="207" t="str">
        <f t="shared" si="4517"/>
        <v/>
      </c>
      <c r="E15065" s="208"/>
      <c r="F15065" s="209">
        <f t="shared" si="4518"/>
        <v>0</v>
      </c>
      <c r="G15065" s="268">
        <f t="shared" si="4520"/>
        <v>0</v>
      </c>
    </row>
    <row r="15066" spans="1:7" ht="24" customHeight="1" x14ac:dyDescent="0.2">
      <c r="A15066" s="207" t="str">
        <f t="shared" si="4516"/>
        <v/>
      </c>
      <c r="B15066" s="205" t="str">
        <f t="shared" si="4519"/>
        <v/>
      </c>
      <c r="C15066" s="206"/>
      <c r="D15066" s="207" t="str">
        <f t="shared" si="4517"/>
        <v/>
      </c>
      <c r="E15066" s="208"/>
      <c r="F15066" s="209">
        <f t="shared" si="4518"/>
        <v>0</v>
      </c>
      <c r="G15066" s="268">
        <f t="shared" si="4520"/>
        <v>0</v>
      </c>
    </row>
    <row r="15067" spans="1:7" ht="24" customHeight="1" x14ac:dyDescent="0.2">
      <c r="A15067" s="207" t="str">
        <f t="shared" si="4516"/>
        <v/>
      </c>
      <c r="B15067" s="205" t="str">
        <f t="shared" si="4519"/>
        <v/>
      </c>
      <c r="C15067" s="206"/>
      <c r="D15067" s="207" t="str">
        <f t="shared" si="4517"/>
        <v/>
      </c>
      <c r="E15067" s="208"/>
      <c r="F15067" s="209">
        <f t="shared" si="4518"/>
        <v>0</v>
      </c>
      <c r="G15067" s="268">
        <f t="shared" si="4520"/>
        <v>0</v>
      </c>
    </row>
    <row r="15068" spans="1:7" ht="24" customHeight="1" x14ac:dyDescent="0.2">
      <c r="A15068" s="207" t="str">
        <f t="shared" si="4516"/>
        <v/>
      </c>
      <c r="B15068" s="205" t="str">
        <f t="shared" si="4519"/>
        <v/>
      </c>
      <c r="C15068" s="206"/>
      <c r="D15068" s="207" t="str">
        <f t="shared" si="4517"/>
        <v/>
      </c>
      <c r="E15068" s="208"/>
      <c r="F15068" s="209">
        <f t="shared" si="4518"/>
        <v>0</v>
      </c>
      <c r="G15068" s="268">
        <f t="shared" si="4520"/>
        <v>0</v>
      </c>
    </row>
    <row r="15069" spans="1:7" ht="24" customHeight="1" x14ac:dyDescent="0.2">
      <c r="A15069" s="207" t="str">
        <f t="shared" si="4516"/>
        <v/>
      </c>
      <c r="B15069" s="205" t="str">
        <f t="shared" si="4519"/>
        <v/>
      </c>
      <c r="C15069" s="206"/>
      <c r="D15069" s="207" t="str">
        <f t="shared" si="4517"/>
        <v/>
      </c>
      <c r="E15069" s="208"/>
      <c r="F15069" s="209">
        <f t="shared" si="4518"/>
        <v>0</v>
      </c>
      <c r="G15069" s="268">
        <f t="shared" si="4520"/>
        <v>0</v>
      </c>
    </row>
    <row r="15070" spans="1:7" ht="24" customHeight="1" x14ac:dyDescent="0.2">
      <c r="A15070" s="207" t="str">
        <f t="shared" si="4516"/>
        <v/>
      </c>
      <c r="B15070" s="205" t="str">
        <f t="shared" si="4519"/>
        <v/>
      </c>
      <c r="C15070" s="206"/>
      <c r="D15070" s="207" t="str">
        <f t="shared" si="4517"/>
        <v/>
      </c>
      <c r="E15070" s="208"/>
      <c r="F15070" s="209">
        <f t="shared" si="4518"/>
        <v>0</v>
      </c>
      <c r="G15070" s="268">
        <f t="shared" si="4520"/>
        <v>0</v>
      </c>
    </row>
    <row r="15071" spans="1:7" ht="24" customHeight="1" x14ac:dyDescent="0.2">
      <c r="A15071" s="207" t="str">
        <f t="shared" si="4516"/>
        <v/>
      </c>
      <c r="B15071" s="205" t="str">
        <f t="shared" si="4519"/>
        <v/>
      </c>
      <c r="C15071" s="206"/>
      <c r="D15071" s="207" t="str">
        <f t="shared" si="4517"/>
        <v/>
      </c>
      <c r="E15071" s="208"/>
      <c r="F15071" s="209">
        <f t="shared" si="4518"/>
        <v>0</v>
      </c>
      <c r="G15071" s="268">
        <f t="shared" si="4520"/>
        <v>0</v>
      </c>
    </row>
    <row r="15072" spans="1:7" ht="24" customHeight="1" x14ac:dyDescent="0.2">
      <c r="A15072" s="207" t="str">
        <f t="shared" si="4516"/>
        <v/>
      </c>
      <c r="B15072" s="205" t="str">
        <f t="shared" si="4519"/>
        <v/>
      </c>
      <c r="C15072" s="206"/>
      <c r="D15072" s="207" t="str">
        <f t="shared" si="4517"/>
        <v/>
      </c>
      <c r="E15072" s="208"/>
      <c r="F15072" s="209">
        <f t="shared" si="4518"/>
        <v>0</v>
      </c>
      <c r="G15072" s="268">
        <f t="shared" si="4520"/>
        <v>0</v>
      </c>
    </row>
    <row r="15073" spans="1:7" ht="24" customHeight="1" x14ac:dyDescent="0.2">
      <c r="A15073" s="207" t="str">
        <f t="shared" si="4516"/>
        <v/>
      </c>
      <c r="B15073" s="205" t="str">
        <f t="shared" si="4519"/>
        <v/>
      </c>
      <c r="C15073" s="206"/>
      <c r="D15073" s="207" t="str">
        <f t="shared" si="4517"/>
        <v/>
      </c>
      <c r="E15073" s="208"/>
      <c r="F15073" s="209">
        <f t="shared" si="4518"/>
        <v>0</v>
      </c>
      <c r="G15073" s="268">
        <f t="shared" si="4520"/>
        <v>0</v>
      </c>
    </row>
    <row r="15074" spans="1:7" ht="24" customHeight="1" x14ac:dyDescent="0.2">
      <c r="A15074" s="207" t="str">
        <f t="shared" si="4516"/>
        <v/>
      </c>
      <c r="B15074" s="205" t="str">
        <f t="shared" si="4519"/>
        <v/>
      </c>
      <c r="C15074" s="206"/>
      <c r="D15074" s="207" t="str">
        <f t="shared" si="4517"/>
        <v/>
      </c>
      <c r="E15074" s="208"/>
      <c r="F15074" s="209">
        <f t="shared" si="4518"/>
        <v>0</v>
      </c>
      <c r="G15074" s="268">
        <f t="shared" si="4520"/>
        <v>0</v>
      </c>
    </row>
    <row r="15075" spans="1:7" ht="24" customHeight="1" x14ac:dyDescent="0.2">
      <c r="A15075" s="207" t="str">
        <f t="shared" si="4516"/>
        <v/>
      </c>
      <c r="B15075" s="205" t="str">
        <f t="shared" si="4519"/>
        <v/>
      </c>
      <c r="C15075" s="206"/>
      <c r="D15075" s="207" t="str">
        <f t="shared" si="4517"/>
        <v/>
      </c>
      <c r="E15075" s="208"/>
      <c r="F15075" s="210">
        <f t="shared" si="4518"/>
        <v>0</v>
      </c>
      <c r="G15075" s="268">
        <f t="shared" si="4520"/>
        <v>0</v>
      </c>
    </row>
    <row r="15076" spans="1:7" ht="24" customHeight="1" x14ac:dyDescent="0.2">
      <c r="A15076" s="269"/>
      <c r="D15076" s="88"/>
      <c r="E15076" s="89"/>
      <c r="F15076" s="300" t="s">
        <v>30</v>
      </c>
      <c r="G15076" s="270">
        <f>SUBTOTAL(9,G15062:G15075)</f>
        <v>0</v>
      </c>
    </row>
    <row r="15077" spans="1:7" ht="24" customHeight="1" x14ac:dyDescent="0.2">
      <c r="A15077" s="269"/>
      <c r="C15077" s="297" t="s">
        <v>604</v>
      </c>
      <c r="D15077" s="88"/>
      <c r="E15077" s="89"/>
      <c r="G15077" s="271"/>
    </row>
    <row r="15078" spans="1:7" ht="24" customHeight="1" x14ac:dyDescent="0.2">
      <c r="A15078" s="207" t="str">
        <f t="shared" ref="A15078:A15085" si="4521">IFERROR(VLOOKUP(C15078,Tabla_Insumos,4,FALSE),"")</f>
        <v/>
      </c>
      <c r="B15078" s="205">
        <f t="shared" ref="B15078:B15085" si="4522">IFERROR(VLOOKUP(A15078,Tabla_Indices,5,FALSE),"")</f>
        <v>0</v>
      </c>
      <c r="C15078" s="206"/>
      <c r="D15078" s="207" t="str">
        <f t="shared" ref="D15078:D15085" si="4523">IFERROR(VLOOKUP(C15078,Tabla_Insumos,2,FALSE),"")</f>
        <v/>
      </c>
      <c r="E15078" s="208"/>
      <c r="F15078" s="211">
        <f t="shared" ref="F15078:F15085" si="4524">IFERROR(VLOOKUP(C15078,Tabla_Insumos,3,FALSE),0)</f>
        <v>0</v>
      </c>
      <c r="G15078" s="268">
        <f>ROUND(E15078*F15078,2)</f>
        <v>0</v>
      </c>
    </row>
    <row r="15079" spans="1:7" ht="24" customHeight="1" x14ac:dyDescent="0.2">
      <c r="A15079" s="207" t="str">
        <f t="shared" si="4521"/>
        <v/>
      </c>
      <c r="B15079" s="205">
        <f t="shared" si="4522"/>
        <v>0</v>
      </c>
      <c r="C15079" s="206"/>
      <c r="D15079" s="207" t="str">
        <f t="shared" si="4523"/>
        <v/>
      </c>
      <c r="E15079" s="208"/>
      <c r="F15079" s="211">
        <f t="shared" si="4524"/>
        <v>0</v>
      </c>
      <c r="G15079" s="268">
        <f>ROUND(E15079*F15079,2)</f>
        <v>0</v>
      </c>
    </row>
    <row r="15080" spans="1:7" ht="24" customHeight="1" x14ac:dyDescent="0.2">
      <c r="A15080" s="207" t="str">
        <f t="shared" si="4521"/>
        <v/>
      </c>
      <c r="B15080" s="205">
        <f t="shared" si="4522"/>
        <v>0</v>
      </c>
      <c r="C15080" s="206"/>
      <c r="D15080" s="207" t="str">
        <f t="shared" si="4523"/>
        <v/>
      </c>
      <c r="E15080" s="208"/>
      <c r="F15080" s="211">
        <f t="shared" si="4524"/>
        <v>0</v>
      </c>
      <c r="G15080" s="268">
        <f t="shared" ref="G15080:G15085" si="4525">ROUND(E15080*F15080,2)</f>
        <v>0</v>
      </c>
    </row>
    <row r="15081" spans="1:7" ht="24" customHeight="1" x14ac:dyDescent="0.2">
      <c r="A15081" s="207" t="str">
        <f t="shared" si="4521"/>
        <v/>
      </c>
      <c r="B15081" s="205">
        <f t="shared" si="4522"/>
        <v>0</v>
      </c>
      <c r="C15081" s="206"/>
      <c r="D15081" s="207" t="str">
        <f t="shared" si="4523"/>
        <v/>
      </c>
      <c r="E15081" s="208"/>
      <c r="F15081" s="211">
        <f t="shared" si="4524"/>
        <v>0</v>
      </c>
      <c r="G15081" s="268">
        <f t="shared" si="4525"/>
        <v>0</v>
      </c>
    </row>
    <row r="15082" spans="1:7" ht="24" customHeight="1" x14ac:dyDescent="0.2">
      <c r="A15082" s="207" t="str">
        <f t="shared" si="4521"/>
        <v/>
      </c>
      <c r="B15082" s="205">
        <f t="shared" si="4522"/>
        <v>0</v>
      </c>
      <c r="C15082" s="206"/>
      <c r="D15082" s="207" t="str">
        <f t="shared" si="4523"/>
        <v/>
      </c>
      <c r="E15082" s="208"/>
      <c r="F15082" s="209">
        <f t="shared" si="4524"/>
        <v>0</v>
      </c>
      <c r="G15082" s="268">
        <f t="shared" si="4525"/>
        <v>0</v>
      </c>
    </row>
    <row r="15083" spans="1:7" ht="24" customHeight="1" x14ac:dyDescent="0.2">
      <c r="A15083" s="207" t="str">
        <f t="shared" si="4521"/>
        <v/>
      </c>
      <c r="B15083" s="205">
        <f t="shared" si="4522"/>
        <v>0</v>
      </c>
      <c r="C15083" s="206"/>
      <c r="D15083" s="207" t="str">
        <f t="shared" si="4523"/>
        <v/>
      </c>
      <c r="E15083" s="208"/>
      <c r="F15083" s="209">
        <f t="shared" si="4524"/>
        <v>0</v>
      </c>
      <c r="G15083" s="268">
        <f t="shared" si="4525"/>
        <v>0</v>
      </c>
    </row>
    <row r="15084" spans="1:7" ht="24" customHeight="1" x14ac:dyDescent="0.2">
      <c r="A15084" s="207" t="str">
        <f t="shared" si="4521"/>
        <v/>
      </c>
      <c r="B15084" s="205">
        <f t="shared" si="4522"/>
        <v>0</v>
      </c>
      <c r="C15084" s="206"/>
      <c r="D15084" s="207" t="str">
        <f t="shared" si="4523"/>
        <v/>
      </c>
      <c r="E15084" s="208"/>
      <c r="F15084" s="209">
        <f t="shared" si="4524"/>
        <v>0</v>
      </c>
      <c r="G15084" s="268">
        <f t="shared" si="4525"/>
        <v>0</v>
      </c>
    </row>
    <row r="15085" spans="1:7" ht="24" customHeight="1" x14ac:dyDescent="0.2">
      <c r="A15085" s="207" t="str">
        <f t="shared" si="4521"/>
        <v/>
      </c>
      <c r="B15085" s="205">
        <f t="shared" si="4522"/>
        <v>0</v>
      </c>
      <c r="C15085" s="206"/>
      <c r="D15085" s="207" t="str">
        <f t="shared" si="4523"/>
        <v/>
      </c>
      <c r="E15085" s="208"/>
      <c r="F15085" s="209">
        <f t="shared" si="4524"/>
        <v>0</v>
      </c>
      <c r="G15085" s="268">
        <f t="shared" si="4525"/>
        <v>0</v>
      </c>
    </row>
    <row r="15086" spans="1:7" ht="24" customHeight="1" x14ac:dyDescent="0.2">
      <c r="A15086" s="269"/>
      <c r="D15086" s="88"/>
      <c r="E15086" s="89"/>
      <c r="F15086" s="300" t="s">
        <v>31</v>
      </c>
      <c r="G15086" s="270">
        <f>SUBTOTAL(9,G15078:G15085)</f>
        <v>0</v>
      </c>
    </row>
    <row r="15087" spans="1:7" ht="24" customHeight="1" x14ac:dyDescent="0.2">
      <c r="A15087" s="269"/>
      <c r="C15087" s="297" t="s">
        <v>605</v>
      </c>
      <c r="D15087" s="88"/>
      <c r="E15087" s="89"/>
      <c r="G15087" s="271"/>
    </row>
    <row r="15088" spans="1:7" ht="24" customHeight="1" x14ac:dyDescent="0.2">
      <c r="A15088" s="207" t="str">
        <f t="shared" ref="A15088:A15096" si="4526">IFERROR(VLOOKUP(C15088,Tabla_Insumos,4,FALSE),"")</f>
        <v/>
      </c>
      <c r="B15088" s="205" t="str">
        <f t="shared" ref="B15088:B15096" si="4527">IFERROR(VLOOKUP(C15088,Tabla_Insumos,5,FALSE),"")</f>
        <v/>
      </c>
      <c r="C15088" s="206"/>
      <c r="D15088" s="207" t="str">
        <f t="shared" ref="D15088:D15096" si="4528">IFERROR(VLOOKUP(C15088,Tabla_Insumos,2,FALSE),"")</f>
        <v/>
      </c>
      <c r="E15088" s="208"/>
      <c r="F15088" s="209">
        <f t="shared" ref="F15088:F15096" si="4529">IFERROR(VLOOKUP(C15088,Tabla_Insumos,3,FALSE),0)</f>
        <v>0</v>
      </c>
      <c r="G15088" s="268">
        <f t="shared" ref="G15088:G15096" si="4530">ROUND(E15088*F15088,2)</f>
        <v>0</v>
      </c>
    </row>
    <row r="15089" spans="1:7" ht="24" customHeight="1" x14ac:dyDescent="0.2">
      <c r="A15089" s="207" t="str">
        <f t="shared" si="4526"/>
        <v/>
      </c>
      <c r="B15089" s="205" t="str">
        <f t="shared" si="4527"/>
        <v/>
      </c>
      <c r="C15089" s="206"/>
      <c r="D15089" s="207" t="str">
        <f t="shared" si="4528"/>
        <v/>
      </c>
      <c r="E15089" s="208"/>
      <c r="F15089" s="209">
        <f t="shared" si="4529"/>
        <v>0</v>
      </c>
      <c r="G15089" s="268">
        <f t="shared" si="4530"/>
        <v>0</v>
      </c>
    </row>
    <row r="15090" spans="1:7" ht="24" customHeight="1" x14ac:dyDescent="0.2">
      <c r="A15090" s="207" t="str">
        <f t="shared" si="4526"/>
        <v/>
      </c>
      <c r="B15090" s="205" t="str">
        <f t="shared" si="4527"/>
        <v/>
      </c>
      <c r="C15090" s="206"/>
      <c r="D15090" s="207" t="str">
        <f t="shared" si="4528"/>
        <v/>
      </c>
      <c r="E15090" s="208"/>
      <c r="F15090" s="209">
        <f t="shared" si="4529"/>
        <v>0</v>
      </c>
      <c r="G15090" s="268">
        <f t="shared" si="4530"/>
        <v>0</v>
      </c>
    </row>
    <row r="15091" spans="1:7" ht="24" customHeight="1" x14ac:dyDescent="0.2">
      <c r="A15091" s="207" t="str">
        <f t="shared" si="4526"/>
        <v/>
      </c>
      <c r="B15091" s="205" t="str">
        <f t="shared" si="4527"/>
        <v/>
      </c>
      <c r="C15091" s="206"/>
      <c r="D15091" s="207" t="str">
        <f t="shared" si="4528"/>
        <v/>
      </c>
      <c r="E15091" s="208"/>
      <c r="F15091" s="209">
        <f t="shared" si="4529"/>
        <v>0</v>
      </c>
      <c r="G15091" s="268">
        <f t="shared" si="4530"/>
        <v>0</v>
      </c>
    </row>
    <row r="15092" spans="1:7" ht="24" customHeight="1" x14ac:dyDescent="0.2">
      <c r="A15092" s="207" t="str">
        <f t="shared" si="4526"/>
        <v/>
      </c>
      <c r="B15092" s="205" t="str">
        <f t="shared" si="4527"/>
        <v/>
      </c>
      <c r="C15092" s="206"/>
      <c r="D15092" s="207" t="str">
        <f t="shared" si="4528"/>
        <v/>
      </c>
      <c r="E15092" s="208"/>
      <c r="F15092" s="209">
        <f t="shared" si="4529"/>
        <v>0</v>
      </c>
      <c r="G15092" s="268">
        <f t="shared" si="4530"/>
        <v>0</v>
      </c>
    </row>
    <row r="15093" spans="1:7" ht="24" customHeight="1" x14ac:dyDescent="0.2">
      <c r="A15093" s="207" t="str">
        <f t="shared" si="4526"/>
        <v/>
      </c>
      <c r="B15093" s="205" t="str">
        <f t="shared" si="4527"/>
        <v/>
      </c>
      <c r="C15093" s="206"/>
      <c r="D15093" s="207" t="str">
        <f t="shared" si="4528"/>
        <v/>
      </c>
      <c r="E15093" s="208"/>
      <c r="F15093" s="209">
        <f t="shared" si="4529"/>
        <v>0</v>
      </c>
      <c r="G15093" s="268">
        <f t="shared" si="4530"/>
        <v>0</v>
      </c>
    </row>
    <row r="15094" spans="1:7" ht="24" customHeight="1" x14ac:dyDescent="0.2">
      <c r="A15094" s="207" t="str">
        <f t="shared" si="4526"/>
        <v/>
      </c>
      <c r="B15094" s="205" t="str">
        <f t="shared" si="4527"/>
        <v/>
      </c>
      <c r="C15094" s="206"/>
      <c r="D15094" s="207" t="str">
        <f t="shared" si="4528"/>
        <v/>
      </c>
      <c r="E15094" s="208"/>
      <c r="F15094" s="209">
        <f t="shared" si="4529"/>
        <v>0</v>
      </c>
      <c r="G15094" s="268">
        <f t="shared" si="4530"/>
        <v>0</v>
      </c>
    </row>
    <row r="15095" spans="1:7" ht="24" customHeight="1" x14ac:dyDescent="0.2">
      <c r="A15095" s="207" t="str">
        <f t="shared" si="4526"/>
        <v/>
      </c>
      <c r="B15095" s="205" t="str">
        <f t="shared" si="4527"/>
        <v/>
      </c>
      <c r="C15095" s="206"/>
      <c r="D15095" s="207" t="str">
        <f t="shared" si="4528"/>
        <v/>
      </c>
      <c r="E15095" s="208"/>
      <c r="F15095" s="209">
        <f t="shared" si="4529"/>
        <v>0</v>
      </c>
      <c r="G15095" s="268">
        <f t="shared" si="4530"/>
        <v>0</v>
      </c>
    </row>
    <row r="15096" spans="1:7" ht="24" customHeight="1" x14ac:dyDescent="0.2">
      <c r="A15096" s="207" t="str">
        <f t="shared" si="4526"/>
        <v/>
      </c>
      <c r="B15096" s="205" t="str">
        <f t="shared" si="4527"/>
        <v/>
      </c>
      <c r="C15096" s="206"/>
      <c r="D15096" s="207" t="str">
        <f t="shared" si="4528"/>
        <v/>
      </c>
      <c r="E15096" s="208"/>
      <c r="F15096" s="209">
        <f t="shared" si="4529"/>
        <v>0</v>
      </c>
      <c r="G15096" s="268">
        <f t="shared" si="4530"/>
        <v>0</v>
      </c>
    </row>
    <row r="15097" spans="1:7" ht="24" customHeight="1" x14ac:dyDescent="0.2">
      <c r="A15097" s="272"/>
      <c r="B15097" s="88"/>
      <c r="D15097" s="88"/>
      <c r="E15097" s="89"/>
      <c r="F15097" s="300" t="s">
        <v>32</v>
      </c>
      <c r="G15097" s="270">
        <f>SUBTOTAL(9,G15088:G15096)</f>
        <v>0</v>
      </c>
    </row>
    <row r="15098" spans="1:7" ht="24" customHeight="1" x14ac:dyDescent="0.2">
      <c r="A15098" s="273"/>
      <c r="B15098" s="88"/>
      <c r="D15098" s="88"/>
      <c r="E15098" s="89"/>
      <c r="G15098" s="271"/>
    </row>
    <row r="15099" spans="1:7" ht="24" customHeight="1" x14ac:dyDescent="0.2">
      <c r="A15099" s="274" t="str">
        <f>B15057</f>
        <v>25.9.3.3</v>
      </c>
      <c r="B15099" s="275" t="str">
        <f>C15057</f>
        <v>Router inalámbrico 24 bocas</v>
      </c>
      <c r="C15099" s="95"/>
      <c r="D15099" s="95" t="s">
        <v>33</v>
      </c>
      <c r="E15099" s="96"/>
      <c r="F15099" s="277" t="s">
        <v>34</v>
      </c>
      <c r="G15099" s="276">
        <f>SUBTOTAL(9,G15062:G15098)</f>
        <v>0</v>
      </c>
    </row>
    <row r="15101" spans="1:7" ht="24" customHeight="1" x14ac:dyDescent="0.2">
      <c r="A15101" s="256" t="s">
        <v>36</v>
      </c>
      <c r="B15101" s="257"/>
      <c r="C15101" s="257"/>
      <c r="D15101" s="257"/>
      <c r="E15101" s="257"/>
      <c r="F15101" s="257"/>
      <c r="G15101" s="258"/>
    </row>
    <row r="15102" spans="1:7" ht="24" customHeight="1" x14ac:dyDescent="0.2">
      <c r="A15102" s="259" t="s">
        <v>601</v>
      </c>
      <c r="B15102" s="84" t="str">
        <f>Comitente</f>
        <v>SUBSECRETARIA DE ARQUITECTURA</v>
      </c>
      <c r="C15102" s="80"/>
      <c r="D15102" s="85"/>
      <c r="E15102" s="85"/>
      <c r="F15102" s="86"/>
      <c r="G15102" s="260"/>
    </row>
    <row r="15103" spans="1:7" ht="24" customHeight="1" x14ac:dyDescent="0.2">
      <c r="A15103" s="259" t="s">
        <v>602</v>
      </c>
      <c r="B15103" s="84">
        <f>Contratista</f>
        <v>0</v>
      </c>
      <c r="C15103" s="81"/>
      <c r="D15103" s="81"/>
      <c r="E15103" s="81"/>
      <c r="F15103" s="87"/>
      <c r="G15103" s="261"/>
    </row>
    <row r="15104" spans="1:7" ht="24" customHeight="1" x14ac:dyDescent="0.2">
      <c r="A15104" s="259" t="s">
        <v>23</v>
      </c>
      <c r="B15104" s="84" t="str">
        <f>Obra</f>
        <v>ESCUELA CASA DEL NINÑO</v>
      </c>
      <c r="C15104" s="81"/>
      <c r="D15104" s="81"/>
      <c r="E15104" s="81"/>
      <c r="F15104" s="87" t="s">
        <v>37</v>
      </c>
      <c r="G15104" s="262">
        <f>Fecha_Base</f>
        <v>0</v>
      </c>
    </row>
    <row r="15105" spans="1:7" ht="24" customHeight="1" x14ac:dyDescent="0.2">
      <c r="A15105" s="263" t="s">
        <v>600</v>
      </c>
      <c r="B15105" s="82" t="str">
        <f>Ubicación</f>
        <v>VALLE FERTIL - SAN JUAN</v>
      </c>
      <c r="C15105" s="82"/>
      <c r="D15105" s="88"/>
      <c r="E15105" s="89"/>
      <c r="G15105" s="264"/>
    </row>
    <row r="15106" spans="1:7" ht="24" customHeight="1" x14ac:dyDescent="0.2">
      <c r="A15106" s="263" t="s">
        <v>38</v>
      </c>
      <c r="B15106" s="91">
        <f>IFERROR(VALUE(LEFT(B15107,FIND(".",B15107)-1)),"")</f>
        <v>25</v>
      </c>
      <c r="C15106" s="83" t="str">
        <f>IFERROR(VLOOKUP(B15106,Tabla_CyP,2,FALSE),"")</f>
        <v>REPARACIONES, REFACCIONES Y REFUNCIONALIZACIONES</v>
      </c>
      <c r="E15106" s="89"/>
      <c r="G15106" s="264"/>
    </row>
    <row r="15107" spans="1:7" ht="24" customHeight="1" x14ac:dyDescent="0.2">
      <c r="A15107" s="263" t="s">
        <v>24</v>
      </c>
      <c r="B15107" s="92" t="str">
        <f>IFERROR(VLOOKUP(COUNTIF($A$1:A15107,"ANALISIS DE PRECIOS"),Tabla_NumeroItem,2,FALSE),"")</f>
        <v>25.9.3.4</v>
      </c>
      <c r="C15107" s="83" t="str">
        <f>IFERROR(VLOOKUP(B15107,Tabla_CyP,2,FALSE),"")</f>
        <v>Rack XL con 4 montantes de 19" 600x500x600mm</v>
      </c>
      <c r="D15107" s="88"/>
      <c r="E15107" s="89"/>
      <c r="F15107" s="87" t="s">
        <v>25</v>
      </c>
      <c r="G15107" s="265" t="str">
        <f>IFERROR(VLOOKUP(B15107,Tabla_CyP,4,FALSE),"")</f>
        <v>u</v>
      </c>
    </row>
    <row r="15108" spans="1:7" ht="24" customHeight="1" x14ac:dyDescent="0.2">
      <c r="A15108" s="263"/>
      <c r="B15108" s="82"/>
      <c r="D15108" s="88"/>
      <c r="E15108" s="89"/>
      <c r="G15108" s="264"/>
    </row>
    <row r="15109" spans="1:7" ht="24" customHeight="1" x14ac:dyDescent="0.2">
      <c r="A15109" s="366" t="s">
        <v>506</v>
      </c>
      <c r="B15109" s="367"/>
      <c r="C15109" s="368" t="s">
        <v>0</v>
      </c>
      <c r="D15109" s="368" t="s">
        <v>26</v>
      </c>
      <c r="E15109" s="370" t="s">
        <v>27</v>
      </c>
      <c r="F15109" s="372" t="s">
        <v>28</v>
      </c>
      <c r="G15109" s="372" t="s">
        <v>29</v>
      </c>
    </row>
    <row r="15110" spans="1:7" ht="24" customHeight="1" x14ac:dyDescent="0.2">
      <c r="A15110" s="93" t="s">
        <v>507</v>
      </c>
      <c r="B15110" s="93" t="s">
        <v>508</v>
      </c>
      <c r="C15110" s="369"/>
      <c r="D15110" s="369"/>
      <c r="E15110" s="371"/>
      <c r="F15110" s="373"/>
      <c r="G15110" s="373"/>
    </row>
    <row r="15111" spans="1:7" ht="24" customHeight="1" x14ac:dyDescent="0.2">
      <c r="A15111" s="299"/>
      <c r="B15111" s="94"/>
      <c r="C15111" s="298" t="s">
        <v>603</v>
      </c>
      <c r="D15111" s="95"/>
      <c r="E15111" s="96"/>
      <c r="F15111" s="97"/>
      <c r="G15111" s="267"/>
    </row>
    <row r="15112" spans="1:7" ht="24" customHeight="1" x14ac:dyDescent="0.2">
      <c r="A15112" s="207" t="str">
        <f t="shared" ref="A15112:A15125" si="4531">IFERROR(VLOOKUP(C15112,Tabla_Insumos,4,FALSE),"")</f>
        <v/>
      </c>
      <c r="B15112" s="205" t="str">
        <f>IFERROR(VLOOKUP(C15112,Tabla_Insumos,5,FALSE),"")</f>
        <v/>
      </c>
      <c r="C15112" s="206"/>
      <c r="D15112" s="207" t="str">
        <f t="shared" ref="D15112:D15125" si="4532">IFERROR(VLOOKUP(C15112,Tabla_Insumos,2,FALSE),"")</f>
        <v/>
      </c>
      <c r="E15112" s="208"/>
      <c r="F15112" s="209">
        <f t="shared" ref="F15112:F15125" si="4533">IFERROR(VLOOKUP(C15112,Tabla_Insumos,3,FALSE),0)</f>
        <v>0</v>
      </c>
      <c r="G15112" s="268">
        <f>ROUND(E15112*F15112,2)</f>
        <v>0</v>
      </c>
    </row>
    <row r="15113" spans="1:7" ht="24" customHeight="1" x14ac:dyDescent="0.2">
      <c r="A15113" s="207" t="str">
        <f t="shared" si="4531"/>
        <v/>
      </c>
      <c r="B15113" s="205" t="str">
        <f t="shared" ref="B15113:B15125" si="4534">IFERROR(VLOOKUP(C15113,Tabla_Insumos,5,FALSE),"")</f>
        <v/>
      </c>
      <c r="C15113" s="206"/>
      <c r="D15113" s="207" t="str">
        <f t="shared" si="4532"/>
        <v/>
      </c>
      <c r="E15113" s="208"/>
      <c r="F15113" s="209">
        <f t="shared" si="4533"/>
        <v>0</v>
      </c>
      <c r="G15113" s="268">
        <f t="shared" ref="G15113:G15125" si="4535">ROUND(E15113*F15113,2)</f>
        <v>0</v>
      </c>
    </row>
    <row r="15114" spans="1:7" ht="24" customHeight="1" x14ac:dyDescent="0.2">
      <c r="A15114" s="207" t="str">
        <f t="shared" si="4531"/>
        <v/>
      </c>
      <c r="B15114" s="205" t="str">
        <f t="shared" si="4534"/>
        <v/>
      </c>
      <c r="C15114" s="206"/>
      <c r="D15114" s="207" t="str">
        <f t="shared" si="4532"/>
        <v/>
      </c>
      <c r="E15114" s="208"/>
      <c r="F15114" s="209">
        <f t="shared" si="4533"/>
        <v>0</v>
      </c>
      <c r="G15114" s="268">
        <f t="shared" si="4535"/>
        <v>0</v>
      </c>
    </row>
    <row r="15115" spans="1:7" ht="24" customHeight="1" x14ac:dyDescent="0.2">
      <c r="A15115" s="207" t="str">
        <f t="shared" si="4531"/>
        <v/>
      </c>
      <c r="B15115" s="205" t="str">
        <f t="shared" si="4534"/>
        <v/>
      </c>
      <c r="C15115" s="206"/>
      <c r="D15115" s="207" t="str">
        <f t="shared" si="4532"/>
        <v/>
      </c>
      <c r="E15115" s="208"/>
      <c r="F15115" s="209">
        <f t="shared" si="4533"/>
        <v>0</v>
      </c>
      <c r="G15115" s="268">
        <f t="shared" si="4535"/>
        <v>0</v>
      </c>
    </row>
    <row r="15116" spans="1:7" ht="24" customHeight="1" x14ac:dyDescent="0.2">
      <c r="A15116" s="207" t="str">
        <f t="shared" si="4531"/>
        <v/>
      </c>
      <c r="B15116" s="205" t="str">
        <f t="shared" si="4534"/>
        <v/>
      </c>
      <c r="C15116" s="206"/>
      <c r="D15116" s="207" t="str">
        <f t="shared" si="4532"/>
        <v/>
      </c>
      <c r="E15116" s="208"/>
      <c r="F15116" s="209">
        <f t="shared" si="4533"/>
        <v>0</v>
      </c>
      <c r="G15116" s="268">
        <f t="shared" si="4535"/>
        <v>0</v>
      </c>
    </row>
    <row r="15117" spans="1:7" ht="24" customHeight="1" x14ac:dyDescent="0.2">
      <c r="A15117" s="207" t="str">
        <f t="shared" si="4531"/>
        <v/>
      </c>
      <c r="B15117" s="205" t="str">
        <f t="shared" si="4534"/>
        <v/>
      </c>
      <c r="C15117" s="206"/>
      <c r="D15117" s="207" t="str">
        <f t="shared" si="4532"/>
        <v/>
      </c>
      <c r="E15117" s="208"/>
      <c r="F15117" s="209">
        <f t="shared" si="4533"/>
        <v>0</v>
      </c>
      <c r="G15117" s="268">
        <f t="shared" si="4535"/>
        <v>0</v>
      </c>
    </row>
    <row r="15118" spans="1:7" ht="24" customHeight="1" x14ac:dyDescent="0.2">
      <c r="A15118" s="207" t="str">
        <f t="shared" si="4531"/>
        <v/>
      </c>
      <c r="B15118" s="205" t="str">
        <f t="shared" si="4534"/>
        <v/>
      </c>
      <c r="C15118" s="206"/>
      <c r="D15118" s="207" t="str">
        <f t="shared" si="4532"/>
        <v/>
      </c>
      <c r="E15118" s="208"/>
      <c r="F15118" s="209">
        <f t="shared" si="4533"/>
        <v>0</v>
      </c>
      <c r="G15118" s="268">
        <f t="shared" si="4535"/>
        <v>0</v>
      </c>
    </row>
    <row r="15119" spans="1:7" ht="24" customHeight="1" x14ac:dyDescent="0.2">
      <c r="A15119" s="207" t="str">
        <f t="shared" si="4531"/>
        <v/>
      </c>
      <c r="B15119" s="205" t="str">
        <f t="shared" si="4534"/>
        <v/>
      </c>
      <c r="C15119" s="206"/>
      <c r="D15119" s="207" t="str">
        <f t="shared" si="4532"/>
        <v/>
      </c>
      <c r="E15119" s="208"/>
      <c r="F15119" s="209">
        <f t="shared" si="4533"/>
        <v>0</v>
      </c>
      <c r="G15119" s="268">
        <f t="shared" si="4535"/>
        <v>0</v>
      </c>
    </row>
    <row r="15120" spans="1:7" ht="24" customHeight="1" x14ac:dyDescent="0.2">
      <c r="A15120" s="207" t="str">
        <f t="shared" si="4531"/>
        <v/>
      </c>
      <c r="B15120" s="205" t="str">
        <f t="shared" si="4534"/>
        <v/>
      </c>
      <c r="C15120" s="206"/>
      <c r="D15120" s="207" t="str">
        <f t="shared" si="4532"/>
        <v/>
      </c>
      <c r="E15120" s="208"/>
      <c r="F15120" s="209">
        <f t="shared" si="4533"/>
        <v>0</v>
      </c>
      <c r="G15120" s="268">
        <f t="shared" si="4535"/>
        <v>0</v>
      </c>
    </row>
    <row r="15121" spans="1:7" ht="24" customHeight="1" x14ac:dyDescent="0.2">
      <c r="A15121" s="207" t="str">
        <f t="shared" si="4531"/>
        <v/>
      </c>
      <c r="B15121" s="205" t="str">
        <f t="shared" si="4534"/>
        <v/>
      </c>
      <c r="C15121" s="206"/>
      <c r="D15121" s="207" t="str">
        <f t="shared" si="4532"/>
        <v/>
      </c>
      <c r="E15121" s="208"/>
      <c r="F15121" s="209">
        <f t="shared" si="4533"/>
        <v>0</v>
      </c>
      <c r="G15121" s="268">
        <f t="shared" si="4535"/>
        <v>0</v>
      </c>
    </row>
    <row r="15122" spans="1:7" ht="24" customHeight="1" x14ac:dyDescent="0.2">
      <c r="A15122" s="207" t="str">
        <f t="shared" si="4531"/>
        <v/>
      </c>
      <c r="B15122" s="205" t="str">
        <f t="shared" si="4534"/>
        <v/>
      </c>
      <c r="C15122" s="206"/>
      <c r="D15122" s="207" t="str">
        <f t="shared" si="4532"/>
        <v/>
      </c>
      <c r="E15122" s="208"/>
      <c r="F15122" s="209">
        <f t="shared" si="4533"/>
        <v>0</v>
      </c>
      <c r="G15122" s="268">
        <f t="shared" si="4535"/>
        <v>0</v>
      </c>
    </row>
    <row r="15123" spans="1:7" ht="24" customHeight="1" x14ac:dyDescent="0.2">
      <c r="A15123" s="207" t="str">
        <f t="shared" si="4531"/>
        <v/>
      </c>
      <c r="B15123" s="205" t="str">
        <f t="shared" si="4534"/>
        <v/>
      </c>
      <c r="C15123" s="206"/>
      <c r="D15123" s="207" t="str">
        <f t="shared" si="4532"/>
        <v/>
      </c>
      <c r="E15123" s="208"/>
      <c r="F15123" s="209">
        <f t="shared" si="4533"/>
        <v>0</v>
      </c>
      <c r="G15123" s="268">
        <f t="shared" si="4535"/>
        <v>0</v>
      </c>
    </row>
    <row r="15124" spans="1:7" ht="24" customHeight="1" x14ac:dyDescent="0.2">
      <c r="A15124" s="207" t="str">
        <f t="shared" si="4531"/>
        <v/>
      </c>
      <c r="B15124" s="205" t="str">
        <f t="shared" si="4534"/>
        <v/>
      </c>
      <c r="C15124" s="206"/>
      <c r="D15124" s="207" t="str">
        <f t="shared" si="4532"/>
        <v/>
      </c>
      <c r="E15124" s="208"/>
      <c r="F15124" s="209">
        <f t="shared" si="4533"/>
        <v>0</v>
      </c>
      <c r="G15124" s="268">
        <f t="shared" si="4535"/>
        <v>0</v>
      </c>
    </row>
    <row r="15125" spans="1:7" ht="24" customHeight="1" x14ac:dyDescent="0.2">
      <c r="A15125" s="207" t="str">
        <f t="shared" si="4531"/>
        <v/>
      </c>
      <c r="B15125" s="205" t="str">
        <f t="shared" si="4534"/>
        <v/>
      </c>
      <c r="C15125" s="206"/>
      <c r="D15125" s="207" t="str">
        <f t="shared" si="4532"/>
        <v/>
      </c>
      <c r="E15125" s="208"/>
      <c r="F15125" s="210">
        <f t="shared" si="4533"/>
        <v>0</v>
      </c>
      <c r="G15125" s="268">
        <f t="shared" si="4535"/>
        <v>0</v>
      </c>
    </row>
    <row r="15126" spans="1:7" ht="24" customHeight="1" x14ac:dyDescent="0.2">
      <c r="A15126" s="269"/>
      <c r="D15126" s="88"/>
      <c r="E15126" s="89"/>
      <c r="F15126" s="300" t="s">
        <v>30</v>
      </c>
      <c r="G15126" s="270">
        <f>SUBTOTAL(9,G15112:G15125)</f>
        <v>0</v>
      </c>
    </row>
    <row r="15127" spans="1:7" ht="24" customHeight="1" x14ac:dyDescent="0.2">
      <c r="A15127" s="269"/>
      <c r="C15127" s="297" t="s">
        <v>604</v>
      </c>
      <c r="D15127" s="88"/>
      <c r="E15127" s="89"/>
      <c r="G15127" s="271"/>
    </row>
    <row r="15128" spans="1:7" ht="24" customHeight="1" x14ac:dyDescent="0.2">
      <c r="A15128" s="207" t="str">
        <f t="shared" ref="A15128:A15135" si="4536">IFERROR(VLOOKUP(C15128,Tabla_Insumos,4,FALSE),"")</f>
        <v/>
      </c>
      <c r="B15128" s="205">
        <f t="shared" ref="B15128:B15135" si="4537">IFERROR(VLOOKUP(A15128,Tabla_Indices,5,FALSE),"")</f>
        <v>0</v>
      </c>
      <c r="C15128" s="206"/>
      <c r="D15128" s="207" t="str">
        <f t="shared" ref="D15128:D15135" si="4538">IFERROR(VLOOKUP(C15128,Tabla_Insumos,2,FALSE),"")</f>
        <v/>
      </c>
      <c r="E15128" s="208"/>
      <c r="F15128" s="211">
        <f t="shared" ref="F15128:F15135" si="4539">IFERROR(VLOOKUP(C15128,Tabla_Insumos,3,FALSE),0)</f>
        <v>0</v>
      </c>
      <c r="G15128" s="268">
        <f>ROUND(E15128*F15128,2)</f>
        <v>0</v>
      </c>
    </row>
    <row r="15129" spans="1:7" ht="24" customHeight="1" x14ac:dyDescent="0.2">
      <c r="A15129" s="207" t="str">
        <f t="shared" si="4536"/>
        <v/>
      </c>
      <c r="B15129" s="205">
        <f t="shared" si="4537"/>
        <v>0</v>
      </c>
      <c r="C15129" s="206"/>
      <c r="D15129" s="207" t="str">
        <f t="shared" si="4538"/>
        <v/>
      </c>
      <c r="E15129" s="208"/>
      <c r="F15129" s="211">
        <f t="shared" si="4539"/>
        <v>0</v>
      </c>
      <c r="G15129" s="268">
        <f>ROUND(E15129*F15129,2)</f>
        <v>0</v>
      </c>
    </row>
    <row r="15130" spans="1:7" ht="24" customHeight="1" x14ac:dyDescent="0.2">
      <c r="A15130" s="207" t="str">
        <f t="shared" si="4536"/>
        <v/>
      </c>
      <c r="B15130" s="205">
        <f t="shared" si="4537"/>
        <v>0</v>
      </c>
      <c r="C15130" s="206"/>
      <c r="D15130" s="207" t="str">
        <f t="shared" si="4538"/>
        <v/>
      </c>
      <c r="E15130" s="208"/>
      <c r="F15130" s="211">
        <f t="shared" si="4539"/>
        <v>0</v>
      </c>
      <c r="G15130" s="268">
        <f t="shared" ref="G15130:G15135" si="4540">ROUND(E15130*F15130,2)</f>
        <v>0</v>
      </c>
    </row>
    <row r="15131" spans="1:7" ht="24" customHeight="1" x14ac:dyDescent="0.2">
      <c r="A15131" s="207" t="str">
        <f t="shared" si="4536"/>
        <v/>
      </c>
      <c r="B15131" s="205">
        <f t="shared" si="4537"/>
        <v>0</v>
      </c>
      <c r="C15131" s="206"/>
      <c r="D15131" s="207" t="str">
        <f t="shared" si="4538"/>
        <v/>
      </c>
      <c r="E15131" s="208"/>
      <c r="F15131" s="211">
        <f t="shared" si="4539"/>
        <v>0</v>
      </c>
      <c r="G15131" s="268">
        <f t="shared" si="4540"/>
        <v>0</v>
      </c>
    </row>
    <row r="15132" spans="1:7" ht="24" customHeight="1" x14ac:dyDescent="0.2">
      <c r="A15132" s="207" t="str">
        <f t="shared" si="4536"/>
        <v/>
      </c>
      <c r="B15132" s="205">
        <f t="shared" si="4537"/>
        <v>0</v>
      </c>
      <c r="C15132" s="206"/>
      <c r="D15132" s="207" t="str">
        <f t="shared" si="4538"/>
        <v/>
      </c>
      <c r="E15132" s="208"/>
      <c r="F15132" s="209">
        <f t="shared" si="4539"/>
        <v>0</v>
      </c>
      <c r="G15132" s="268">
        <f t="shared" si="4540"/>
        <v>0</v>
      </c>
    </row>
    <row r="15133" spans="1:7" ht="24" customHeight="1" x14ac:dyDescent="0.2">
      <c r="A15133" s="207" t="str">
        <f t="shared" si="4536"/>
        <v/>
      </c>
      <c r="B15133" s="205">
        <f t="shared" si="4537"/>
        <v>0</v>
      </c>
      <c r="C15133" s="206"/>
      <c r="D15133" s="207" t="str">
        <f t="shared" si="4538"/>
        <v/>
      </c>
      <c r="E15133" s="208"/>
      <c r="F15133" s="209">
        <f t="shared" si="4539"/>
        <v>0</v>
      </c>
      <c r="G15133" s="268">
        <f t="shared" si="4540"/>
        <v>0</v>
      </c>
    </row>
    <row r="15134" spans="1:7" ht="24" customHeight="1" x14ac:dyDescent="0.2">
      <c r="A15134" s="207" t="str">
        <f t="shared" si="4536"/>
        <v/>
      </c>
      <c r="B15134" s="205">
        <f t="shared" si="4537"/>
        <v>0</v>
      </c>
      <c r="C15134" s="206"/>
      <c r="D15134" s="207" t="str">
        <f t="shared" si="4538"/>
        <v/>
      </c>
      <c r="E15134" s="208"/>
      <c r="F15134" s="209">
        <f t="shared" si="4539"/>
        <v>0</v>
      </c>
      <c r="G15134" s="268">
        <f t="shared" si="4540"/>
        <v>0</v>
      </c>
    </row>
    <row r="15135" spans="1:7" ht="24" customHeight="1" x14ac:dyDescent="0.2">
      <c r="A15135" s="207" t="str">
        <f t="shared" si="4536"/>
        <v/>
      </c>
      <c r="B15135" s="205">
        <f t="shared" si="4537"/>
        <v>0</v>
      </c>
      <c r="C15135" s="206"/>
      <c r="D15135" s="207" t="str">
        <f t="shared" si="4538"/>
        <v/>
      </c>
      <c r="E15135" s="208"/>
      <c r="F15135" s="209">
        <f t="shared" si="4539"/>
        <v>0</v>
      </c>
      <c r="G15135" s="268">
        <f t="shared" si="4540"/>
        <v>0</v>
      </c>
    </row>
    <row r="15136" spans="1:7" ht="24" customHeight="1" x14ac:dyDescent="0.2">
      <c r="A15136" s="269"/>
      <c r="D15136" s="88"/>
      <c r="E15136" s="89"/>
      <c r="F15136" s="300" t="s">
        <v>31</v>
      </c>
      <c r="G15136" s="270">
        <f>SUBTOTAL(9,G15128:G15135)</f>
        <v>0</v>
      </c>
    </row>
    <row r="15137" spans="1:7" ht="24" customHeight="1" x14ac:dyDescent="0.2">
      <c r="A15137" s="269"/>
      <c r="C15137" s="297" t="s">
        <v>605</v>
      </c>
      <c r="D15137" s="88"/>
      <c r="E15137" s="89"/>
      <c r="G15137" s="271"/>
    </row>
    <row r="15138" spans="1:7" ht="24" customHeight="1" x14ac:dyDescent="0.2">
      <c r="A15138" s="207" t="str">
        <f t="shared" ref="A15138:A15146" si="4541">IFERROR(VLOOKUP(C15138,Tabla_Insumos,4,FALSE),"")</f>
        <v/>
      </c>
      <c r="B15138" s="205" t="str">
        <f t="shared" ref="B15138:B15146" si="4542">IFERROR(VLOOKUP(C15138,Tabla_Insumos,5,FALSE),"")</f>
        <v/>
      </c>
      <c r="C15138" s="206"/>
      <c r="D15138" s="207" t="str">
        <f t="shared" ref="D15138:D15146" si="4543">IFERROR(VLOOKUP(C15138,Tabla_Insumos,2,FALSE),"")</f>
        <v/>
      </c>
      <c r="E15138" s="208"/>
      <c r="F15138" s="209">
        <f t="shared" ref="F15138:F15146" si="4544">IFERROR(VLOOKUP(C15138,Tabla_Insumos,3,FALSE),0)</f>
        <v>0</v>
      </c>
      <c r="G15138" s="268">
        <f t="shared" ref="G15138:G15146" si="4545">ROUND(E15138*F15138,2)</f>
        <v>0</v>
      </c>
    </row>
    <row r="15139" spans="1:7" ht="24" customHeight="1" x14ac:dyDescent="0.2">
      <c r="A15139" s="207" t="str">
        <f t="shared" si="4541"/>
        <v/>
      </c>
      <c r="B15139" s="205" t="str">
        <f t="shared" si="4542"/>
        <v/>
      </c>
      <c r="C15139" s="206"/>
      <c r="D15139" s="207" t="str">
        <f t="shared" si="4543"/>
        <v/>
      </c>
      <c r="E15139" s="208"/>
      <c r="F15139" s="209">
        <f t="shared" si="4544"/>
        <v>0</v>
      </c>
      <c r="G15139" s="268">
        <f t="shared" si="4545"/>
        <v>0</v>
      </c>
    </row>
    <row r="15140" spans="1:7" ht="24" customHeight="1" x14ac:dyDescent="0.2">
      <c r="A15140" s="207" t="str">
        <f t="shared" si="4541"/>
        <v/>
      </c>
      <c r="B15140" s="205" t="str">
        <f t="shared" si="4542"/>
        <v/>
      </c>
      <c r="C15140" s="206"/>
      <c r="D15140" s="207" t="str">
        <f t="shared" si="4543"/>
        <v/>
      </c>
      <c r="E15140" s="208"/>
      <c r="F15140" s="209">
        <f t="shared" si="4544"/>
        <v>0</v>
      </c>
      <c r="G15140" s="268">
        <f t="shared" si="4545"/>
        <v>0</v>
      </c>
    </row>
    <row r="15141" spans="1:7" ht="24" customHeight="1" x14ac:dyDescent="0.2">
      <c r="A15141" s="207" t="str">
        <f t="shared" si="4541"/>
        <v/>
      </c>
      <c r="B15141" s="205" t="str">
        <f t="shared" si="4542"/>
        <v/>
      </c>
      <c r="C15141" s="206"/>
      <c r="D15141" s="207" t="str">
        <f t="shared" si="4543"/>
        <v/>
      </c>
      <c r="E15141" s="208"/>
      <c r="F15141" s="209">
        <f t="shared" si="4544"/>
        <v>0</v>
      </c>
      <c r="G15141" s="268">
        <f t="shared" si="4545"/>
        <v>0</v>
      </c>
    </row>
    <row r="15142" spans="1:7" ht="24" customHeight="1" x14ac:dyDescent="0.2">
      <c r="A15142" s="207" t="str">
        <f t="shared" si="4541"/>
        <v/>
      </c>
      <c r="B15142" s="205" t="str">
        <f t="shared" si="4542"/>
        <v/>
      </c>
      <c r="C15142" s="206"/>
      <c r="D15142" s="207" t="str">
        <f t="shared" si="4543"/>
        <v/>
      </c>
      <c r="E15142" s="208"/>
      <c r="F15142" s="209">
        <f t="shared" si="4544"/>
        <v>0</v>
      </c>
      <c r="G15142" s="268">
        <f t="shared" si="4545"/>
        <v>0</v>
      </c>
    </row>
    <row r="15143" spans="1:7" ht="24" customHeight="1" x14ac:dyDescent="0.2">
      <c r="A15143" s="207" t="str">
        <f t="shared" si="4541"/>
        <v/>
      </c>
      <c r="B15143" s="205" t="str">
        <f t="shared" si="4542"/>
        <v/>
      </c>
      <c r="C15143" s="206"/>
      <c r="D15143" s="207" t="str">
        <f t="shared" si="4543"/>
        <v/>
      </c>
      <c r="E15143" s="208"/>
      <c r="F15143" s="209">
        <f t="shared" si="4544"/>
        <v>0</v>
      </c>
      <c r="G15143" s="268">
        <f t="shared" si="4545"/>
        <v>0</v>
      </c>
    </row>
    <row r="15144" spans="1:7" ht="24" customHeight="1" x14ac:dyDescent="0.2">
      <c r="A15144" s="207" t="str">
        <f t="shared" si="4541"/>
        <v/>
      </c>
      <c r="B15144" s="205" t="str">
        <f t="shared" si="4542"/>
        <v/>
      </c>
      <c r="C15144" s="206"/>
      <c r="D15144" s="207" t="str">
        <f t="shared" si="4543"/>
        <v/>
      </c>
      <c r="E15144" s="208"/>
      <c r="F15144" s="209">
        <f t="shared" si="4544"/>
        <v>0</v>
      </c>
      <c r="G15144" s="268">
        <f t="shared" si="4545"/>
        <v>0</v>
      </c>
    </row>
    <row r="15145" spans="1:7" ht="24" customHeight="1" x14ac:dyDescent="0.2">
      <c r="A15145" s="207" t="str">
        <f t="shared" si="4541"/>
        <v/>
      </c>
      <c r="B15145" s="205" t="str">
        <f t="shared" si="4542"/>
        <v/>
      </c>
      <c r="C15145" s="206"/>
      <c r="D15145" s="207" t="str">
        <f t="shared" si="4543"/>
        <v/>
      </c>
      <c r="E15145" s="208"/>
      <c r="F15145" s="209">
        <f t="shared" si="4544"/>
        <v>0</v>
      </c>
      <c r="G15145" s="268">
        <f t="shared" si="4545"/>
        <v>0</v>
      </c>
    </row>
    <row r="15146" spans="1:7" ht="24" customHeight="1" x14ac:dyDescent="0.2">
      <c r="A15146" s="207" t="str">
        <f t="shared" si="4541"/>
        <v/>
      </c>
      <c r="B15146" s="205" t="str">
        <f t="shared" si="4542"/>
        <v/>
      </c>
      <c r="C15146" s="206"/>
      <c r="D15146" s="207" t="str">
        <f t="shared" si="4543"/>
        <v/>
      </c>
      <c r="E15146" s="208"/>
      <c r="F15146" s="209">
        <f t="shared" si="4544"/>
        <v>0</v>
      </c>
      <c r="G15146" s="268">
        <f t="shared" si="4545"/>
        <v>0</v>
      </c>
    </row>
    <row r="15147" spans="1:7" ht="24" customHeight="1" x14ac:dyDescent="0.2">
      <c r="A15147" s="272"/>
      <c r="B15147" s="88"/>
      <c r="D15147" s="88"/>
      <c r="E15147" s="89"/>
      <c r="F15147" s="300" t="s">
        <v>32</v>
      </c>
      <c r="G15147" s="270">
        <f>SUBTOTAL(9,G15138:G15146)</f>
        <v>0</v>
      </c>
    </row>
    <row r="15148" spans="1:7" ht="24" customHeight="1" x14ac:dyDescent="0.2">
      <c r="A15148" s="273"/>
      <c r="B15148" s="88"/>
      <c r="D15148" s="88"/>
      <c r="E15148" s="89"/>
      <c r="G15148" s="271"/>
    </row>
    <row r="15149" spans="1:7" ht="24" customHeight="1" x14ac:dyDescent="0.2">
      <c r="A15149" s="274" t="str">
        <f>B15107</f>
        <v>25.9.3.4</v>
      </c>
      <c r="B15149" s="275" t="str">
        <f>C15107</f>
        <v>Rack XL con 4 montantes de 19" 600x500x600mm</v>
      </c>
      <c r="C15149" s="95"/>
      <c r="D15149" s="95" t="s">
        <v>33</v>
      </c>
      <c r="E15149" s="96"/>
      <c r="F15149" s="277" t="s">
        <v>34</v>
      </c>
      <c r="G15149" s="276">
        <f>SUBTOTAL(9,G15112:G15148)</f>
        <v>0</v>
      </c>
    </row>
    <row r="15151" spans="1:7" ht="24" customHeight="1" x14ac:dyDescent="0.2">
      <c r="A15151" s="256" t="s">
        <v>36</v>
      </c>
      <c r="B15151" s="257"/>
      <c r="C15151" s="257"/>
      <c r="D15151" s="257"/>
      <c r="E15151" s="257"/>
      <c r="F15151" s="257"/>
      <c r="G15151" s="258"/>
    </row>
    <row r="15152" spans="1:7" ht="24" customHeight="1" x14ac:dyDescent="0.2">
      <c r="A15152" s="259" t="s">
        <v>601</v>
      </c>
      <c r="B15152" s="84" t="str">
        <f>Comitente</f>
        <v>SUBSECRETARIA DE ARQUITECTURA</v>
      </c>
      <c r="C15152" s="80"/>
      <c r="D15152" s="85"/>
      <c r="E15152" s="85"/>
      <c r="F15152" s="86"/>
      <c r="G15152" s="260"/>
    </row>
    <row r="15153" spans="1:7" ht="24" customHeight="1" x14ac:dyDescent="0.2">
      <c r="A15153" s="259" t="s">
        <v>602</v>
      </c>
      <c r="B15153" s="84">
        <f>Contratista</f>
        <v>0</v>
      </c>
      <c r="C15153" s="81"/>
      <c r="D15153" s="81"/>
      <c r="E15153" s="81"/>
      <c r="F15153" s="87"/>
      <c r="G15153" s="261"/>
    </row>
    <row r="15154" spans="1:7" ht="24" customHeight="1" x14ac:dyDescent="0.2">
      <c r="A15154" s="259" t="s">
        <v>23</v>
      </c>
      <c r="B15154" s="84" t="str">
        <f>Obra</f>
        <v>ESCUELA CASA DEL NINÑO</v>
      </c>
      <c r="C15154" s="81"/>
      <c r="D15154" s="81"/>
      <c r="E15154" s="81"/>
      <c r="F15154" s="87" t="s">
        <v>37</v>
      </c>
      <c r="G15154" s="262">
        <f>Fecha_Base</f>
        <v>0</v>
      </c>
    </row>
    <row r="15155" spans="1:7" ht="24" customHeight="1" x14ac:dyDescent="0.2">
      <c r="A15155" s="263" t="s">
        <v>600</v>
      </c>
      <c r="B15155" s="82" t="str">
        <f>Ubicación</f>
        <v>VALLE FERTIL - SAN JUAN</v>
      </c>
      <c r="C15155" s="82"/>
      <c r="D15155" s="88"/>
      <c r="E15155" s="89"/>
      <c r="G15155" s="264"/>
    </row>
    <row r="15156" spans="1:7" ht="24" customHeight="1" x14ac:dyDescent="0.2">
      <c r="A15156" s="263" t="s">
        <v>38</v>
      </c>
      <c r="B15156" s="91">
        <f>IFERROR(VALUE(LEFT(B15157,FIND(".",B15157)-1)),"")</f>
        <v>25</v>
      </c>
      <c r="C15156" s="83" t="str">
        <f>IFERROR(VLOOKUP(B15156,Tabla_CyP,2,FALSE),"")</f>
        <v>REPARACIONES, REFACCIONES Y REFUNCIONALIZACIONES</v>
      </c>
      <c r="E15156" s="89"/>
      <c r="G15156" s="264"/>
    </row>
    <row r="15157" spans="1:7" ht="24" customHeight="1" x14ac:dyDescent="0.2">
      <c r="A15157" s="263" t="s">
        <v>24</v>
      </c>
      <c r="B15157" s="92" t="str">
        <f>IFERROR(VLOOKUP(COUNTIF($A$1:A15157,"ANALISIS DE PRECIOS"),Tabla_NumeroItem,2,FALSE),"")</f>
        <v>25.9.3.5</v>
      </c>
      <c r="C15157" s="83" t="str">
        <f>IFERROR(VLOOKUP(B15157,Tabla_CyP,2,FALSE),"")</f>
        <v>Patch Pannel 19" con 24 tomas RJ45 de 8 contactos</v>
      </c>
      <c r="D15157" s="88"/>
      <c r="E15157" s="89"/>
      <c r="F15157" s="87" t="s">
        <v>25</v>
      </c>
      <c r="G15157" s="265" t="str">
        <f>IFERROR(VLOOKUP(B15157,Tabla_CyP,4,FALSE),"")</f>
        <v>u</v>
      </c>
    </row>
    <row r="15158" spans="1:7" ht="24" customHeight="1" x14ac:dyDescent="0.2">
      <c r="A15158" s="263"/>
      <c r="B15158" s="82"/>
      <c r="D15158" s="88"/>
      <c r="E15158" s="89"/>
      <c r="G15158" s="264"/>
    </row>
    <row r="15159" spans="1:7" ht="24" customHeight="1" x14ac:dyDescent="0.2">
      <c r="A15159" s="366" t="s">
        <v>506</v>
      </c>
      <c r="B15159" s="367"/>
      <c r="C15159" s="368" t="s">
        <v>0</v>
      </c>
      <c r="D15159" s="368" t="s">
        <v>26</v>
      </c>
      <c r="E15159" s="370" t="s">
        <v>27</v>
      </c>
      <c r="F15159" s="372" t="s">
        <v>28</v>
      </c>
      <c r="G15159" s="372" t="s">
        <v>29</v>
      </c>
    </row>
    <row r="15160" spans="1:7" ht="24" customHeight="1" x14ac:dyDescent="0.2">
      <c r="A15160" s="93" t="s">
        <v>507</v>
      </c>
      <c r="B15160" s="93" t="s">
        <v>508</v>
      </c>
      <c r="C15160" s="369"/>
      <c r="D15160" s="369"/>
      <c r="E15160" s="371"/>
      <c r="F15160" s="373"/>
      <c r="G15160" s="373"/>
    </row>
    <row r="15161" spans="1:7" ht="24" customHeight="1" x14ac:dyDescent="0.2">
      <c r="A15161" s="299"/>
      <c r="B15161" s="94"/>
      <c r="C15161" s="298" t="s">
        <v>603</v>
      </c>
      <c r="D15161" s="95"/>
      <c r="E15161" s="96"/>
      <c r="F15161" s="97"/>
      <c r="G15161" s="267"/>
    </row>
    <row r="15162" spans="1:7" ht="24" customHeight="1" x14ac:dyDescent="0.2">
      <c r="A15162" s="207" t="str">
        <f t="shared" ref="A15162:A15175" si="4546">IFERROR(VLOOKUP(C15162,Tabla_Insumos,4,FALSE),"")</f>
        <v/>
      </c>
      <c r="B15162" s="205" t="str">
        <f>IFERROR(VLOOKUP(C15162,Tabla_Insumos,5,FALSE),"")</f>
        <v/>
      </c>
      <c r="C15162" s="206"/>
      <c r="D15162" s="207" t="str">
        <f t="shared" ref="D15162:D15175" si="4547">IFERROR(VLOOKUP(C15162,Tabla_Insumos,2,FALSE),"")</f>
        <v/>
      </c>
      <c r="E15162" s="208"/>
      <c r="F15162" s="209">
        <f t="shared" ref="F15162:F15175" si="4548">IFERROR(VLOOKUP(C15162,Tabla_Insumos,3,FALSE),0)</f>
        <v>0</v>
      </c>
      <c r="G15162" s="268">
        <f>ROUND(E15162*F15162,2)</f>
        <v>0</v>
      </c>
    </row>
    <row r="15163" spans="1:7" ht="24" customHeight="1" x14ac:dyDescent="0.2">
      <c r="A15163" s="207" t="str">
        <f t="shared" si="4546"/>
        <v/>
      </c>
      <c r="B15163" s="205" t="str">
        <f t="shared" ref="B15163:B15175" si="4549">IFERROR(VLOOKUP(C15163,Tabla_Insumos,5,FALSE),"")</f>
        <v/>
      </c>
      <c r="C15163" s="206"/>
      <c r="D15163" s="207" t="str">
        <f t="shared" si="4547"/>
        <v/>
      </c>
      <c r="E15163" s="208"/>
      <c r="F15163" s="209">
        <f t="shared" si="4548"/>
        <v>0</v>
      </c>
      <c r="G15163" s="268">
        <f t="shared" ref="G15163:G15175" si="4550">ROUND(E15163*F15163,2)</f>
        <v>0</v>
      </c>
    </row>
    <row r="15164" spans="1:7" ht="24" customHeight="1" x14ac:dyDescent="0.2">
      <c r="A15164" s="207" t="str">
        <f t="shared" si="4546"/>
        <v/>
      </c>
      <c r="B15164" s="205" t="str">
        <f t="shared" si="4549"/>
        <v/>
      </c>
      <c r="C15164" s="206"/>
      <c r="D15164" s="207" t="str">
        <f t="shared" si="4547"/>
        <v/>
      </c>
      <c r="E15164" s="208"/>
      <c r="F15164" s="209">
        <f t="shared" si="4548"/>
        <v>0</v>
      </c>
      <c r="G15164" s="268">
        <f t="shared" si="4550"/>
        <v>0</v>
      </c>
    </row>
    <row r="15165" spans="1:7" ht="24" customHeight="1" x14ac:dyDescent="0.2">
      <c r="A15165" s="207" t="str">
        <f t="shared" si="4546"/>
        <v/>
      </c>
      <c r="B15165" s="205" t="str">
        <f t="shared" si="4549"/>
        <v/>
      </c>
      <c r="C15165" s="206"/>
      <c r="D15165" s="207" t="str">
        <f t="shared" si="4547"/>
        <v/>
      </c>
      <c r="E15165" s="208"/>
      <c r="F15165" s="209">
        <f t="shared" si="4548"/>
        <v>0</v>
      </c>
      <c r="G15165" s="268">
        <f t="shared" si="4550"/>
        <v>0</v>
      </c>
    </row>
    <row r="15166" spans="1:7" ht="24" customHeight="1" x14ac:dyDescent="0.2">
      <c r="A15166" s="207" t="str">
        <f t="shared" si="4546"/>
        <v/>
      </c>
      <c r="B15166" s="205" t="str">
        <f t="shared" si="4549"/>
        <v/>
      </c>
      <c r="C15166" s="206"/>
      <c r="D15166" s="207" t="str">
        <f t="shared" si="4547"/>
        <v/>
      </c>
      <c r="E15166" s="208"/>
      <c r="F15166" s="209">
        <f t="shared" si="4548"/>
        <v>0</v>
      </c>
      <c r="G15166" s="268">
        <f t="shared" si="4550"/>
        <v>0</v>
      </c>
    </row>
    <row r="15167" spans="1:7" ht="24" customHeight="1" x14ac:dyDescent="0.2">
      <c r="A15167" s="207" t="str">
        <f t="shared" si="4546"/>
        <v/>
      </c>
      <c r="B15167" s="205" t="str">
        <f t="shared" si="4549"/>
        <v/>
      </c>
      <c r="C15167" s="206"/>
      <c r="D15167" s="207" t="str">
        <f t="shared" si="4547"/>
        <v/>
      </c>
      <c r="E15167" s="208"/>
      <c r="F15167" s="209">
        <f t="shared" si="4548"/>
        <v>0</v>
      </c>
      <c r="G15167" s="268">
        <f t="shared" si="4550"/>
        <v>0</v>
      </c>
    </row>
    <row r="15168" spans="1:7" ht="24" customHeight="1" x14ac:dyDescent="0.2">
      <c r="A15168" s="207" t="str">
        <f t="shared" si="4546"/>
        <v/>
      </c>
      <c r="B15168" s="205" t="str">
        <f t="shared" si="4549"/>
        <v/>
      </c>
      <c r="C15168" s="206"/>
      <c r="D15168" s="207" t="str">
        <f t="shared" si="4547"/>
        <v/>
      </c>
      <c r="E15168" s="208"/>
      <c r="F15168" s="209">
        <f t="shared" si="4548"/>
        <v>0</v>
      </c>
      <c r="G15168" s="268">
        <f t="shared" si="4550"/>
        <v>0</v>
      </c>
    </row>
    <row r="15169" spans="1:7" ht="24" customHeight="1" x14ac:dyDescent="0.2">
      <c r="A15169" s="207" t="str">
        <f t="shared" si="4546"/>
        <v/>
      </c>
      <c r="B15169" s="205" t="str">
        <f t="shared" si="4549"/>
        <v/>
      </c>
      <c r="C15169" s="206"/>
      <c r="D15169" s="207" t="str">
        <f t="shared" si="4547"/>
        <v/>
      </c>
      <c r="E15169" s="208"/>
      <c r="F15169" s="209">
        <f t="shared" si="4548"/>
        <v>0</v>
      </c>
      <c r="G15169" s="268">
        <f t="shared" si="4550"/>
        <v>0</v>
      </c>
    </row>
    <row r="15170" spans="1:7" ht="24" customHeight="1" x14ac:dyDescent="0.2">
      <c r="A15170" s="207" t="str">
        <f t="shared" si="4546"/>
        <v/>
      </c>
      <c r="B15170" s="205" t="str">
        <f t="shared" si="4549"/>
        <v/>
      </c>
      <c r="C15170" s="206"/>
      <c r="D15170" s="207" t="str">
        <f t="shared" si="4547"/>
        <v/>
      </c>
      <c r="E15170" s="208"/>
      <c r="F15170" s="209">
        <f t="shared" si="4548"/>
        <v>0</v>
      </c>
      <c r="G15170" s="268">
        <f t="shared" si="4550"/>
        <v>0</v>
      </c>
    </row>
    <row r="15171" spans="1:7" ht="24" customHeight="1" x14ac:dyDescent="0.2">
      <c r="A15171" s="207" t="str">
        <f t="shared" si="4546"/>
        <v/>
      </c>
      <c r="B15171" s="205" t="str">
        <f t="shared" si="4549"/>
        <v/>
      </c>
      <c r="C15171" s="206"/>
      <c r="D15171" s="207" t="str">
        <f t="shared" si="4547"/>
        <v/>
      </c>
      <c r="E15171" s="208"/>
      <c r="F15171" s="209">
        <f t="shared" si="4548"/>
        <v>0</v>
      </c>
      <c r="G15171" s="268">
        <f t="shared" si="4550"/>
        <v>0</v>
      </c>
    </row>
    <row r="15172" spans="1:7" ht="24" customHeight="1" x14ac:dyDescent="0.2">
      <c r="A15172" s="207" t="str">
        <f t="shared" si="4546"/>
        <v/>
      </c>
      <c r="B15172" s="205" t="str">
        <f t="shared" si="4549"/>
        <v/>
      </c>
      <c r="C15172" s="206"/>
      <c r="D15172" s="207" t="str">
        <f t="shared" si="4547"/>
        <v/>
      </c>
      <c r="E15172" s="208"/>
      <c r="F15172" s="209">
        <f t="shared" si="4548"/>
        <v>0</v>
      </c>
      <c r="G15172" s="268">
        <f t="shared" si="4550"/>
        <v>0</v>
      </c>
    </row>
    <row r="15173" spans="1:7" ht="24" customHeight="1" x14ac:dyDescent="0.2">
      <c r="A15173" s="207" t="str">
        <f t="shared" si="4546"/>
        <v/>
      </c>
      <c r="B15173" s="205" t="str">
        <f t="shared" si="4549"/>
        <v/>
      </c>
      <c r="C15173" s="206"/>
      <c r="D15173" s="207" t="str">
        <f t="shared" si="4547"/>
        <v/>
      </c>
      <c r="E15173" s="208"/>
      <c r="F15173" s="209">
        <f t="shared" si="4548"/>
        <v>0</v>
      </c>
      <c r="G15173" s="268">
        <f t="shared" si="4550"/>
        <v>0</v>
      </c>
    </row>
    <row r="15174" spans="1:7" ht="24" customHeight="1" x14ac:dyDescent="0.2">
      <c r="A15174" s="207" t="str">
        <f t="shared" si="4546"/>
        <v/>
      </c>
      <c r="B15174" s="205" t="str">
        <f t="shared" si="4549"/>
        <v/>
      </c>
      <c r="C15174" s="206"/>
      <c r="D15174" s="207" t="str">
        <f t="shared" si="4547"/>
        <v/>
      </c>
      <c r="E15174" s="208"/>
      <c r="F15174" s="209">
        <f t="shared" si="4548"/>
        <v>0</v>
      </c>
      <c r="G15174" s="268">
        <f t="shared" si="4550"/>
        <v>0</v>
      </c>
    </row>
    <row r="15175" spans="1:7" ht="24" customHeight="1" x14ac:dyDescent="0.2">
      <c r="A15175" s="207" t="str">
        <f t="shared" si="4546"/>
        <v/>
      </c>
      <c r="B15175" s="205" t="str">
        <f t="shared" si="4549"/>
        <v/>
      </c>
      <c r="C15175" s="206"/>
      <c r="D15175" s="207" t="str">
        <f t="shared" si="4547"/>
        <v/>
      </c>
      <c r="E15175" s="208"/>
      <c r="F15175" s="210">
        <f t="shared" si="4548"/>
        <v>0</v>
      </c>
      <c r="G15175" s="268">
        <f t="shared" si="4550"/>
        <v>0</v>
      </c>
    </row>
    <row r="15176" spans="1:7" ht="24" customHeight="1" x14ac:dyDescent="0.2">
      <c r="A15176" s="269"/>
      <c r="D15176" s="88"/>
      <c r="E15176" s="89"/>
      <c r="F15176" s="300" t="s">
        <v>30</v>
      </c>
      <c r="G15176" s="270">
        <f>SUBTOTAL(9,G15162:G15175)</f>
        <v>0</v>
      </c>
    </row>
    <row r="15177" spans="1:7" ht="24" customHeight="1" x14ac:dyDescent="0.2">
      <c r="A15177" s="269"/>
      <c r="C15177" s="297" t="s">
        <v>604</v>
      </c>
      <c r="D15177" s="88"/>
      <c r="E15177" s="89"/>
      <c r="G15177" s="271"/>
    </row>
    <row r="15178" spans="1:7" ht="24" customHeight="1" x14ac:dyDescent="0.2">
      <c r="A15178" s="207" t="str">
        <f t="shared" ref="A15178:A15185" si="4551">IFERROR(VLOOKUP(C15178,Tabla_Insumos,4,FALSE),"")</f>
        <v/>
      </c>
      <c r="B15178" s="205">
        <f t="shared" ref="B15178:B15185" si="4552">IFERROR(VLOOKUP(A15178,Tabla_Indices,5,FALSE),"")</f>
        <v>0</v>
      </c>
      <c r="C15178" s="206"/>
      <c r="D15178" s="207" t="str">
        <f t="shared" ref="D15178:D15185" si="4553">IFERROR(VLOOKUP(C15178,Tabla_Insumos,2,FALSE),"")</f>
        <v/>
      </c>
      <c r="E15178" s="208"/>
      <c r="F15178" s="211">
        <f t="shared" ref="F15178:F15185" si="4554">IFERROR(VLOOKUP(C15178,Tabla_Insumos,3,FALSE),0)</f>
        <v>0</v>
      </c>
      <c r="G15178" s="268">
        <f>ROUND(E15178*F15178,2)</f>
        <v>0</v>
      </c>
    </row>
    <row r="15179" spans="1:7" ht="24" customHeight="1" x14ac:dyDescent="0.2">
      <c r="A15179" s="207" t="str">
        <f t="shared" si="4551"/>
        <v/>
      </c>
      <c r="B15179" s="205">
        <f t="shared" si="4552"/>
        <v>0</v>
      </c>
      <c r="C15179" s="206"/>
      <c r="D15179" s="207" t="str">
        <f t="shared" si="4553"/>
        <v/>
      </c>
      <c r="E15179" s="208"/>
      <c r="F15179" s="211">
        <f t="shared" si="4554"/>
        <v>0</v>
      </c>
      <c r="G15179" s="268">
        <f>ROUND(E15179*F15179,2)</f>
        <v>0</v>
      </c>
    </row>
    <row r="15180" spans="1:7" ht="24" customHeight="1" x14ac:dyDescent="0.2">
      <c r="A15180" s="207" t="str">
        <f t="shared" si="4551"/>
        <v/>
      </c>
      <c r="B15180" s="205">
        <f t="shared" si="4552"/>
        <v>0</v>
      </c>
      <c r="C15180" s="206"/>
      <c r="D15180" s="207" t="str">
        <f t="shared" si="4553"/>
        <v/>
      </c>
      <c r="E15180" s="208"/>
      <c r="F15180" s="211">
        <f t="shared" si="4554"/>
        <v>0</v>
      </c>
      <c r="G15180" s="268">
        <f t="shared" ref="G15180:G15185" si="4555">ROUND(E15180*F15180,2)</f>
        <v>0</v>
      </c>
    </row>
    <row r="15181" spans="1:7" ht="24" customHeight="1" x14ac:dyDescent="0.2">
      <c r="A15181" s="207" t="str">
        <f t="shared" si="4551"/>
        <v/>
      </c>
      <c r="B15181" s="205">
        <f t="shared" si="4552"/>
        <v>0</v>
      </c>
      <c r="C15181" s="206"/>
      <c r="D15181" s="207" t="str">
        <f t="shared" si="4553"/>
        <v/>
      </c>
      <c r="E15181" s="208"/>
      <c r="F15181" s="211">
        <f t="shared" si="4554"/>
        <v>0</v>
      </c>
      <c r="G15181" s="268">
        <f t="shared" si="4555"/>
        <v>0</v>
      </c>
    </row>
    <row r="15182" spans="1:7" ht="24" customHeight="1" x14ac:dyDescent="0.2">
      <c r="A15182" s="207" t="str">
        <f t="shared" si="4551"/>
        <v/>
      </c>
      <c r="B15182" s="205">
        <f t="shared" si="4552"/>
        <v>0</v>
      </c>
      <c r="C15182" s="206"/>
      <c r="D15182" s="207" t="str">
        <f t="shared" si="4553"/>
        <v/>
      </c>
      <c r="E15182" s="208"/>
      <c r="F15182" s="209">
        <f t="shared" si="4554"/>
        <v>0</v>
      </c>
      <c r="G15182" s="268">
        <f t="shared" si="4555"/>
        <v>0</v>
      </c>
    </row>
    <row r="15183" spans="1:7" ht="24" customHeight="1" x14ac:dyDescent="0.2">
      <c r="A15183" s="207" t="str">
        <f t="shared" si="4551"/>
        <v/>
      </c>
      <c r="B15183" s="205">
        <f t="shared" si="4552"/>
        <v>0</v>
      </c>
      <c r="C15183" s="206"/>
      <c r="D15183" s="207" t="str">
        <f t="shared" si="4553"/>
        <v/>
      </c>
      <c r="E15183" s="208"/>
      <c r="F15183" s="209">
        <f t="shared" si="4554"/>
        <v>0</v>
      </c>
      <c r="G15183" s="268">
        <f t="shared" si="4555"/>
        <v>0</v>
      </c>
    </row>
    <row r="15184" spans="1:7" ht="24" customHeight="1" x14ac:dyDescent="0.2">
      <c r="A15184" s="207" t="str">
        <f t="shared" si="4551"/>
        <v/>
      </c>
      <c r="B15184" s="205">
        <f t="shared" si="4552"/>
        <v>0</v>
      </c>
      <c r="C15184" s="206"/>
      <c r="D15184" s="207" t="str">
        <f t="shared" si="4553"/>
        <v/>
      </c>
      <c r="E15184" s="208"/>
      <c r="F15184" s="209">
        <f t="shared" si="4554"/>
        <v>0</v>
      </c>
      <c r="G15184" s="268">
        <f t="shared" si="4555"/>
        <v>0</v>
      </c>
    </row>
    <row r="15185" spans="1:7" ht="24" customHeight="1" x14ac:dyDescent="0.2">
      <c r="A15185" s="207" t="str">
        <f t="shared" si="4551"/>
        <v/>
      </c>
      <c r="B15185" s="205">
        <f t="shared" si="4552"/>
        <v>0</v>
      </c>
      <c r="C15185" s="206"/>
      <c r="D15185" s="207" t="str">
        <f t="shared" si="4553"/>
        <v/>
      </c>
      <c r="E15185" s="208"/>
      <c r="F15185" s="209">
        <f t="shared" si="4554"/>
        <v>0</v>
      </c>
      <c r="G15185" s="268">
        <f t="shared" si="4555"/>
        <v>0</v>
      </c>
    </row>
    <row r="15186" spans="1:7" ht="24" customHeight="1" x14ac:dyDescent="0.2">
      <c r="A15186" s="269"/>
      <c r="D15186" s="88"/>
      <c r="E15186" s="89"/>
      <c r="F15186" s="300" t="s">
        <v>31</v>
      </c>
      <c r="G15186" s="270">
        <f>SUBTOTAL(9,G15178:G15185)</f>
        <v>0</v>
      </c>
    </row>
    <row r="15187" spans="1:7" ht="24" customHeight="1" x14ac:dyDescent="0.2">
      <c r="A15187" s="269"/>
      <c r="C15187" s="297" t="s">
        <v>605</v>
      </c>
      <c r="D15187" s="88"/>
      <c r="E15187" s="89"/>
      <c r="G15187" s="271"/>
    </row>
    <row r="15188" spans="1:7" ht="24" customHeight="1" x14ac:dyDescent="0.2">
      <c r="A15188" s="207" t="str">
        <f t="shared" ref="A15188:A15196" si="4556">IFERROR(VLOOKUP(C15188,Tabla_Insumos,4,FALSE),"")</f>
        <v/>
      </c>
      <c r="B15188" s="205" t="str">
        <f t="shared" ref="B15188:B15196" si="4557">IFERROR(VLOOKUP(C15188,Tabla_Insumos,5,FALSE),"")</f>
        <v/>
      </c>
      <c r="C15188" s="206"/>
      <c r="D15188" s="207" t="str">
        <f t="shared" ref="D15188:D15196" si="4558">IFERROR(VLOOKUP(C15188,Tabla_Insumos,2,FALSE),"")</f>
        <v/>
      </c>
      <c r="E15188" s="208"/>
      <c r="F15188" s="209">
        <f t="shared" ref="F15188:F15196" si="4559">IFERROR(VLOOKUP(C15188,Tabla_Insumos,3,FALSE),0)</f>
        <v>0</v>
      </c>
      <c r="G15188" s="268">
        <f t="shared" ref="G15188:G15196" si="4560">ROUND(E15188*F15188,2)</f>
        <v>0</v>
      </c>
    </row>
    <row r="15189" spans="1:7" ht="24" customHeight="1" x14ac:dyDescent="0.2">
      <c r="A15189" s="207" t="str">
        <f t="shared" si="4556"/>
        <v/>
      </c>
      <c r="B15189" s="205" t="str">
        <f t="shared" si="4557"/>
        <v/>
      </c>
      <c r="C15189" s="206"/>
      <c r="D15189" s="207" t="str">
        <f t="shared" si="4558"/>
        <v/>
      </c>
      <c r="E15189" s="208"/>
      <c r="F15189" s="209">
        <f t="shared" si="4559"/>
        <v>0</v>
      </c>
      <c r="G15189" s="268">
        <f t="shared" si="4560"/>
        <v>0</v>
      </c>
    </row>
    <row r="15190" spans="1:7" ht="24" customHeight="1" x14ac:dyDescent="0.2">
      <c r="A15190" s="207" t="str">
        <f t="shared" si="4556"/>
        <v/>
      </c>
      <c r="B15190" s="205" t="str">
        <f t="shared" si="4557"/>
        <v/>
      </c>
      <c r="C15190" s="206"/>
      <c r="D15190" s="207" t="str">
        <f t="shared" si="4558"/>
        <v/>
      </c>
      <c r="E15190" s="208"/>
      <c r="F15190" s="209">
        <f t="shared" si="4559"/>
        <v>0</v>
      </c>
      <c r="G15190" s="268">
        <f t="shared" si="4560"/>
        <v>0</v>
      </c>
    </row>
    <row r="15191" spans="1:7" ht="24" customHeight="1" x14ac:dyDescent="0.2">
      <c r="A15191" s="207" t="str">
        <f t="shared" si="4556"/>
        <v/>
      </c>
      <c r="B15191" s="205" t="str">
        <f t="shared" si="4557"/>
        <v/>
      </c>
      <c r="C15191" s="206"/>
      <c r="D15191" s="207" t="str">
        <f t="shared" si="4558"/>
        <v/>
      </c>
      <c r="E15191" s="208"/>
      <c r="F15191" s="209">
        <f t="shared" si="4559"/>
        <v>0</v>
      </c>
      <c r="G15191" s="268">
        <f t="shared" si="4560"/>
        <v>0</v>
      </c>
    </row>
    <row r="15192" spans="1:7" ht="24" customHeight="1" x14ac:dyDescent="0.2">
      <c r="A15192" s="207" t="str">
        <f t="shared" si="4556"/>
        <v/>
      </c>
      <c r="B15192" s="205" t="str">
        <f t="shared" si="4557"/>
        <v/>
      </c>
      <c r="C15192" s="206"/>
      <c r="D15192" s="207" t="str">
        <f t="shared" si="4558"/>
        <v/>
      </c>
      <c r="E15192" s="208"/>
      <c r="F15192" s="209">
        <f t="shared" si="4559"/>
        <v>0</v>
      </c>
      <c r="G15192" s="268">
        <f t="shared" si="4560"/>
        <v>0</v>
      </c>
    </row>
    <row r="15193" spans="1:7" ht="24" customHeight="1" x14ac:dyDescent="0.2">
      <c r="A15193" s="207" t="str">
        <f t="shared" si="4556"/>
        <v/>
      </c>
      <c r="B15193" s="205" t="str">
        <f t="shared" si="4557"/>
        <v/>
      </c>
      <c r="C15193" s="206"/>
      <c r="D15193" s="207" t="str">
        <f t="shared" si="4558"/>
        <v/>
      </c>
      <c r="E15193" s="208"/>
      <c r="F15193" s="209">
        <f t="shared" si="4559"/>
        <v>0</v>
      </c>
      <c r="G15193" s="268">
        <f t="shared" si="4560"/>
        <v>0</v>
      </c>
    </row>
    <row r="15194" spans="1:7" ht="24" customHeight="1" x14ac:dyDescent="0.2">
      <c r="A15194" s="207" t="str">
        <f t="shared" si="4556"/>
        <v/>
      </c>
      <c r="B15194" s="205" t="str">
        <f t="shared" si="4557"/>
        <v/>
      </c>
      <c r="C15194" s="206"/>
      <c r="D15194" s="207" t="str">
        <f t="shared" si="4558"/>
        <v/>
      </c>
      <c r="E15194" s="208"/>
      <c r="F15194" s="209">
        <f t="shared" si="4559"/>
        <v>0</v>
      </c>
      <c r="G15194" s="268">
        <f t="shared" si="4560"/>
        <v>0</v>
      </c>
    </row>
    <row r="15195" spans="1:7" ht="24" customHeight="1" x14ac:dyDescent="0.2">
      <c r="A15195" s="207" t="str">
        <f t="shared" si="4556"/>
        <v/>
      </c>
      <c r="B15195" s="205" t="str">
        <f t="shared" si="4557"/>
        <v/>
      </c>
      <c r="C15195" s="206"/>
      <c r="D15195" s="207" t="str">
        <f t="shared" si="4558"/>
        <v/>
      </c>
      <c r="E15195" s="208"/>
      <c r="F15195" s="209">
        <f t="shared" si="4559"/>
        <v>0</v>
      </c>
      <c r="G15195" s="268">
        <f t="shared" si="4560"/>
        <v>0</v>
      </c>
    </row>
    <row r="15196" spans="1:7" ht="24" customHeight="1" x14ac:dyDescent="0.2">
      <c r="A15196" s="207" t="str">
        <f t="shared" si="4556"/>
        <v/>
      </c>
      <c r="B15196" s="205" t="str">
        <f t="shared" si="4557"/>
        <v/>
      </c>
      <c r="C15196" s="206"/>
      <c r="D15196" s="207" t="str">
        <f t="shared" si="4558"/>
        <v/>
      </c>
      <c r="E15196" s="208"/>
      <c r="F15196" s="209">
        <f t="shared" si="4559"/>
        <v>0</v>
      </c>
      <c r="G15196" s="268">
        <f t="shared" si="4560"/>
        <v>0</v>
      </c>
    </row>
    <row r="15197" spans="1:7" ht="24" customHeight="1" x14ac:dyDescent="0.2">
      <c r="A15197" s="272"/>
      <c r="B15197" s="88"/>
      <c r="D15197" s="88"/>
      <c r="E15197" s="89"/>
      <c r="F15197" s="300" t="s">
        <v>32</v>
      </c>
      <c r="G15197" s="270">
        <f>SUBTOTAL(9,G15188:G15196)</f>
        <v>0</v>
      </c>
    </row>
    <row r="15198" spans="1:7" ht="24" customHeight="1" x14ac:dyDescent="0.2">
      <c r="A15198" s="273"/>
      <c r="B15198" s="88"/>
      <c r="D15198" s="88"/>
      <c r="E15198" s="89"/>
      <c r="G15198" s="271"/>
    </row>
    <row r="15199" spans="1:7" ht="24" customHeight="1" x14ac:dyDescent="0.2">
      <c r="A15199" s="274" t="str">
        <f>B15157</f>
        <v>25.9.3.5</v>
      </c>
      <c r="B15199" s="275" t="str">
        <f>C15157</f>
        <v>Patch Pannel 19" con 24 tomas RJ45 de 8 contactos</v>
      </c>
      <c r="C15199" s="95"/>
      <c r="D15199" s="95" t="s">
        <v>33</v>
      </c>
      <c r="E15199" s="96"/>
      <c r="F15199" s="277" t="s">
        <v>34</v>
      </c>
      <c r="G15199" s="276">
        <f>SUBTOTAL(9,G15162:G15198)</f>
        <v>0</v>
      </c>
    </row>
    <row r="15201" spans="1:7" ht="24" customHeight="1" x14ac:dyDescent="0.2">
      <c r="A15201" s="256" t="s">
        <v>36</v>
      </c>
      <c r="B15201" s="257"/>
      <c r="C15201" s="257"/>
      <c r="D15201" s="257"/>
      <c r="E15201" s="257"/>
      <c r="F15201" s="257"/>
      <c r="G15201" s="258"/>
    </row>
    <row r="15202" spans="1:7" ht="24" customHeight="1" x14ac:dyDescent="0.2">
      <c r="A15202" s="259" t="s">
        <v>601</v>
      </c>
      <c r="B15202" s="84" t="str">
        <f>Comitente</f>
        <v>SUBSECRETARIA DE ARQUITECTURA</v>
      </c>
      <c r="C15202" s="80"/>
      <c r="D15202" s="85"/>
      <c r="E15202" s="85"/>
      <c r="F15202" s="86"/>
      <c r="G15202" s="260"/>
    </row>
    <row r="15203" spans="1:7" ht="24" customHeight="1" x14ac:dyDescent="0.2">
      <c r="A15203" s="259" t="s">
        <v>602</v>
      </c>
      <c r="B15203" s="84">
        <f>Contratista</f>
        <v>0</v>
      </c>
      <c r="C15203" s="81"/>
      <c r="D15203" s="81"/>
      <c r="E15203" s="81"/>
      <c r="F15203" s="87"/>
      <c r="G15203" s="261"/>
    </row>
    <row r="15204" spans="1:7" ht="24" customHeight="1" x14ac:dyDescent="0.2">
      <c r="A15204" s="259" t="s">
        <v>23</v>
      </c>
      <c r="B15204" s="84" t="str">
        <f>Obra</f>
        <v>ESCUELA CASA DEL NINÑO</v>
      </c>
      <c r="C15204" s="81"/>
      <c r="D15204" s="81"/>
      <c r="E15204" s="81"/>
      <c r="F15204" s="87" t="s">
        <v>37</v>
      </c>
      <c r="G15204" s="262">
        <f>Fecha_Base</f>
        <v>0</v>
      </c>
    </row>
    <row r="15205" spans="1:7" ht="24" customHeight="1" x14ac:dyDescent="0.2">
      <c r="A15205" s="263" t="s">
        <v>600</v>
      </c>
      <c r="B15205" s="82" t="str">
        <f>Ubicación</f>
        <v>VALLE FERTIL - SAN JUAN</v>
      </c>
      <c r="C15205" s="82"/>
      <c r="D15205" s="88"/>
      <c r="E15205" s="89"/>
      <c r="G15205" s="264"/>
    </row>
    <row r="15206" spans="1:7" ht="24" customHeight="1" x14ac:dyDescent="0.2">
      <c r="A15206" s="263" t="s">
        <v>38</v>
      </c>
      <c r="B15206" s="91">
        <f>IFERROR(VALUE(LEFT(B15207,FIND(".",B15207)-1)),"")</f>
        <v>25</v>
      </c>
      <c r="C15206" s="83" t="str">
        <f>IFERROR(VLOOKUP(B15206,Tabla_CyP,2,FALSE),"")</f>
        <v>REPARACIONES, REFACCIONES Y REFUNCIONALIZACIONES</v>
      </c>
      <c r="E15206" s="89"/>
      <c r="G15206" s="264"/>
    </row>
    <row r="15207" spans="1:7" ht="24" customHeight="1" x14ac:dyDescent="0.2">
      <c r="A15207" s="263" t="s">
        <v>24</v>
      </c>
      <c r="B15207" s="92" t="str">
        <f>IFERROR(VLOOKUP(COUNTIF($A$1:A15207,"ANALISIS DE PRECIOS"),Tabla_NumeroItem,2,FALSE),"")</f>
        <v>25.9.3.6</v>
      </c>
      <c r="C15207" s="83" t="str">
        <f>IFERROR(VLOOKUP(B15207,Tabla_CyP,2,FALSE),"")</f>
        <v>Patch Cord de 3m c/u  con 2 conect. RJ45 de 8 contac.</v>
      </c>
      <c r="D15207" s="88"/>
      <c r="E15207" s="89"/>
      <c r="F15207" s="87" t="s">
        <v>25</v>
      </c>
      <c r="G15207" s="265" t="str">
        <f>IFERROR(VLOOKUP(B15207,Tabla_CyP,4,FALSE),"")</f>
        <v>u</v>
      </c>
    </row>
    <row r="15208" spans="1:7" ht="24" customHeight="1" x14ac:dyDescent="0.2">
      <c r="A15208" s="263"/>
      <c r="B15208" s="82"/>
      <c r="D15208" s="88"/>
      <c r="E15208" s="89"/>
      <c r="G15208" s="264"/>
    </row>
    <row r="15209" spans="1:7" ht="24" customHeight="1" x14ac:dyDescent="0.2">
      <c r="A15209" s="366" t="s">
        <v>506</v>
      </c>
      <c r="B15209" s="367"/>
      <c r="C15209" s="368" t="s">
        <v>0</v>
      </c>
      <c r="D15209" s="368" t="s">
        <v>26</v>
      </c>
      <c r="E15209" s="370" t="s">
        <v>27</v>
      </c>
      <c r="F15209" s="372" t="s">
        <v>28</v>
      </c>
      <c r="G15209" s="372" t="s">
        <v>29</v>
      </c>
    </row>
    <row r="15210" spans="1:7" ht="24" customHeight="1" x14ac:dyDescent="0.2">
      <c r="A15210" s="93" t="s">
        <v>507</v>
      </c>
      <c r="B15210" s="93" t="s">
        <v>508</v>
      </c>
      <c r="C15210" s="369"/>
      <c r="D15210" s="369"/>
      <c r="E15210" s="371"/>
      <c r="F15210" s="373"/>
      <c r="G15210" s="373"/>
    </row>
    <row r="15211" spans="1:7" ht="24" customHeight="1" x14ac:dyDescent="0.2">
      <c r="A15211" s="299"/>
      <c r="B15211" s="94"/>
      <c r="C15211" s="298" t="s">
        <v>603</v>
      </c>
      <c r="D15211" s="95"/>
      <c r="E15211" s="96"/>
      <c r="F15211" s="97"/>
      <c r="G15211" s="267"/>
    </row>
    <row r="15212" spans="1:7" ht="24" customHeight="1" x14ac:dyDescent="0.2">
      <c r="A15212" s="207" t="str">
        <f t="shared" ref="A15212:A15225" si="4561">IFERROR(VLOOKUP(C15212,Tabla_Insumos,4,FALSE),"")</f>
        <v/>
      </c>
      <c r="B15212" s="205" t="str">
        <f>IFERROR(VLOOKUP(C15212,Tabla_Insumos,5,FALSE),"")</f>
        <v/>
      </c>
      <c r="C15212" s="206"/>
      <c r="D15212" s="207" t="str">
        <f t="shared" ref="D15212:D15225" si="4562">IFERROR(VLOOKUP(C15212,Tabla_Insumos,2,FALSE),"")</f>
        <v/>
      </c>
      <c r="E15212" s="208"/>
      <c r="F15212" s="209">
        <f t="shared" ref="F15212:F15225" si="4563">IFERROR(VLOOKUP(C15212,Tabla_Insumos,3,FALSE),0)</f>
        <v>0</v>
      </c>
      <c r="G15212" s="268">
        <f>ROUND(E15212*F15212,2)</f>
        <v>0</v>
      </c>
    </row>
    <row r="15213" spans="1:7" ht="24" customHeight="1" x14ac:dyDescent="0.2">
      <c r="A15213" s="207" t="str">
        <f t="shared" si="4561"/>
        <v/>
      </c>
      <c r="B15213" s="205" t="str">
        <f t="shared" ref="B15213:B15225" si="4564">IFERROR(VLOOKUP(C15213,Tabla_Insumos,5,FALSE),"")</f>
        <v/>
      </c>
      <c r="C15213" s="206"/>
      <c r="D15213" s="207" t="str">
        <f t="shared" si="4562"/>
        <v/>
      </c>
      <c r="E15213" s="208"/>
      <c r="F15213" s="209">
        <f t="shared" si="4563"/>
        <v>0</v>
      </c>
      <c r="G15213" s="268">
        <f t="shared" ref="G15213:G15225" si="4565">ROUND(E15213*F15213,2)</f>
        <v>0</v>
      </c>
    </row>
    <row r="15214" spans="1:7" ht="24" customHeight="1" x14ac:dyDescent="0.2">
      <c r="A15214" s="207" t="str">
        <f t="shared" si="4561"/>
        <v/>
      </c>
      <c r="B15214" s="205" t="str">
        <f t="shared" si="4564"/>
        <v/>
      </c>
      <c r="C15214" s="206"/>
      <c r="D15214" s="207" t="str">
        <f t="shared" si="4562"/>
        <v/>
      </c>
      <c r="E15214" s="208"/>
      <c r="F15214" s="209">
        <f t="shared" si="4563"/>
        <v>0</v>
      </c>
      <c r="G15214" s="268">
        <f t="shared" si="4565"/>
        <v>0</v>
      </c>
    </row>
    <row r="15215" spans="1:7" ht="24" customHeight="1" x14ac:dyDescent="0.2">
      <c r="A15215" s="207" t="str">
        <f t="shared" si="4561"/>
        <v/>
      </c>
      <c r="B15215" s="205" t="str">
        <f t="shared" si="4564"/>
        <v/>
      </c>
      <c r="C15215" s="206"/>
      <c r="D15215" s="207" t="str">
        <f t="shared" si="4562"/>
        <v/>
      </c>
      <c r="E15215" s="208"/>
      <c r="F15215" s="209">
        <f t="shared" si="4563"/>
        <v>0</v>
      </c>
      <c r="G15215" s="268">
        <f t="shared" si="4565"/>
        <v>0</v>
      </c>
    </row>
    <row r="15216" spans="1:7" ht="24" customHeight="1" x14ac:dyDescent="0.2">
      <c r="A15216" s="207" t="str">
        <f t="shared" si="4561"/>
        <v/>
      </c>
      <c r="B15216" s="205" t="str">
        <f t="shared" si="4564"/>
        <v/>
      </c>
      <c r="C15216" s="206"/>
      <c r="D15216" s="207" t="str">
        <f t="shared" si="4562"/>
        <v/>
      </c>
      <c r="E15216" s="208"/>
      <c r="F15216" s="209">
        <f t="shared" si="4563"/>
        <v>0</v>
      </c>
      <c r="G15216" s="268">
        <f t="shared" si="4565"/>
        <v>0</v>
      </c>
    </row>
    <row r="15217" spans="1:7" ht="24" customHeight="1" x14ac:dyDescent="0.2">
      <c r="A15217" s="207" t="str">
        <f t="shared" si="4561"/>
        <v/>
      </c>
      <c r="B15217" s="205" t="str">
        <f t="shared" si="4564"/>
        <v/>
      </c>
      <c r="C15217" s="206"/>
      <c r="D15217" s="207" t="str">
        <f t="shared" si="4562"/>
        <v/>
      </c>
      <c r="E15217" s="208"/>
      <c r="F15217" s="209">
        <f t="shared" si="4563"/>
        <v>0</v>
      </c>
      <c r="G15217" s="268">
        <f t="shared" si="4565"/>
        <v>0</v>
      </c>
    </row>
    <row r="15218" spans="1:7" ht="24" customHeight="1" x14ac:dyDescent="0.2">
      <c r="A15218" s="207" t="str">
        <f t="shared" si="4561"/>
        <v/>
      </c>
      <c r="B15218" s="205" t="str">
        <f t="shared" si="4564"/>
        <v/>
      </c>
      <c r="C15218" s="206"/>
      <c r="D15218" s="207" t="str">
        <f t="shared" si="4562"/>
        <v/>
      </c>
      <c r="E15218" s="208"/>
      <c r="F15218" s="209">
        <f t="shared" si="4563"/>
        <v>0</v>
      </c>
      <c r="G15218" s="268">
        <f t="shared" si="4565"/>
        <v>0</v>
      </c>
    </row>
    <row r="15219" spans="1:7" ht="24" customHeight="1" x14ac:dyDescent="0.2">
      <c r="A15219" s="207" t="str">
        <f t="shared" si="4561"/>
        <v/>
      </c>
      <c r="B15219" s="205" t="str">
        <f t="shared" si="4564"/>
        <v/>
      </c>
      <c r="C15219" s="206"/>
      <c r="D15219" s="207" t="str">
        <f t="shared" si="4562"/>
        <v/>
      </c>
      <c r="E15219" s="208"/>
      <c r="F15219" s="209">
        <f t="shared" si="4563"/>
        <v>0</v>
      </c>
      <c r="G15219" s="268">
        <f t="shared" si="4565"/>
        <v>0</v>
      </c>
    </row>
    <row r="15220" spans="1:7" ht="24" customHeight="1" x14ac:dyDescent="0.2">
      <c r="A15220" s="207" t="str">
        <f t="shared" si="4561"/>
        <v/>
      </c>
      <c r="B15220" s="205" t="str">
        <f t="shared" si="4564"/>
        <v/>
      </c>
      <c r="C15220" s="206"/>
      <c r="D15220" s="207" t="str">
        <f t="shared" si="4562"/>
        <v/>
      </c>
      <c r="E15220" s="208"/>
      <c r="F15220" s="209">
        <f t="shared" si="4563"/>
        <v>0</v>
      </c>
      <c r="G15220" s="268">
        <f t="shared" si="4565"/>
        <v>0</v>
      </c>
    </row>
    <row r="15221" spans="1:7" ht="24" customHeight="1" x14ac:dyDescent="0.2">
      <c r="A15221" s="207" t="str">
        <f t="shared" si="4561"/>
        <v/>
      </c>
      <c r="B15221" s="205" t="str">
        <f t="shared" si="4564"/>
        <v/>
      </c>
      <c r="C15221" s="206"/>
      <c r="D15221" s="207" t="str">
        <f t="shared" si="4562"/>
        <v/>
      </c>
      <c r="E15221" s="208"/>
      <c r="F15221" s="209">
        <f t="shared" si="4563"/>
        <v>0</v>
      </c>
      <c r="G15221" s="268">
        <f t="shared" si="4565"/>
        <v>0</v>
      </c>
    </row>
    <row r="15222" spans="1:7" ht="24" customHeight="1" x14ac:dyDescent="0.2">
      <c r="A15222" s="207" t="str">
        <f t="shared" si="4561"/>
        <v/>
      </c>
      <c r="B15222" s="205" t="str">
        <f t="shared" si="4564"/>
        <v/>
      </c>
      <c r="C15222" s="206"/>
      <c r="D15222" s="207" t="str">
        <f t="shared" si="4562"/>
        <v/>
      </c>
      <c r="E15222" s="208"/>
      <c r="F15222" s="209">
        <f t="shared" si="4563"/>
        <v>0</v>
      </c>
      <c r="G15222" s="268">
        <f t="shared" si="4565"/>
        <v>0</v>
      </c>
    </row>
    <row r="15223" spans="1:7" ht="24" customHeight="1" x14ac:dyDescent="0.2">
      <c r="A15223" s="207" t="str">
        <f t="shared" si="4561"/>
        <v/>
      </c>
      <c r="B15223" s="205" t="str">
        <f t="shared" si="4564"/>
        <v/>
      </c>
      <c r="C15223" s="206"/>
      <c r="D15223" s="207" t="str">
        <f t="shared" si="4562"/>
        <v/>
      </c>
      <c r="E15223" s="208"/>
      <c r="F15223" s="209">
        <f t="shared" si="4563"/>
        <v>0</v>
      </c>
      <c r="G15223" s="268">
        <f t="shared" si="4565"/>
        <v>0</v>
      </c>
    </row>
    <row r="15224" spans="1:7" ht="24" customHeight="1" x14ac:dyDescent="0.2">
      <c r="A15224" s="207" t="str">
        <f t="shared" si="4561"/>
        <v/>
      </c>
      <c r="B15224" s="205" t="str">
        <f t="shared" si="4564"/>
        <v/>
      </c>
      <c r="C15224" s="206"/>
      <c r="D15224" s="207" t="str">
        <f t="shared" si="4562"/>
        <v/>
      </c>
      <c r="E15224" s="208"/>
      <c r="F15224" s="209">
        <f t="shared" si="4563"/>
        <v>0</v>
      </c>
      <c r="G15224" s="268">
        <f t="shared" si="4565"/>
        <v>0</v>
      </c>
    </row>
    <row r="15225" spans="1:7" ht="24" customHeight="1" x14ac:dyDescent="0.2">
      <c r="A15225" s="207" t="str">
        <f t="shared" si="4561"/>
        <v/>
      </c>
      <c r="B15225" s="205" t="str">
        <f t="shared" si="4564"/>
        <v/>
      </c>
      <c r="C15225" s="206"/>
      <c r="D15225" s="207" t="str">
        <f t="shared" si="4562"/>
        <v/>
      </c>
      <c r="E15225" s="208"/>
      <c r="F15225" s="210">
        <f t="shared" si="4563"/>
        <v>0</v>
      </c>
      <c r="G15225" s="268">
        <f t="shared" si="4565"/>
        <v>0</v>
      </c>
    </row>
    <row r="15226" spans="1:7" ht="24" customHeight="1" x14ac:dyDescent="0.2">
      <c r="A15226" s="269"/>
      <c r="D15226" s="88"/>
      <c r="E15226" s="89"/>
      <c r="F15226" s="300" t="s">
        <v>30</v>
      </c>
      <c r="G15226" s="270">
        <f>SUBTOTAL(9,G15212:G15225)</f>
        <v>0</v>
      </c>
    </row>
    <row r="15227" spans="1:7" ht="24" customHeight="1" x14ac:dyDescent="0.2">
      <c r="A15227" s="269"/>
      <c r="C15227" s="297" t="s">
        <v>604</v>
      </c>
      <c r="D15227" s="88"/>
      <c r="E15227" s="89"/>
      <c r="G15227" s="271"/>
    </row>
    <row r="15228" spans="1:7" ht="24" customHeight="1" x14ac:dyDescent="0.2">
      <c r="A15228" s="207" t="str">
        <f t="shared" ref="A15228:A15235" si="4566">IFERROR(VLOOKUP(C15228,Tabla_Insumos,4,FALSE),"")</f>
        <v/>
      </c>
      <c r="B15228" s="205">
        <f t="shared" ref="B15228:B15235" si="4567">IFERROR(VLOOKUP(A15228,Tabla_Indices,5,FALSE),"")</f>
        <v>0</v>
      </c>
      <c r="C15228" s="206"/>
      <c r="D15228" s="207" t="str">
        <f t="shared" ref="D15228:D15235" si="4568">IFERROR(VLOOKUP(C15228,Tabla_Insumos,2,FALSE),"")</f>
        <v/>
      </c>
      <c r="E15228" s="208"/>
      <c r="F15228" s="211">
        <f t="shared" ref="F15228:F15235" si="4569">IFERROR(VLOOKUP(C15228,Tabla_Insumos,3,FALSE),0)</f>
        <v>0</v>
      </c>
      <c r="G15228" s="268">
        <f>ROUND(E15228*F15228,2)</f>
        <v>0</v>
      </c>
    </row>
    <row r="15229" spans="1:7" ht="24" customHeight="1" x14ac:dyDescent="0.2">
      <c r="A15229" s="207" t="str">
        <f t="shared" si="4566"/>
        <v/>
      </c>
      <c r="B15229" s="205">
        <f t="shared" si="4567"/>
        <v>0</v>
      </c>
      <c r="C15229" s="206"/>
      <c r="D15229" s="207" t="str">
        <f t="shared" si="4568"/>
        <v/>
      </c>
      <c r="E15229" s="208"/>
      <c r="F15229" s="211">
        <f t="shared" si="4569"/>
        <v>0</v>
      </c>
      <c r="G15229" s="268">
        <f>ROUND(E15229*F15229,2)</f>
        <v>0</v>
      </c>
    </row>
    <row r="15230" spans="1:7" ht="24" customHeight="1" x14ac:dyDescent="0.2">
      <c r="A15230" s="207" t="str">
        <f t="shared" si="4566"/>
        <v/>
      </c>
      <c r="B15230" s="205">
        <f t="shared" si="4567"/>
        <v>0</v>
      </c>
      <c r="C15230" s="206"/>
      <c r="D15230" s="207" t="str">
        <f t="shared" si="4568"/>
        <v/>
      </c>
      <c r="E15230" s="208"/>
      <c r="F15230" s="211">
        <f t="shared" si="4569"/>
        <v>0</v>
      </c>
      <c r="G15230" s="268">
        <f t="shared" ref="G15230:G15235" si="4570">ROUND(E15230*F15230,2)</f>
        <v>0</v>
      </c>
    </row>
    <row r="15231" spans="1:7" ht="24" customHeight="1" x14ac:dyDescent="0.2">
      <c r="A15231" s="207" t="str">
        <f t="shared" si="4566"/>
        <v/>
      </c>
      <c r="B15231" s="205">
        <f t="shared" si="4567"/>
        <v>0</v>
      </c>
      <c r="C15231" s="206"/>
      <c r="D15231" s="207" t="str">
        <f t="shared" si="4568"/>
        <v/>
      </c>
      <c r="E15231" s="208"/>
      <c r="F15231" s="211">
        <f t="shared" si="4569"/>
        <v>0</v>
      </c>
      <c r="G15231" s="268">
        <f t="shared" si="4570"/>
        <v>0</v>
      </c>
    </row>
    <row r="15232" spans="1:7" ht="24" customHeight="1" x14ac:dyDescent="0.2">
      <c r="A15232" s="207" t="str">
        <f t="shared" si="4566"/>
        <v/>
      </c>
      <c r="B15232" s="205">
        <f t="shared" si="4567"/>
        <v>0</v>
      </c>
      <c r="C15232" s="206"/>
      <c r="D15232" s="207" t="str">
        <f t="shared" si="4568"/>
        <v/>
      </c>
      <c r="E15232" s="208"/>
      <c r="F15232" s="209">
        <f t="shared" si="4569"/>
        <v>0</v>
      </c>
      <c r="G15232" s="268">
        <f t="shared" si="4570"/>
        <v>0</v>
      </c>
    </row>
    <row r="15233" spans="1:7" ht="24" customHeight="1" x14ac:dyDescent="0.2">
      <c r="A15233" s="207" t="str">
        <f t="shared" si="4566"/>
        <v/>
      </c>
      <c r="B15233" s="205">
        <f t="shared" si="4567"/>
        <v>0</v>
      </c>
      <c r="C15233" s="206"/>
      <c r="D15233" s="207" t="str">
        <f t="shared" si="4568"/>
        <v/>
      </c>
      <c r="E15233" s="208"/>
      <c r="F15233" s="209">
        <f t="shared" si="4569"/>
        <v>0</v>
      </c>
      <c r="G15233" s="268">
        <f t="shared" si="4570"/>
        <v>0</v>
      </c>
    </row>
    <row r="15234" spans="1:7" ht="24" customHeight="1" x14ac:dyDescent="0.2">
      <c r="A15234" s="207" t="str">
        <f t="shared" si="4566"/>
        <v/>
      </c>
      <c r="B15234" s="205">
        <f t="shared" si="4567"/>
        <v>0</v>
      </c>
      <c r="C15234" s="206"/>
      <c r="D15234" s="207" t="str">
        <f t="shared" si="4568"/>
        <v/>
      </c>
      <c r="E15234" s="208"/>
      <c r="F15234" s="209">
        <f t="shared" si="4569"/>
        <v>0</v>
      </c>
      <c r="G15234" s="268">
        <f t="shared" si="4570"/>
        <v>0</v>
      </c>
    </row>
    <row r="15235" spans="1:7" ht="24" customHeight="1" x14ac:dyDescent="0.2">
      <c r="A15235" s="207" t="str">
        <f t="shared" si="4566"/>
        <v/>
      </c>
      <c r="B15235" s="205">
        <f t="shared" si="4567"/>
        <v>0</v>
      </c>
      <c r="C15235" s="206"/>
      <c r="D15235" s="207" t="str">
        <f t="shared" si="4568"/>
        <v/>
      </c>
      <c r="E15235" s="208"/>
      <c r="F15235" s="209">
        <f t="shared" si="4569"/>
        <v>0</v>
      </c>
      <c r="G15235" s="268">
        <f t="shared" si="4570"/>
        <v>0</v>
      </c>
    </row>
    <row r="15236" spans="1:7" ht="24" customHeight="1" x14ac:dyDescent="0.2">
      <c r="A15236" s="269"/>
      <c r="D15236" s="88"/>
      <c r="E15236" s="89"/>
      <c r="F15236" s="300" t="s">
        <v>31</v>
      </c>
      <c r="G15236" s="270">
        <f>SUBTOTAL(9,G15228:G15235)</f>
        <v>0</v>
      </c>
    </row>
    <row r="15237" spans="1:7" ht="24" customHeight="1" x14ac:dyDescent="0.2">
      <c r="A15237" s="269"/>
      <c r="C15237" s="297" t="s">
        <v>605</v>
      </c>
      <c r="D15237" s="88"/>
      <c r="E15237" s="89"/>
      <c r="G15237" s="271"/>
    </row>
    <row r="15238" spans="1:7" ht="24" customHeight="1" x14ac:dyDescent="0.2">
      <c r="A15238" s="207" t="str">
        <f t="shared" ref="A15238:A15246" si="4571">IFERROR(VLOOKUP(C15238,Tabla_Insumos,4,FALSE),"")</f>
        <v/>
      </c>
      <c r="B15238" s="205" t="str">
        <f t="shared" ref="B15238:B15246" si="4572">IFERROR(VLOOKUP(C15238,Tabla_Insumos,5,FALSE),"")</f>
        <v/>
      </c>
      <c r="C15238" s="206"/>
      <c r="D15238" s="207" t="str">
        <f t="shared" ref="D15238:D15246" si="4573">IFERROR(VLOOKUP(C15238,Tabla_Insumos,2,FALSE),"")</f>
        <v/>
      </c>
      <c r="E15238" s="208"/>
      <c r="F15238" s="209">
        <f t="shared" ref="F15238:F15246" si="4574">IFERROR(VLOOKUP(C15238,Tabla_Insumos,3,FALSE),0)</f>
        <v>0</v>
      </c>
      <c r="G15238" s="268">
        <f t="shared" ref="G15238:G15246" si="4575">ROUND(E15238*F15238,2)</f>
        <v>0</v>
      </c>
    </row>
    <row r="15239" spans="1:7" ht="24" customHeight="1" x14ac:dyDescent="0.2">
      <c r="A15239" s="207" t="str">
        <f t="shared" si="4571"/>
        <v/>
      </c>
      <c r="B15239" s="205" t="str">
        <f t="shared" si="4572"/>
        <v/>
      </c>
      <c r="C15239" s="206"/>
      <c r="D15239" s="207" t="str">
        <f t="shared" si="4573"/>
        <v/>
      </c>
      <c r="E15239" s="208"/>
      <c r="F15239" s="209">
        <f t="shared" si="4574"/>
        <v>0</v>
      </c>
      <c r="G15239" s="268">
        <f t="shared" si="4575"/>
        <v>0</v>
      </c>
    </row>
    <row r="15240" spans="1:7" ht="24" customHeight="1" x14ac:dyDescent="0.2">
      <c r="A15240" s="207" t="str">
        <f t="shared" si="4571"/>
        <v/>
      </c>
      <c r="B15240" s="205" t="str">
        <f t="shared" si="4572"/>
        <v/>
      </c>
      <c r="C15240" s="206"/>
      <c r="D15240" s="207" t="str">
        <f t="shared" si="4573"/>
        <v/>
      </c>
      <c r="E15240" s="208"/>
      <c r="F15240" s="209">
        <f t="shared" si="4574"/>
        <v>0</v>
      </c>
      <c r="G15240" s="268">
        <f t="shared" si="4575"/>
        <v>0</v>
      </c>
    </row>
    <row r="15241" spans="1:7" ht="24" customHeight="1" x14ac:dyDescent="0.2">
      <c r="A15241" s="207" t="str">
        <f t="shared" si="4571"/>
        <v/>
      </c>
      <c r="B15241" s="205" t="str">
        <f t="shared" si="4572"/>
        <v/>
      </c>
      <c r="C15241" s="206"/>
      <c r="D15241" s="207" t="str">
        <f t="shared" si="4573"/>
        <v/>
      </c>
      <c r="E15241" s="208"/>
      <c r="F15241" s="209">
        <f t="shared" si="4574"/>
        <v>0</v>
      </c>
      <c r="G15241" s="268">
        <f t="shared" si="4575"/>
        <v>0</v>
      </c>
    </row>
    <row r="15242" spans="1:7" ht="24" customHeight="1" x14ac:dyDescent="0.2">
      <c r="A15242" s="207" t="str">
        <f t="shared" si="4571"/>
        <v/>
      </c>
      <c r="B15242" s="205" t="str">
        <f t="shared" si="4572"/>
        <v/>
      </c>
      <c r="C15242" s="206"/>
      <c r="D15242" s="207" t="str">
        <f t="shared" si="4573"/>
        <v/>
      </c>
      <c r="E15242" s="208"/>
      <c r="F15242" s="209">
        <f t="shared" si="4574"/>
        <v>0</v>
      </c>
      <c r="G15242" s="268">
        <f t="shared" si="4575"/>
        <v>0</v>
      </c>
    </row>
    <row r="15243" spans="1:7" ht="24" customHeight="1" x14ac:dyDescent="0.2">
      <c r="A15243" s="207" t="str">
        <f t="shared" si="4571"/>
        <v/>
      </c>
      <c r="B15243" s="205" t="str">
        <f t="shared" si="4572"/>
        <v/>
      </c>
      <c r="C15243" s="206"/>
      <c r="D15243" s="207" t="str">
        <f t="shared" si="4573"/>
        <v/>
      </c>
      <c r="E15243" s="208"/>
      <c r="F15243" s="209">
        <f t="shared" si="4574"/>
        <v>0</v>
      </c>
      <c r="G15243" s="268">
        <f t="shared" si="4575"/>
        <v>0</v>
      </c>
    </row>
    <row r="15244" spans="1:7" ht="24" customHeight="1" x14ac:dyDescent="0.2">
      <c r="A15244" s="207" t="str">
        <f t="shared" si="4571"/>
        <v/>
      </c>
      <c r="B15244" s="205" t="str">
        <f t="shared" si="4572"/>
        <v/>
      </c>
      <c r="C15244" s="206"/>
      <c r="D15244" s="207" t="str">
        <f t="shared" si="4573"/>
        <v/>
      </c>
      <c r="E15244" s="208"/>
      <c r="F15244" s="209">
        <f t="shared" si="4574"/>
        <v>0</v>
      </c>
      <c r="G15244" s="268">
        <f t="shared" si="4575"/>
        <v>0</v>
      </c>
    </row>
    <row r="15245" spans="1:7" ht="24" customHeight="1" x14ac:dyDescent="0.2">
      <c r="A15245" s="207" t="str">
        <f t="shared" si="4571"/>
        <v/>
      </c>
      <c r="B15245" s="205" t="str">
        <f t="shared" si="4572"/>
        <v/>
      </c>
      <c r="C15245" s="206"/>
      <c r="D15245" s="207" t="str">
        <f t="shared" si="4573"/>
        <v/>
      </c>
      <c r="E15245" s="208"/>
      <c r="F15245" s="209">
        <f t="shared" si="4574"/>
        <v>0</v>
      </c>
      <c r="G15245" s="268">
        <f t="shared" si="4575"/>
        <v>0</v>
      </c>
    </row>
    <row r="15246" spans="1:7" ht="24" customHeight="1" x14ac:dyDescent="0.2">
      <c r="A15246" s="207" t="str">
        <f t="shared" si="4571"/>
        <v/>
      </c>
      <c r="B15246" s="205" t="str">
        <f t="shared" si="4572"/>
        <v/>
      </c>
      <c r="C15246" s="206"/>
      <c r="D15246" s="207" t="str">
        <f t="shared" si="4573"/>
        <v/>
      </c>
      <c r="E15246" s="208"/>
      <c r="F15246" s="209">
        <f t="shared" si="4574"/>
        <v>0</v>
      </c>
      <c r="G15246" s="268">
        <f t="shared" si="4575"/>
        <v>0</v>
      </c>
    </row>
    <row r="15247" spans="1:7" ht="24" customHeight="1" x14ac:dyDescent="0.2">
      <c r="A15247" s="272"/>
      <c r="B15247" s="88"/>
      <c r="D15247" s="88"/>
      <c r="E15247" s="89"/>
      <c r="F15247" s="300" t="s">
        <v>32</v>
      </c>
      <c r="G15247" s="270">
        <f>SUBTOTAL(9,G15238:G15246)</f>
        <v>0</v>
      </c>
    </row>
    <row r="15248" spans="1:7" ht="24" customHeight="1" x14ac:dyDescent="0.2">
      <c r="A15248" s="273"/>
      <c r="B15248" s="88"/>
      <c r="D15248" s="88"/>
      <c r="E15248" s="89"/>
      <c r="G15248" s="271"/>
    </row>
    <row r="15249" spans="1:7" ht="24" customHeight="1" x14ac:dyDescent="0.2">
      <c r="A15249" s="274" t="str">
        <f>B15207</f>
        <v>25.9.3.6</v>
      </c>
      <c r="B15249" s="275" t="str">
        <f>C15207</f>
        <v>Patch Cord de 3m c/u  con 2 conect. RJ45 de 8 contac.</v>
      </c>
      <c r="C15249" s="95"/>
      <c r="D15249" s="95" t="s">
        <v>33</v>
      </c>
      <c r="E15249" s="96"/>
      <c r="F15249" s="277" t="s">
        <v>34</v>
      </c>
      <c r="G15249" s="276">
        <f>SUBTOTAL(9,G15212:G15248)</f>
        <v>0</v>
      </c>
    </row>
    <row r="15251" spans="1:7" ht="24" customHeight="1" x14ac:dyDescent="0.2">
      <c r="A15251" s="256" t="s">
        <v>36</v>
      </c>
      <c r="B15251" s="257"/>
      <c r="C15251" s="257"/>
      <c r="D15251" s="257"/>
      <c r="E15251" s="257"/>
      <c r="F15251" s="257"/>
      <c r="G15251" s="258"/>
    </row>
    <row r="15252" spans="1:7" ht="24" customHeight="1" x14ac:dyDescent="0.2">
      <c r="A15252" s="259" t="s">
        <v>601</v>
      </c>
      <c r="B15252" s="84" t="str">
        <f>Comitente</f>
        <v>SUBSECRETARIA DE ARQUITECTURA</v>
      </c>
      <c r="C15252" s="80"/>
      <c r="D15252" s="85"/>
      <c r="E15252" s="85"/>
      <c r="F15252" s="86"/>
      <c r="G15252" s="260"/>
    </row>
    <row r="15253" spans="1:7" ht="24" customHeight="1" x14ac:dyDescent="0.2">
      <c r="A15253" s="259" t="s">
        <v>602</v>
      </c>
      <c r="B15253" s="84">
        <f>Contratista</f>
        <v>0</v>
      </c>
      <c r="C15253" s="81"/>
      <c r="D15253" s="81"/>
      <c r="E15253" s="81"/>
      <c r="F15253" s="87"/>
      <c r="G15253" s="261"/>
    </row>
    <row r="15254" spans="1:7" ht="24" customHeight="1" x14ac:dyDescent="0.2">
      <c r="A15254" s="259" t="s">
        <v>23</v>
      </c>
      <c r="B15254" s="84" t="str">
        <f>Obra</f>
        <v>ESCUELA CASA DEL NINÑO</v>
      </c>
      <c r="C15254" s="81"/>
      <c r="D15254" s="81"/>
      <c r="E15254" s="81"/>
      <c r="F15254" s="87" t="s">
        <v>37</v>
      </c>
      <c r="G15254" s="262">
        <f>Fecha_Base</f>
        <v>0</v>
      </c>
    </row>
    <row r="15255" spans="1:7" ht="24" customHeight="1" x14ac:dyDescent="0.2">
      <c r="A15255" s="263" t="s">
        <v>600</v>
      </c>
      <c r="B15255" s="82" t="str">
        <f>Ubicación</f>
        <v>VALLE FERTIL - SAN JUAN</v>
      </c>
      <c r="C15255" s="82"/>
      <c r="D15255" s="88"/>
      <c r="E15255" s="89"/>
      <c r="G15255" s="264"/>
    </row>
    <row r="15256" spans="1:7" ht="24" customHeight="1" x14ac:dyDescent="0.2">
      <c r="A15256" s="263" t="s">
        <v>38</v>
      </c>
      <c r="B15256" s="91">
        <f>IFERROR(VALUE(LEFT(B15257,FIND(".",B15257)-1)),"")</f>
        <v>25</v>
      </c>
      <c r="C15256" s="83" t="str">
        <f>IFERROR(VLOOKUP(B15256,Tabla_CyP,2,FALSE),"")</f>
        <v>REPARACIONES, REFACCIONES Y REFUNCIONALIZACIONES</v>
      </c>
      <c r="E15256" s="89"/>
      <c r="G15256" s="264"/>
    </row>
    <row r="15257" spans="1:7" ht="24" customHeight="1" x14ac:dyDescent="0.2">
      <c r="A15257" s="263" t="s">
        <v>24</v>
      </c>
      <c r="B15257" s="92" t="str">
        <f>IFERROR(VLOOKUP(COUNTIF($A$1:A15257,"ANALISIS DE PRECIOS"),Tabla_NumeroItem,2,FALSE),"")</f>
        <v>25.9.3.7</v>
      </c>
      <c r="C15257" s="83" t="str">
        <f>IFERROR(VLOOKUP(B15257,Tabla_CyP,2,FALSE),"")</f>
        <v>Toma RJ45 (hembra) de embutir para red de datos</v>
      </c>
      <c r="D15257" s="88"/>
      <c r="E15257" s="89"/>
      <c r="F15257" s="87" t="s">
        <v>25</v>
      </c>
      <c r="G15257" s="265" t="str">
        <f>IFERROR(VLOOKUP(B15257,Tabla_CyP,4,FALSE),"")</f>
        <v>u</v>
      </c>
    </row>
    <row r="15258" spans="1:7" ht="24" customHeight="1" x14ac:dyDescent="0.2">
      <c r="A15258" s="263"/>
      <c r="B15258" s="82"/>
      <c r="D15258" s="88"/>
      <c r="E15258" s="89"/>
      <c r="G15258" s="264"/>
    </row>
    <row r="15259" spans="1:7" ht="24" customHeight="1" x14ac:dyDescent="0.2">
      <c r="A15259" s="366" t="s">
        <v>506</v>
      </c>
      <c r="B15259" s="367"/>
      <c r="C15259" s="368" t="s">
        <v>0</v>
      </c>
      <c r="D15259" s="368" t="s">
        <v>26</v>
      </c>
      <c r="E15259" s="370" t="s">
        <v>27</v>
      </c>
      <c r="F15259" s="372" t="s">
        <v>28</v>
      </c>
      <c r="G15259" s="372" t="s">
        <v>29</v>
      </c>
    </row>
    <row r="15260" spans="1:7" ht="24" customHeight="1" x14ac:dyDescent="0.2">
      <c r="A15260" s="93" t="s">
        <v>507</v>
      </c>
      <c r="B15260" s="93" t="s">
        <v>508</v>
      </c>
      <c r="C15260" s="369"/>
      <c r="D15260" s="369"/>
      <c r="E15260" s="371"/>
      <c r="F15260" s="373"/>
      <c r="G15260" s="373"/>
    </row>
    <row r="15261" spans="1:7" ht="24" customHeight="1" x14ac:dyDescent="0.2">
      <c r="A15261" s="299"/>
      <c r="B15261" s="94"/>
      <c r="C15261" s="298" t="s">
        <v>603</v>
      </c>
      <c r="D15261" s="95"/>
      <c r="E15261" s="96"/>
      <c r="F15261" s="97"/>
      <c r="G15261" s="267"/>
    </row>
    <row r="15262" spans="1:7" ht="24" customHeight="1" x14ac:dyDescent="0.2">
      <c r="A15262" s="207" t="str">
        <f t="shared" ref="A15262:A15275" si="4576">IFERROR(VLOOKUP(C15262,Tabla_Insumos,4,FALSE),"")</f>
        <v/>
      </c>
      <c r="B15262" s="205" t="str">
        <f>IFERROR(VLOOKUP(C15262,Tabla_Insumos,5,FALSE),"")</f>
        <v/>
      </c>
      <c r="C15262" s="206"/>
      <c r="D15262" s="207" t="str">
        <f t="shared" ref="D15262:D15275" si="4577">IFERROR(VLOOKUP(C15262,Tabla_Insumos,2,FALSE),"")</f>
        <v/>
      </c>
      <c r="E15262" s="208"/>
      <c r="F15262" s="209">
        <f t="shared" ref="F15262:F15275" si="4578">IFERROR(VLOOKUP(C15262,Tabla_Insumos,3,FALSE),0)</f>
        <v>0</v>
      </c>
      <c r="G15262" s="268">
        <f>ROUND(E15262*F15262,2)</f>
        <v>0</v>
      </c>
    </row>
    <row r="15263" spans="1:7" ht="24" customHeight="1" x14ac:dyDescent="0.2">
      <c r="A15263" s="207" t="str">
        <f t="shared" si="4576"/>
        <v/>
      </c>
      <c r="B15263" s="205" t="str">
        <f t="shared" ref="B15263:B15275" si="4579">IFERROR(VLOOKUP(C15263,Tabla_Insumos,5,FALSE),"")</f>
        <v/>
      </c>
      <c r="C15263" s="206"/>
      <c r="D15263" s="207" t="str">
        <f t="shared" si="4577"/>
        <v/>
      </c>
      <c r="E15263" s="208"/>
      <c r="F15263" s="209">
        <f t="shared" si="4578"/>
        <v>0</v>
      </c>
      <c r="G15263" s="268">
        <f t="shared" ref="G15263:G15275" si="4580">ROUND(E15263*F15263,2)</f>
        <v>0</v>
      </c>
    </row>
    <row r="15264" spans="1:7" ht="24" customHeight="1" x14ac:dyDescent="0.2">
      <c r="A15264" s="207" t="str">
        <f t="shared" si="4576"/>
        <v/>
      </c>
      <c r="B15264" s="205" t="str">
        <f t="shared" si="4579"/>
        <v/>
      </c>
      <c r="C15264" s="206"/>
      <c r="D15264" s="207" t="str">
        <f t="shared" si="4577"/>
        <v/>
      </c>
      <c r="E15264" s="208"/>
      <c r="F15264" s="209">
        <f t="shared" si="4578"/>
        <v>0</v>
      </c>
      <c r="G15264" s="268">
        <f t="shared" si="4580"/>
        <v>0</v>
      </c>
    </row>
    <row r="15265" spans="1:7" ht="24" customHeight="1" x14ac:dyDescent="0.2">
      <c r="A15265" s="207" t="str">
        <f t="shared" si="4576"/>
        <v/>
      </c>
      <c r="B15265" s="205" t="str">
        <f t="shared" si="4579"/>
        <v/>
      </c>
      <c r="C15265" s="206"/>
      <c r="D15265" s="207" t="str">
        <f t="shared" si="4577"/>
        <v/>
      </c>
      <c r="E15265" s="208"/>
      <c r="F15265" s="209">
        <f t="shared" si="4578"/>
        <v>0</v>
      </c>
      <c r="G15265" s="268">
        <f t="shared" si="4580"/>
        <v>0</v>
      </c>
    </row>
    <row r="15266" spans="1:7" ht="24" customHeight="1" x14ac:dyDescent="0.2">
      <c r="A15266" s="207" t="str">
        <f t="shared" si="4576"/>
        <v/>
      </c>
      <c r="B15266" s="205" t="str">
        <f t="shared" si="4579"/>
        <v/>
      </c>
      <c r="C15266" s="206"/>
      <c r="D15266" s="207" t="str">
        <f t="shared" si="4577"/>
        <v/>
      </c>
      <c r="E15266" s="208"/>
      <c r="F15266" s="209">
        <f t="shared" si="4578"/>
        <v>0</v>
      </c>
      <c r="G15266" s="268">
        <f t="shared" si="4580"/>
        <v>0</v>
      </c>
    </row>
    <row r="15267" spans="1:7" ht="24" customHeight="1" x14ac:dyDescent="0.2">
      <c r="A15267" s="207" t="str">
        <f t="shared" si="4576"/>
        <v/>
      </c>
      <c r="B15267" s="205" t="str">
        <f t="shared" si="4579"/>
        <v/>
      </c>
      <c r="C15267" s="206"/>
      <c r="D15267" s="207" t="str">
        <f t="shared" si="4577"/>
        <v/>
      </c>
      <c r="E15267" s="208"/>
      <c r="F15267" s="209">
        <f t="shared" si="4578"/>
        <v>0</v>
      </c>
      <c r="G15267" s="268">
        <f t="shared" si="4580"/>
        <v>0</v>
      </c>
    </row>
    <row r="15268" spans="1:7" ht="24" customHeight="1" x14ac:dyDescent="0.2">
      <c r="A15268" s="207" t="str">
        <f t="shared" si="4576"/>
        <v/>
      </c>
      <c r="B15268" s="205" t="str">
        <f t="shared" si="4579"/>
        <v/>
      </c>
      <c r="C15268" s="206"/>
      <c r="D15268" s="207" t="str">
        <f t="shared" si="4577"/>
        <v/>
      </c>
      <c r="E15268" s="208"/>
      <c r="F15268" s="209">
        <f t="shared" si="4578"/>
        <v>0</v>
      </c>
      <c r="G15268" s="268">
        <f t="shared" si="4580"/>
        <v>0</v>
      </c>
    </row>
    <row r="15269" spans="1:7" ht="24" customHeight="1" x14ac:dyDescent="0.2">
      <c r="A15269" s="207" t="str">
        <f t="shared" si="4576"/>
        <v/>
      </c>
      <c r="B15269" s="205" t="str">
        <f t="shared" si="4579"/>
        <v/>
      </c>
      <c r="C15269" s="206"/>
      <c r="D15269" s="207" t="str">
        <f t="shared" si="4577"/>
        <v/>
      </c>
      <c r="E15269" s="208"/>
      <c r="F15269" s="209">
        <f t="shared" si="4578"/>
        <v>0</v>
      </c>
      <c r="G15269" s="268">
        <f t="shared" si="4580"/>
        <v>0</v>
      </c>
    </row>
    <row r="15270" spans="1:7" ht="24" customHeight="1" x14ac:dyDescent="0.2">
      <c r="A15270" s="207" t="str">
        <f t="shared" si="4576"/>
        <v/>
      </c>
      <c r="B15270" s="205" t="str">
        <f t="shared" si="4579"/>
        <v/>
      </c>
      <c r="C15270" s="206"/>
      <c r="D15270" s="207" t="str">
        <f t="shared" si="4577"/>
        <v/>
      </c>
      <c r="E15270" s="208"/>
      <c r="F15270" s="209">
        <f t="shared" si="4578"/>
        <v>0</v>
      </c>
      <c r="G15270" s="268">
        <f t="shared" si="4580"/>
        <v>0</v>
      </c>
    </row>
    <row r="15271" spans="1:7" ht="24" customHeight="1" x14ac:dyDescent="0.2">
      <c r="A15271" s="207" t="str">
        <f t="shared" si="4576"/>
        <v/>
      </c>
      <c r="B15271" s="205" t="str">
        <f t="shared" si="4579"/>
        <v/>
      </c>
      <c r="C15271" s="206"/>
      <c r="D15271" s="207" t="str">
        <f t="shared" si="4577"/>
        <v/>
      </c>
      <c r="E15271" s="208"/>
      <c r="F15271" s="209">
        <f t="shared" si="4578"/>
        <v>0</v>
      </c>
      <c r="G15271" s="268">
        <f t="shared" si="4580"/>
        <v>0</v>
      </c>
    </row>
    <row r="15272" spans="1:7" ht="24" customHeight="1" x14ac:dyDescent="0.2">
      <c r="A15272" s="207" t="str">
        <f t="shared" si="4576"/>
        <v/>
      </c>
      <c r="B15272" s="205" t="str">
        <f t="shared" si="4579"/>
        <v/>
      </c>
      <c r="C15272" s="206"/>
      <c r="D15272" s="207" t="str">
        <f t="shared" si="4577"/>
        <v/>
      </c>
      <c r="E15272" s="208"/>
      <c r="F15272" s="209">
        <f t="shared" si="4578"/>
        <v>0</v>
      </c>
      <c r="G15272" s="268">
        <f t="shared" si="4580"/>
        <v>0</v>
      </c>
    </row>
    <row r="15273" spans="1:7" ht="24" customHeight="1" x14ac:dyDescent="0.2">
      <c r="A15273" s="207" t="str">
        <f t="shared" si="4576"/>
        <v/>
      </c>
      <c r="B15273" s="205" t="str">
        <f t="shared" si="4579"/>
        <v/>
      </c>
      <c r="C15273" s="206"/>
      <c r="D15273" s="207" t="str">
        <f t="shared" si="4577"/>
        <v/>
      </c>
      <c r="E15273" s="208"/>
      <c r="F15273" s="209">
        <f t="shared" si="4578"/>
        <v>0</v>
      </c>
      <c r="G15273" s="268">
        <f t="shared" si="4580"/>
        <v>0</v>
      </c>
    </row>
    <row r="15274" spans="1:7" ht="24" customHeight="1" x14ac:dyDescent="0.2">
      <c r="A15274" s="207" t="str">
        <f t="shared" si="4576"/>
        <v/>
      </c>
      <c r="B15274" s="205" t="str">
        <f t="shared" si="4579"/>
        <v/>
      </c>
      <c r="C15274" s="206"/>
      <c r="D15274" s="207" t="str">
        <f t="shared" si="4577"/>
        <v/>
      </c>
      <c r="E15274" s="208"/>
      <c r="F15274" s="209">
        <f t="shared" si="4578"/>
        <v>0</v>
      </c>
      <c r="G15274" s="268">
        <f t="shared" si="4580"/>
        <v>0</v>
      </c>
    </row>
    <row r="15275" spans="1:7" ht="24" customHeight="1" x14ac:dyDescent="0.2">
      <c r="A15275" s="207" t="str">
        <f t="shared" si="4576"/>
        <v/>
      </c>
      <c r="B15275" s="205" t="str">
        <f t="shared" si="4579"/>
        <v/>
      </c>
      <c r="C15275" s="206"/>
      <c r="D15275" s="207" t="str">
        <f t="shared" si="4577"/>
        <v/>
      </c>
      <c r="E15275" s="208"/>
      <c r="F15275" s="210">
        <f t="shared" si="4578"/>
        <v>0</v>
      </c>
      <c r="G15275" s="268">
        <f t="shared" si="4580"/>
        <v>0</v>
      </c>
    </row>
    <row r="15276" spans="1:7" ht="24" customHeight="1" x14ac:dyDescent="0.2">
      <c r="A15276" s="269"/>
      <c r="D15276" s="88"/>
      <c r="E15276" s="89"/>
      <c r="F15276" s="300" t="s">
        <v>30</v>
      </c>
      <c r="G15276" s="270">
        <f>SUBTOTAL(9,G15262:G15275)</f>
        <v>0</v>
      </c>
    </row>
    <row r="15277" spans="1:7" ht="24" customHeight="1" x14ac:dyDescent="0.2">
      <c r="A15277" s="269"/>
      <c r="C15277" s="297" t="s">
        <v>604</v>
      </c>
      <c r="D15277" s="88"/>
      <c r="E15277" s="89"/>
      <c r="G15277" s="271"/>
    </row>
    <row r="15278" spans="1:7" ht="24" customHeight="1" x14ac:dyDescent="0.2">
      <c r="A15278" s="207" t="str">
        <f t="shared" ref="A15278:A15285" si="4581">IFERROR(VLOOKUP(C15278,Tabla_Insumos,4,FALSE),"")</f>
        <v/>
      </c>
      <c r="B15278" s="205">
        <f t="shared" ref="B15278:B15285" si="4582">IFERROR(VLOOKUP(A15278,Tabla_Indices,5,FALSE),"")</f>
        <v>0</v>
      </c>
      <c r="C15278" s="206"/>
      <c r="D15278" s="207" t="str">
        <f t="shared" ref="D15278:D15285" si="4583">IFERROR(VLOOKUP(C15278,Tabla_Insumos,2,FALSE),"")</f>
        <v/>
      </c>
      <c r="E15278" s="208"/>
      <c r="F15278" s="211">
        <f t="shared" ref="F15278:F15285" si="4584">IFERROR(VLOOKUP(C15278,Tabla_Insumos,3,FALSE),0)</f>
        <v>0</v>
      </c>
      <c r="G15278" s="268">
        <f>ROUND(E15278*F15278,2)</f>
        <v>0</v>
      </c>
    </row>
    <row r="15279" spans="1:7" ht="24" customHeight="1" x14ac:dyDescent="0.2">
      <c r="A15279" s="207" t="str">
        <f t="shared" si="4581"/>
        <v/>
      </c>
      <c r="B15279" s="205">
        <f t="shared" si="4582"/>
        <v>0</v>
      </c>
      <c r="C15279" s="206"/>
      <c r="D15279" s="207" t="str">
        <f t="shared" si="4583"/>
        <v/>
      </c>
      <c r="E15279" s="208"/>
      <c r="F15279" s="211">
        <f t="shared" si="4584"/>
        <v>0</v>
      </c>
      <c r="G15279" s="268">
        <f>ROUND(E15279*F15279,2)</f>
        <v>0</v>
      </c>
    </row>
    <row r="15280" spans="1:7" ht="24" customHeight="1" x14ac:dyDescent="0.2">
      <c r="A15280" s="207" t="str">
        <f t="shared" si="4581"/>
        <v/>
      </c>
      <c r="B15280" s="205">
        <f t="shared" si="4582"/>
        <v>0</v>
      </c>
      <c r="C15280" s="206"/>
      <c r="D15280" s="207" t="str">
        <f t="shared" si="4583"/>
        <v/>
      </c>
      <c r="E15280" s="208"/>
      <c r="F15280" s="211">
        <f t="shared" si="4584"/>
        <v>0</v>
      </c>
      <c r="G15280" s="268">
        <f t="shared" ref="G15280:G15285" si="4585">ROUND(E15280*F15280,2)</f>
        <v>0</v>
      </c>
    </row>
    <row r="15281" spans="1:7" ht="24" customHeight="1" x14ac:dyDescent="0.2">
      <c r="A15281" s="207" t="str">
        <f t="shared" si="4581"/>
        <v/>
      </c>
      <c r="B15281" s="205">
        <f t="shared" si="4582"/>
        <v>0</v>
      </c>
      <c r="C15281" s="206"/>
      <c r="D15281" s="207" t="str">
        <f t="shared" si="4583"/>
        <v/>
      </c>
      <c r="E15281" s="208"/>
      <c r="F15281" s="211">
        <f t="shared" si="4584"/>
        <v>0</v>
      </c>
      <c r="G15281" s="268">
        <f t="shared" si="4585"/>
        <v>0</v>
      </c>
    </row>
    <row r="15282" spans="1:7" ht="24" customHeight="1" x14ac:dyDescent="0.2">
      <c r="A15282" s="207" t="str">
        <f t="shared" si="4581"/>
        <v/>
      </c>
      <c r="B15282" s="205">
        <f t="shared" si="4582"/>
        <v>0</v>
      </c>
      <c r="C15282" s="206"/>
      <c r="D15282" s="207" t="str">
        <f t="shared" si="4583"/>
        <v/>
      </c>
      <c r="E15282" s="208"/>
      <c r="F15282" s="209">
        <f t="shared" si="4584"/>
        <v>0</v>
      </c>
      <c r="G15282" s="268">
        <f t="shared" si="4585"/>
        <v>0</v>
      </c>
    </row>
    <row r="15283" spans="1:7" ht="24" customHeight="1" x14ac:dyDescent="0.2">
      <c r="A15283" s="207" t="str">
        <f t="shared" si="4581"/>
        <v/>
      </c>
      <c r="B15283" s="205">
        <f t="shared" si="4582"/>
        <v>0</v>
      </c>
      <c r="C15283" s="206"/>
      <c r="D15283" s="207" t="str">
        <f t="shared" si="4583"/>
        <v/>
      </c>
      <c r="E15283" s="208"/>
      <c r="F15283" s="209">
        <f t="shared" si="4584"/>
        <v>0</v>
      </c>
      <c r="G15283" s="268">
        <f t="shared" si="4585"/>
        <v>0</v>
      </c>
    </row>
    <row r="15284" spans="1:7" ht="24" customHeight="1" x14ac:dyDescent="0.2">
      <c r="A15284" s="207" t="str">
        <f t="shared" si="4581"/>
        <v/>
      </c>
      <c r="B15284" s="205">
        <f t="shared" si="4582"/>
        <v>0</v>
      </c>
      <c r="C15284" s="206"/>
      <c r="D15284" s="207" t="str">
        <f t="shared" si="4583"/>
        <v/>
      </c>
      <c r="E15284" s="208"/>
      <c r="F15284" s="209">
        <f t="shared" si="4584"/>
        <v>0</v>
      </c>
      <c r="G15284" s="268">
        <f t="shared" si="4585"/>
        <v>0</v>
      </c>
    </row>
    <row r="15285" spans="1:7" ht="24" customHeight="1" x14ac:dyDescent="0.2">
      <c r="A15285" s="207" t="str">
        <f t="shared" si="4581"/>
        <v/>
      </c>
      <c r="B15285" s="205">
        <f t="shared" si="4582"/>
        <v>0</v>
      </c>
      <c r="C15285" s="206"/>
      <c r="D15285" s="207" t="str">
        <f t="shared" si="4583"/>
        <v/>
      </c>
      <c r="E15285" s="208"/>
      <c r="F15285" s="209">
        <f t="shared" si="4584"/>
        <v>0</v>
      </c>
      <c r="G15285" s="268">
        <f t="shared" si="4585"/>
        <v>0</v>
      </c>
    </row>
    <row r="15286" spans="1:7" ht="24" customHeight="1" x14ac:dyDescent="0.2">
      <c r="A15286" s="269"/>
      <c r="D15286" s="88"/>
      <c r="E15286" s="89"/>
      <c r="F15286" s="300" t="s">
        <v>31</v>
      </c>
      <c r="G15286" s="270">
        <f>SUBTOTAL(9,G15278:G15285)</f>
        <v>0</v>
      </c>
    </row>
    <row r="15287" spans="1:7" ht="24" customHeight="1" x14ac:dyDescent="0.2">
      <c r="A15287" s="269"/>
      <c r="C15287" s="297" t="s">
        <v>605</v>
      </c>
      <c r="D15287" s="88"/>
      <c r="E15287" s="89"/>
      <c r="G15287" s="271"/>
    </row>
    <row r="15288" spans="1:7" ht="24" customHeight="1" x14ac:dyDescent="0.2">
      <c r="A15288" s="207" t="str">
        <f t="shared" ref="A15288:A15296" si="4586">IFERROR(VLOOKUP(C15288,Tabla_Insumos,4,FALSE),"")</f>
        <v/>
      </c>
      <c r="B15288" s="205" t="str">
        <f t="shared" ref="B15288:B15296" si="4587">IFERROR(VLOOKUP(C15288,Tabla_Insumos,5,FALSE),"")</f>
        <v/>
      </c>
      <c r="C15288" s="206"/>
      <c r="D15288" s="207" t="str">
        <f t="shared" ref="D15288:D15296" si="4588">IFERROR(VLOOKUP(C15288,Tabla_Insumos,2,FALSE),"")</f>
        <v/>
      </c>
      <c r="E15288" s="208"/>
      <c r="F15288" s="209">
        <f t="shared" ref="F15288:F15296" si="4589">IFERROR(VLOOKUP(C15288,Tabla_Insumos,3,FALSE),0)</f>
        <v>0</v>
      </c>
      <c r="G15288" s="268">
        <f t="shared" ref="G15288:G15296" si="4590">ROUND(E15288*F15288,2)</f>
        <v>0</v>
      </c>
    </row>
    <row r="15289" spans="1:7" ht="24" customHeight="1" x14ac:dyDescent="0.2">
      <c r="A15289" s="207" t="str">
        <f t="shared" si="4586"/>
        <v/>
      </c>
      <c r="B15289" s="205" t="str">
        <f t="shared" si="4587"/>
        <v/>
      </c>
      <c r="C15289" s="206"/>
      <c r="D15289" s="207" t="str">
        <f t="shared" si="4588"/>
        <v/>
      </c>
      <c r="E15289" s="208"/>
      <c r="F15289" s="209">
        <f t="shared" si="4589"/>
        <v>0</v>
      </c>
      <c r="G15289" s="268">
        <f t="shared" si="4590"/>
        <v>0</v>
      </c>
    </row>
    <row r="15290" spans="1:7" ht="24" customHeight="1" x14ac:dyDescent="0.2">
      <c r="A15290" s="207" t="str">
        <f t="shared" si="4586"/>
        <v/>
      </c>
      <c r="B15290" s="205" t="str">
        <f t="shared" si="4587"/>
        <v/>
      </c>
      <c r="C15290" s="206"/>
      <c r="D15290" s="207" t="str">
        <f t="shared" si="4588"/>
        <v/>
      </c>
      <c r="E15290" s="208"/>
      <c r="F15290" s="209">
        <f t="shared" si="4589"/>
        <v>0</v>
      </c>
      <c r="G15290" s="268">
        <f t="shared" si="4590"/>
        <v>0</v>
      </c>
    </row>
    <row r="15291" spans="1:7" ht="24" customHeight="1" x14ac:dyDescent="0.2">
      <c r="A15291" s="207" t="str">
        <f t="shared" si="4586"/>
        <v/>
      </c>
      <c r="B15291" s="205" t="str">
        <f t="shared" si="4587"/>
        <v/>
      </c>
      <c r="C15291" s="206"/>
      <c r="D15291" s="207" t="str">
        <f t="shared" si="4588"/>
        <v/>
      </c>
      <c r="E15291" s="208"/>
      <c r="F15291" s="209">
        <f t="shared" si="4589"/>
        <v>0</v>
      </c>
      <c r="G15291" s="268">
        <f t="shared" si="4590"/>
        <v>0</v>
      </c>
    </row>
    <row r="15292" spans="1:7" ht="24" customHeight="1" x14ac:dyDescent="0.2">
      <c r="A15292" s="207" t="str">
        <f t="shared" si="4586"/>
        <v/>
      </c>
      <c r="B15292" s="205" t="str">
        <f t="shared" si="4587"/>
        <v/>
      </c>
      <c r="C15292" s="206"/>
      <c r="D15292" s="207" t="str">
        <f t="shared" si="4588"/>
        <v/>
      </c>
      <c r="E15292" s="208"/>
      <c r="F15292" s="209">
        <f t="shared" si="4589"/>
        <v>0</v>
      </c>
      <c r="G15292" s="268">
        <f t="shared" si="4590"/>
        <v>0</v>
      </c>
    </row>
    <row r="15293" spans="1:7" ht="24" customHeight="1" x14ac:dyDescent="0.2">
      <c r="A15293" s="207" t="str">
        <f t="shared" si="4586"/>
        <v/>
      </c>
      <c r="B15293" s="205" t="str">
        <f t="shared" si="4587"/>
        <v/>
      </c>
      <c r="C15293" s="206"/>
      <c r="D15293" s="207" t="str">
        <f t="shared" si="4588"/>
        <v/>
      </c>
      <c r="E15293" s="208"/>
      <c r="F15293" s="209">
        <f t="shared" si="4589"/>
        <v>0</v>
      </c>
      <c r="G15293" s="268">
        <f t="shared" si="4590"/>
        <v>0</v>
      </c>
    </row>
    <row r="15294" spans="1:7" ht="24" customHeight="1" x14ac:dyDescent="0.2">
      <c r="A15294" s="207" t="str">
        <f t="shared" si="4586"/>
        <v/>
      </c>
      <c r="B15294" s="205" t="str">
        <f t="shared" si="4587"/>
        <v/>
      </c>
      <c r="C15294" s="206"/>
      <c r="D15294" s="207" t="str">
        <f t="shared" si="4588"/>
        <v/>
      </c>
      <c r="E15294" s="208"/>
      <c r="F15294" s="209">
        <f t="shared" si="4589"/>
        <v>0</v>
      </c>
      <c r="G15294" s="268">
        <f t="shared" si="4590"/>
        <v>0</v>
      </c>
    </row>
    <row r="15295" spans="1:7" ht="24" customHeight="1" x14ac:dyDescent="0.2">
      <c r="A15295" s="207" t="str">
        <f t="shared" si="4586"/>
        <v/>
      </c>
      <c r="B15295" s="205" t="str">
        <f t="shared" si="4587"/>
        <v/>
      </c>
      <c r="C15295" s="206"/>
      <c r="D15295" s="207" t="str">
        <f t="shared" si="4588"/>
        <v/>
      </c>
      <c r="E15295" s="208"/>
      <c r="F15295" s="209">
        <f t="shared" si="4589"/>
        <v>0</v>
      </c>
      <c r="G15295" s="268">
        <f t="shared" si="4590"/>
        <v>0</v>
      </c>
    </row>
    <row r="15296" spans="1:7" ht="24" customHeight="1" x14ac:dyDescent="0.2">
      <c r="A15296" s="207" t="str">
        <f t="shared" si="4586"/>
        <v/>
      </c>
      <c r="B15296" s="205" t="str">
        <f t="shared" si="4587"/>
        <v/>
      </c>
      <c r="C15296" s="206"/>
      <c r="D15296" s="207" t="str">
        <f t="shared" si="4588"/>
        <v/>
      </c>
      <c r="E15296" s="208"/>
      <c r="F15296" s="209">
        <f t="shared" si="4589"/>
        <v>0</v>
      </c>
      <c r="G15296" s="268">
        <f t="shared" si="4590"/>
        <v>0</v>
      </c>
    </row>
    <row r="15297" spans="1:7" ht="24" customHeight="1" x14ac:dyDescent="0.2">
      <c r="A15297" s="272"/>
      <c r="B15297" s="88"/>
      <c r="D15297" s="88"/>
      <c r="E15297" s="89"/>
      <c r="F15297" s="300" t="s">
        <v>32</v>
      </c>
      <c r="G15297" s="270">
        <f>SUBTOTAL(9,G15288:G15296)</f>
        <v>0</v>
      </c>
    </row>
    <row r="15298" spans="1:7" ht="24" customHeight="1" x14ac:dyDescent="0.2">
      <c r="A15298" s="273"/>
      <c r="B15298" s="88"/>
      <c r="D15298" s="88"/>
      <c r="E15298" s="89"/>
      <c r="G15298" s="271"/>
    </row>
    <row r="15299" spans="1:7" ht="24" customHeight="1" x14ac:dyDescent="0.2">
      <c r="A15299" s="274" t="str">
        <f>B15257</f>
        <v>25.9.3.7</v>
      </c>
      <c r="B15299" s="275" t="str">
        <f>C15257</f>
        <v>Toma RJ45 (hembra) de embutir para red de datos</v>
      </c>
      <c r="C15299" s="95"/>
      <c r="D15299" s="95" t="s">
        <v>33</v>
      </c>
      <c r="E15299" s="96"/>
      <c r="F15299" s="277" t="s">
        <v>34</v>
      </c>
      <c r="G15299" s="276">
        <f>SUBTOTAL(9,G15262:G15298)</f>
        <v>0</v>
      </c>
    </row>
    <row r="15301" spans="1:7" ht="24" customHeight="1" x14ac:dyDescent="0.2">
      <c r="A15301" s="256" t="s">
        <v>36</v>
      </c>
      <c r="B15301" s="257"/>
      <c r="C15301" s="257"/>
      <c r="D15301" s="257"/>
      <c r="E15301" s="257"/>
      <c r="F15301" s="257"/>
      <c r="G15301" s="258"/>
    </row>
    <row r="15302" spans="1:7" ht="24" customHeight="1" x14ac:dyDescent="0.2">
      <c r="A15302" s="259" t="s">
        <v>601</v>
      </c>
      <c r="B15302" s="84" t="str">
        <f>Comitente</f>
        <v>SUBSECRETARIA DE ARQUITECTURA</v>
      </c>
      <c r="C15302" s="80"/>
      <c r="D15302" s="85"/>
      <c r="E15302" s="85"/>
      <c r="F15302" s="86"/>
      <c r="G15302" s="260"/>
    </row>
    <row r="15303" spans="1:7" ht="24" customHeight="1" x14ac:dyDescent="0.2">
      <c r="A15303" s="259" t="s">
        <v>602</v>
      </c>
      <c r="B15303" s="84">
        <f>Contratista</f>
        <v>0</v>
      </c>
      <c r="C15303" s="81"/>
      <c r="D15303" s="81"/>
      <c r="E15303" s="81"/>
      <c r="F15303" s="87"/>
      <c r="G15303" s="261"/>
    </row>
    <row r="15304" spans="1:7" ht="24" customHeight="1" x14ac:dyDescent="0.2">
      <c r="A15304" s="259" t="s">
        <v>23</v>
      </c>
      <c r="B15304" s="84" t="str">
        <f>Obra</f>
        <v>ESCUELA CASA DEL NINÑO</v>
      </c>
      <c r="C15304" s="81"/>
      <c r="D15304" s="81"/>
      <c r="E15304" s="81"/>
      <c r="F15304" s="87" t="s">
        <v>37</v>
      </c>
      <c r="G15304" s="262">
        <f>Fecha_Base</f>
        <v>0</v>
      </c>
    </row>
    <row r="15305" spans="1:7" ht="24" customHeight="1" x14ac:dyDescent="0.2">
      <c r="A15305" s="263" t="s">
        <v>600</v>
      </c>
      <c r="B15305" s="82" t="str">
        <f>Ubicación</f>
        <v>VALLE FERTIL - SAN JUAN</v>
      </c>
      <c r="C15305" s="82"/>
      <c r="D15305" s="88"/>
      <c r="E15305" s="89"/>
      <c r="G15305" s="264"/>
    </row>
    <row r="15306" spans="1:7" ht="24" customHeight="1" x14ac:dyDescent="0.2">
      <c r="A15306" s="263" t="s">
        <v>38</v>
      </c>
      <c r="B15306" s="91">
        <f>IFERROR(VALUE(LEFT(B15307,FIND(".",B15307)-1)),"")</f>
        <v>25</v>
      </c>
      <c r="C15306" s="83" t="str">
        <f>IFERROR(VLOOKUP(B15306,Tabla_CyP,2,FALSE),"")</f>
        <v>REPARACIONES, REFACCIONES Y REFUNCIONALIZACIONES</v>
      </c>
      <c r="E15306" s="89"/>
      <c r="G15306" s="264"/>
    </row>
    <row r="15307" spans="1:7" ht="24" customHeight="1" x14ac:dyDescent="0.2">
      <c r="A15307" s="263" t="s">
        <v>24</v>
      </c>
      <c r="B15307" s="92" t="str">
        <f>IFERROR(VLOOKUP(COUNTIF($A$1:A15307,"ANALISIS DE PRECIOS"),Tabla_NumeroItem,2,FALSE),"")</f>
        <v>25.9.3.8</v>
      </c>
      <c r="C15307" s="83" t="str">
        <f>IFERROR(VLOOKUP(B15307,Tabla_CyP,2,FALSE),"")</f>
        <v>Cable UTP CAT 5 de 4 pares</v>
      </c>
      <c r="D15307" s="88"/>
      <c r="E15307" s="89"/>
      <c r="F15307" s="87" t="s">
        <v>25</v>
      </c>
      <c r="G15307" s="265" t="str">
        <f>IFERROR(VLOOKUP(B15307,Tabla_CyP,4,FALSE),"")</f>
        <v>u</v>
      </c>
    </row>
    <row r="15308" spans="1:7" ht="24" customHeight="1" x14ac:dyDescent="0.2">
      <c r="A15308" s="263"/>
      <c r="B15308" s="82"/>
      <c r="D15308" s="88"/>
      <c r="E15308" s="89"/>
      <c r="G15308" s="264"/>
    </row>
    <row r="15309" spans="1:7" ht="24" customHeight="1" x14ac:dyDescent="0.2">
      <c r="A15309" s="366" t="s">
        <v>506</v>
      </c>
      <c r="B15309" s="367"/>
      <c r="C15309" s="368" t="s">
        <v>0</v>
      </c>
      <c r="D15309" s="368" t="s">
        <v>26</v>
      </c>
      <c r="E15309" s="370" t="s">
        <v>27</v>
      </c>
      <c r="F15309" s="372" t="s">
        <v>28</v>
      </c>
      <c r="G15309" s="372" t="s">
        <v>29</v>
      </c>
    </row>
    <row r="15310" spans="1:7" ht="24" customHeight="1" x14ac:dyDescent="0.2">
      <c r="A15310" s="93" t="s">
        <v>507</v>
      </c>
      <c r="B15310" s="93" t="s">
        <v>508</v>
      </c>
      <c r="C15310" s="369"/>
      <c r="D15310" s="369"/>
      <c r="E15310" s="371"/>
      <c r="F15310" s="373"/>
      <c r="G15310" s="373"/>
    </row>
    <row r="15311" spans="1:7" ht="24" customHeight="1" x14ac:dyDescent="0.2">
      <c r="A15311" s="299"/>
      <c r="B15311" s="94"/>
      <c r="C15311" s="298" t="s">
        <v>603</v>
      </c>
      <c r="D15311" s="95"/>
      <c r="E15311" s="96"/>
      <c r="F15311" s="97"/>
      <c r="G15311" s="267"/>
    </row>
    <row r="15312" spans="1:7" ht="24" customHeight="1" x14ac:dyDescent="0.2">
      <c r="A15312" s="207" t="str">
        <f t="shared" ref="A15312:A15325" si="4591">IFERROR(VLOOKUP(C15312,Tabla_Insumos,4,FALSE),"")</f>
        <v/>
      </c>
      <c r="B15312" s="205" t="str">
        <f>IFERROR(VLOOKUP(C15312,Tabla_Insumos,5,FALSE),"")</f>
        <v/>
      </c>
      <c r="C15312" s="206"/>
      <c r="D15312" s="207" t="str">
        <f t="shared" ref="D15312:D15325" si="4592">IFERROR(VLOOKUP(C15312,Tabla_Insumos,2,FALSE),"")</f>
        <v/>
      </c>
      <c r="E15312" s="208"/>
      <c r="F15312" s="209">
        <f t="shared" ref="F15312:F15325" si="4593">IFERROR(VLOOKUP(C15312,Tabla_Insumos,3,FALSE),0)</f>
        <v>0</v>
      </c>
      <c r="G15312" s="268">
        <f>ROUND(E15312*F15312,2)</f>
        <v>0</v>
      </c>
    </row>
    <row r="15313" spans="1:7" ht="24" customHeight="1" x14ac:dyDescent="0.2">
      <c r="A15313" s="207" t="str">
        <f t="shared" si="4591"/>
        <v/>
      </c>
      <c r="B15313" s="205" t="str">
        <f t="shared" ref="B15313:B15325" si="4594">IFERROR(VLOOKUP(C15313,Tabla_Insumos,5,FALSE),"")</f>
        <v/>
      </c>
      <c r="C15313" s="206"/>
      <c r="D15313" s="207" t="str">
        <f t="shared" si="4592"/>
        <v/>
      </c>
      <c r="E15313" s="208"/>
      <c r="F15313" s="209">
        <f t="shared" si="4593"/>
        <v>0</v>
      </c>
      <c r="G15313" s="268">
        <f t="shared" ref="G15313:G15325" si="4595">ROUND(E15313*F15313,2)</f>
        <v>0</v>
      </c>
    </row>
    <row r="15314" spans="1:7" ht="24" customHeight="1" x14ac:dyDescent="0.2">
      <c r="A15314" s="207" t="str">
        <f t="shared" si="4591"/>
        <v/>
      </c>
      <c r="B15314" s="205" t="str">
        <f t="shared" si="4594"/>
        <v/>
      </c>
      <c r="C15314" s="206"/>
      <c r="D15314" s="207" t="str">
        <f t="shared" si="4592"/>
        <v/>
      </c>
      <c r="E15314" s="208"/>
      <c r="F15314" s="209">
        <f t="shared" si="4593"/>
        <v>0</v>
      </c>
      <c r="G15314" s="268">
        <f t="shared" si="4595"/>
        <v>0</v>
      </c>
    </row>
    <row r="15315" spans="1:7" ht="24" customHeight="1" x14ac:dyDescent="0.2">
      <c r="A15315" s="207" t="str">
        <f t="shared" si="4591"/>
        <v/>
      </c>
      <c r="B15315" s="205" t="str">
        <f t="shared" si="4594"/>
        <v/>
      </c>
      <c r="C15315" s="206"/>
      <c r="D15315" s="207" t="str">
        <f t="shared" si="4592"/>
        <v/>
      </c>
      <c r="E15315" s="208"/>
      <c r="F15315" s="209">
        <f t="shared" si="4593"/>
        <v>0</v>
      </c>
      <c r="G15315" s="268">
        <f t="shared" si="4595"/>
        <v>0</v>
      </c>
    </row>
    <row r="15316" spans="1:7" ht="24" customHeight="1" x14ac:dyDescent="0.2">
      <c r="A15316" s="207" t="str">
        <f t="shared" si="4591"/>
        <v/>
      </c>
      <c r="B15316" s="205" t="str">
        <f t="shared" si="4594"/>
        <v/>
      </c>
      <c r="C15316" s="206"/>
      <c r="D15316" s="207" t="str">
        <f t="shared" si="4592"/>
        <v/>
      </c>
      <c r="E15316" s="208"/>
      <c r="F15316" s="209">
        <f t="shared" si="4593"/>
        <v>0</v>
      </c>
      <c r="G15316" s="268">
        <f t="shared" si="4595"/>
        <v>0</v>
      </c>
    </row>
    <row r="15317" spans="1:7" ht="24" customHeight="1" x14ac:dyDescent="0.2">
      <c r="A15317" s="207" t="str">
        <f t="shared" si="4591"/>
        <v/>
      </c>
      <c r="B15317" s="205" t="str">
        <f t="shared" si="4594"/>
        <v/>
      </c>
      <c r="C15317" s="206"/>
      <c r="D15317" s="207" t="str">
        <f t="shared" si="4592"/>
        <v/>
      </c>
      <c r="E15317" s="208"/>
      <c r="F15317" s="209">
        <f t="shared" si="4593"/>
        <v>0</v>
      </c>
      <c r="G15317" s="268">
        <f t="shared" si="4595"/>
        <v>0</v>
      </c>
    </row>
    <row r="15318" spans="1:7" ht="24" customHeight="1" x14ac:dyDescent="0.2">
      <c r="A15318" s="207" t="str">
        <f t="shared" si="4591"/>
        <v/>
      </c>
      <c r="B15318" s="205" t="str">
        <f t="shared" si="4594"/>
        <v/>
      </c>
      <c r="C15318" s="206"/>
      <c r="D15318" s="207" t="str">
        <f t="shared" si="4592"/>
        <v/>
      </c>
      <c r="E15318" s="208"/>
      <c r="F15318" s="209">
        <f t="shared" si="4593"/>
        <v>0</v>
      </c>
      <c r="G15318" s="268">
        <f t="shared" si="4595"/>
        <v>0</v>
      </c>
    </row>
    <row r="15319" spans="1:7" ht="24" customHeight="1" x14ac:dyDescent="0.2">
      <c r="A15319" s="207" t="str">
        <f t="shared" si="4591"/>
        <v/>
      </c>
      <c r="B15319" s="205" t="str">
        <f t="shared" si="4594"/>
        <v/>
      </c>
      <c r="C15319" s="206"/>
      <c r="D15319" s="207" t="str">
        <f t="shared" si="4592"/>
        <v/>
      </c>
      <c r="E15319" s="208"/>
      <c r="F15319" s="209">
        <f t="shared" si="4593"/>
        <v>0</v>
      </c>
      <c r="G15319" s="268">
        <f t="shared" si="4595"/>
        <v>0</v>
      </c>
    </row>
    <row r="15320" spans="1:7" ht="24" customHeight="1" x14ac:dyDescent="0.2">
      <c r="A15320" s="207" t="str">
        <f t="shared" si="4591"/>
        <v/>
      </c>
      <c r="B15320" s="205" t="str">
        <f t="shared" si="4594"/>
        <v/>
      </c>
      <c r="C15320" s="206"/>
      <c r="D15320" s="207" t="str">
        <f t="shared" si="4592"/>
        <v/>
      </c>
      <c r="E15320" s="208"/>
      <c r="F15320" s="209">
        <f t="shared" si="4593"/>
        <v>0</v>
      </c>
      <c r="G15320" s="268">
        <f t="shared" si="4595"/>
        <v>0</v>
      </c>
    </row>
    <row r="15321" spans="1:7" ht="24" customHeight="1" x14ac:dyDescent="0.2">
      <c r="A15321" s="207" t="str">
        <f t="shared" si="4591"/>
        <v/>
      </c>
      <c r="B15321" s="205" t="str">
        <f t="shared" si="4594"/>
        <v/>
      </c>
      <c r="C15321" s="206"/>
      <c r="D15321" s="207" t="str">
        <f t="shared" si="4592"/>
        <v/>
      </c>
      <c r="E15321" s="208"/>
      <c r="F15321" s="209">
        <f t="shared" si="4593"/>
        <v>0</v>
      </c>
      <c r="G15321" s="268">
        <f t="shared" si="4595"/>
        <v>0</v>
      </c>
    </row>
    <row r="15322" spans="1:7" ht="24" customHeight="1" x14ac:dyDescent="0.2">
      <c r="A15322" s="207" t="str">
        <f t="shared" si="4591"/>
        <v/>
      </c>
      <c r="B15322" s="205" t="str">
        <f t="shared" si="4594"/>
        <v/>
      </c>
      <c r="C15322" s="206"/>
      <c r="D15322" s="207" t="str">
        <f t="shared" si="4592"/>
        <v/>
      </c>
      <c r="E15322" s="208"/>
      <c r="F15322" s="209">
        <f t="shared" si="4593"/>
        <v>0</v>
      </c>
      <c r="G15322" s="268">
        <f t="shared" si="4595"/>
        <v>0</v>
      </c>
    </row>
    <row r="15323" spans="1:7" ht="24" customHeight="1" x14ac:dyDescent="0.2">
      <c r="A15323" s="207" t="str">
        <f t="shared" si="4591"/>
        <v/>
      </c>
      <c r="B15323" s="205" t="str">
        <f t="shared" si="4594"/>
        <v/>
      </c>
      <c r="C15323" s="206"/>
      <c r="D15323" s="207" t="str">
        <f t="shared" si="4592"/>
        <v/>
      </c>
      <c r="E15323" s="208"/>
      <c r="F15323" s="209">
        <f t="shared" si="4593"/>
        <v>0</v>
      </c>
      <c r="G15323" s="268">
        <f t="shared" si="4595"/>
        <v>0</v>
      </c>
    </row>
    <row r="15324" spans="1:7" ht="24" customHeight="1" x14ac:dyDescent="0.2">
      <c r="A15324" s="207" t="str">
        <f t="shared" si="4591"/>
        <v/>
      </c>
      <c r="B15324" s="205" t="str">
        <f t="shared" si="4594"/>
        <v/>
      </c>
      <c r="C15324" s="206"/>
      <c r="D15324" s="207" t="str">
        <f t="shared" si="4592"/>
        <v/>
      </c>
      <c r="E15324" s="208"/>
      <c r="F15324" s="209">
        <f t="shared" si="4593"/>
        <v>0</v>
      </c>
      <c r="G15324" s="268">
        <f t="shared" si="4595"/>
        <v>0</v>
      </c>
    </row>
    <row r="15325" spans="1:7" ht="24" customHeight="1" x14ac:dyDescent="0.2">
      <c r="A15325" s="207" t="str">
        <f t="shared" si="4591"/>
        <v/>
      </c>
      <c r="B15325" s="205" t="str">
        <f t="shared" si="4594"/>
        <v/>
      </c>
      <c r="C15325" s="206"/>
      <c r="D15325" s="207" t="str">
        <f t="shared" si="4592"/>
        <v/>
      </c>
      <c r="E15325" s="208"/>
      <c r="F15325" s="210">
        <f t="shared" si="4593"/>
        <v>0</v>
      </c>
      <c r="G15325" s="268">
        <f t="shared" si="4595"/>
        <v>0</v>
      </c>
    </row>
    <row r="15326" spans="1:7" ht="24" customHeight="1" x14ac:dyDescent="0.2">
      <c r="A15326" s="269"/>
      <c r="D15326" s="88"/>
      <c r="E15326" s="89"/>
      <c r="F15326" s="300" t="s">
        <v>30</v>
      </c>
      <c r="G15326" s="270">
        <f>SUBTOTAL(9,G15312:G15325)</f>
        <v>0</v>
      </c>
    </row>
    <row r="15327" spans="1:7" ht="24" customHeight="1" x14ac:dyDescent="0.2">
      <c r="A15327" s="269"/>
      <c r="C15327" s="297" t="s">
        <v>604</v>
      </c>
      <c r="D15327" s="88"/>
      <c r="E15327" s="89"/>
      <c r="G15327" s="271"/>
    </row>
    <row r="15328" spans="1:7" ht="24" customHeight="1" x14ac:dyDescent="0.2">
      <c r="A15328" s="207" t="str">
        <f t="shared" ref="A15328:A15335" si="4596">IFERROR(VLOOKUP(C15328,Tabla_Insumos,4,FALSE),"")</f>
        <v/>
      </c>
      <c r="B15328" s="205">
        <f t="shared" ref="B15328:B15335" si="4597">IFERROR(VLOOKUP(A15328,Tabla_Indices,5,FALSE),"")</f>
        <v>0</v>
      </c>
      <c r="C15328" s="206"/>
      <c r="D15328" s="207" t="str">
        <f t="shared" ref="D15328:D15335" si="4598">IFERROR(VLOOKUP(C15328,Tabla_Insumos,2,FALSE),"")</f>
        <v/>
      </c>
      <c r="E15328" s="208"/>
      <c r="F15328" s="211">
        <f t="shared" ref="F15328:F15335" si="4599">IFERROR(VLOOKUP(C15328,Tabla_Insumos,3,FALSE),0)</f>
        <v>0</v>
      </c>
      <c r="G15328" s="268">
        <f>ROUND(E15328*F15328,2)</f>
        <v>0</v>
      </c>
    </row>
    <row r="15329" spans="1:7" ht="24" customHeight="1" x14ac:dyDescent="0.2">
      <c r="A15329" s="207" t="str">
        <f t="shared" si="4596"/>
        <v/>
      </c>
      <c r="B15329" s="205">
        <f t="shared" si="4597"/>
        <v>0</v>
      </c>
      <c r="C15329" s="206"/>
      <c r="D15329" s="207" t="str">
        <f t="shared" si="4598"/>
        <v/>
      </c>
      <c r="E15329" s="208"/>
      <c r="F15329" s="211">
        <f t="shared" si="4599"/>
        <v>0</v>
      </c>
      <c r="G15329" s="268">
        <f>ROUND(E15329*F15329,2)</f>
        <v>0</v>
      </c>
    </row>
    <row r="15330" spans="1:7" ht="24" customHeight="1" x14ac:dyDescent="0.2">
      <c r="A15330" s="207" t="str">
        <f t="shared" si="4596"/>
        <v/>
      </c>
      <c r="B15330" s="205">
        <f t="shared" si="4597"/>
        <v>0</v>
      </c>
      <c r="C15330" s="206"/>
      <c r="D15330" s="207" t="str">
        <f t="shared" si="4598"/>
        <v/>
      </c>
      <c r="E15330" s="208"/>
      <c r="F15330" s="211">
        <f t="shared" si="4599"/>
        <v>0</v>
      </c>
      <c r="G15330" s="268">
        <f t="shared" ref="G15330:G15335" si="4600">ROUND(E15330*F15330,2)</f>
        <v>0</v>
      </c>
    </row>
    <row r="15331" spans="1:7" ht="24" customHeight="1" x14ac:dyDescent="0.2">
      <c r="A15331" s="207" t="str">
        <f t="shared" si="4596"/>
        <v/>
      </c>
      <c r="B15331" s="205">
        <f t="shared" si="4597"/>
        <v>0</v>
      </c>
      <c r="C15331" s="206"/>
      <c r="D15331" s="207" t="str">
        <f t="shared" si="4598"/>
        <v/>
      </c>
      <c r="E15331" s="208"/>
      <c r="F15331" s="211">
        <f t="shared" si="4599"/>
        <v>0</v>
      </c>
      <c r="G15331" s="268">
        <f t="shared" si="4600"/>
        <v>0</v>
      </c>
    </row>
    <row r="15332" spans="1:7" ht="24" customHeight="1" x14ac:dyDescent="0.2">
      <c r="A15332" s="207" t="str">
        <f t="shared" si="4596"/>
        <v/>
      </c>
      <c r="B15332" s="205">
        <f t="shared" si="4597"/>
        <v>0</v>
      </c>
      <c r="C15332" s="206"/>
      <c r="D15332" s="207" t="str">
        <f t="shared" si="4598"/>
        <v/>
      </c>
      <c r="E15332" s="208"/>
      <c r="F15332" s="209">
        <f t="shared" si="4599"/>
        <v>0</v>
      </c>
      <c r="G15332" s="268">
        <f t="shared" si="4600"/>
        <v>0</v>
      </c>
    </row>
    <row r="15333" spans="1:7" ht="24" customHeight="1" x14ac:dyDescent="0.2">
      <c r="A15333" s="207" t="str">
        <f t="shared" si="4596"/>
        <v/>
      </c>
      <c r="B15333" s="205">
        <f t="shared" si="4597"/>
        <v>0</v>
      </c>
      <c r="C15333" s="206"/>
      <c r="D15333" s="207" t="str">
        <f t="shared" si="4598"/>
        <v/>
      </c>
      <c r="E15333" s="208"/>
      <c r="F15333" s="209">
        <f t="shared" si="4599"/>
        <v>0</v>
      </c>
      <c r="G15333" s="268">
        <f t="shared" si="4600"/>
        <v>0</v>
      </c>
    </row>
    <row r="15334" spans="1:7" ht="24" customHeight="1" x14ac:dyDescent="0.2">
      <c r="A15334" s="207" t="str">
        <f t="shared" si="4596"/>
        <v/>
      </c>
      <c r="B15334" s="205">
        <f t="shared" si="4597"/>
        <v>0</v>
      </c>
      <c r="C15334" s="206"/>
      <c r="D15334" s="207" t="str">
        <f t="shared" si="4598"/>
        <v/>
      </c>
      <c r="E15334" s="208"/>
      <c r="F15334" s="209">
        <f t="shared" si="4599"/>
        <v>0</v>
      </c>
      <c r="G15334" s="268">
        <f t="shared" si="4600"/>
        <v>0</v>
      </c>
    </row>
    <row r="15335" spans="1:7" ht="24" customHeight="1" x14ac:dyDescent="0.2">
      <c r="A15335" s="207" t="str">
        <f t="shared" si="4596"/>
        <v/>
      </c>
      <c r="B15335" s="205">
        <f t="shared" si="4597"/>
        <v>0</v>
      </c>
      <c r="C15335" s="206"/>
      <c r="D15335" s="207" t="str">
        <f t="shared" si="4598"/>
        <v/>
      </c>
      <c r="E15335" s="208"/>
      <c r="F15335" s="209">
        <f t="shared" si="4599"/>
        <v>0</v>
      </c>
      <c r="G15335" s="268">
        <f t="shared" si="4600"/>
        <v>0</v>
      </c>
    </row>
    <row r="15336" spans="1:7" ht="24" customHeight="1" x14ac:dyDescent="0.2">
      <c r="A15336" s="269"/>
      <c r="D15336" s="88"/>
      <c r="E15336" s="89"/>
      <c r="F15336" s="300" t="s">
        <v>31</v>
      </c>
      <c r="G15336" s="270">
        <f>SUBTOTAL(9,G15328:G15335)</f>
        <v>0</v>
      </c>
    </row>
    <row r="15337" spans="1:7" ht="24" customHeight="1" x14ac:dyDescent="0.2">
      <c r="A15337" s="269"/>
      <c r="C15337" s="297" t="s">
        <v>605</v>
      </c>
      <c r="D15337" s="88"/>
      <c r="E15337" s="89"/>
      <c r="G15337" s="271"/>
    </row>
    <row r="15338" spans="1:7" ht="24" customHeight="1" x14ac:dyDescent="0.2">
      <c r="A15338" s="207" t="str">
        <f t="shared" ref="A15338:A15346" si="4601">IFERROR(VLOOKUP(C15338,Tabla_Insumos,4,FALSE),"")</f>
        <v/>
      </c>
      <c r="B15338" s="205" t="str">
        <f t="shared" ref="B15338:B15346" si="4602">IFERROR(VLOOKUP(C15338,Tabla_Insumos,5,FALSE),"")</f>
        <v/>
      </c>
      <c r="C15338" s="206"/>
      <c r="D15338" s="207" t="str">
        <f t="shared" ref="D15338:D15346" si="4603">IFERROR(VLOOKUP(C15338,Tabla_Insumos,2,FALSE),"")</f>
        <v/>
      </c>
      <c r="E15338" s="208"/>
      <c r="F15338" s="209">
        <f t="shared" ref="F15338:F15346" si="4604">IFERROR(VLOOKUP(C15338,Tabla_Insumos,3,FALSE),0)</f>
        <v>0</v>
      </c>
      <c r="G15338" s="268">
        <f t="shared" ref="G15338:G15346" si="4605">ROUND(E15338*F15338,2)</f>
        <v>0</v>
      </c>
    </row>
    <row r="15339" spans="1:7" ht="24" customHeight="1" x14ac:dyDescent="0.2">
      <c r="A15339" s="207" t="str">
        <f t="shared" si="4601"/>
        <v/>
      </c>
      <c r="B15339" s="205" t="str">
        <f t="shared" si="4602"/>
        <v/>
      </c>
      <c r="C15339" s="206"/>
      <c r="D15339" s="207" t="str">
        <f t="shared" si="4603"/>
        <v/>
      </c>
      <c r="E15339" s="208"/>
      <c r="F15339" s="209">
        <f t="shared" si="4604"/>
        <v>0</v>
      </c>
      <c r="G15339" s="268">
        <f t="shared" si="4605"/>
        <v>0</v>
      </c>
    </row>
    <row r="15340" spans="1:7" ht="24" customHeight="1" x14ac:dyDescent="0.2">
      <c r="A15340" s="207" t="str">
        <f t="shared" si="4601"/>
        <v/>
      </c>
      <c r="B15340" s="205" t="str">
        <f t="shared" si="4602"/>
        <v/>
      </c>
      <c r="C15340" s="206"/>
      <c r="D15340" s="207" t="str">
        <f t="shared" si="4603"/>
        <v/>
      </c>
      <c r="E15340" s="208"/>
      <c r="F15340" s="209">
        <f t="shared" si="4604"/>
        <v>0</v>
      </c>
      <c r="G15340" s="268">
        <f t="shared" si="4605"/>
        <v>0</v>
      </c>
    </row>
    <row r="15341" spans="1:7" ht="24" customHeight="1" x14ac:dyDescent="0.2">
      <c r="A15341" s="207" t="str">
        <f t="shared" si="4601"/>
        <v/>
      </c>
      <c r="B15341" s="205" t="str">
        <f t="shared" si="4602"/>
        <v/>
      </c>
      <c r="C15341" s="206"/>
      <c r="D15341" s="207" t="str">
        <f t="shared" si="4603"/>
        <v/>
      </c>
      <c r="E15341" s="208"/>
      <c r="F15341" s="209">
        <f t="shared" si="4604"/>
        <v>0</v>
      </c>
      <c r="G15341" s="268">
        <f t="shared" si="4605"/>
        <v>0</v>
      </c>
    </row>
    <row r="15342" spans="1:7" ht="24" customHeight="1" x14ac:dyDescent="0.2">
      <c r="A15342" s="207" t="str">
        <f t="shared" si="4601"/>
        <v/>
      </c>
      <c r="B15342" s="205" t="str">
        <f t="shared" si="4602"/>
        <v/>
      </c>
      <c r="C15342" s="206"/>
      <c r="D15342" s="207" t="str">
        <f t="shared" si="4603"/>
        <v/>
      </c>
      <c r="E15342" s="208"/>
      <c r="F15342" s="209">
        <f t="shared" si="4604"/>
        <v>0</v>
      </c>
      <c r="G15342" s="268">
        <f t="shared" si="4605"/>
        <v>0</v>
      </c>
    </row>
    <row r="15343" spans="1:7" ht="24" customHeight="1" x14ac:dyDescent="0.2">
      <c r="A15343" s="207" t="str">
        <f t="shared" si="4601"/>
        <v/>
      </c>
      <c r="B15343" s="205" t="str">
        <f t="shared" si="4602"/>
        <v/>
      </c>
      <c r="C15343" s="206"/>
      <c r="D15343" s="207" t="str">
        <f t="shared" si="4603"/>
        <v/>
      </c>
      <c r="E15343" s="208"/>
      <c r="F15343" s="209">
        <f t="shared" si="4604"/>
        <v>0</v>
      </c>
      <c r="G15343" s="268">
        <f t="shared" si="4605"/>
        <v>0</v>
      </c>
    </row>
    <row r="15344" spans="1:7" ht="24" customHeight="1" x14ac:dyDescent="0.2">
      <c r="A15344" s="207" t="str">
        <f t="shared" si="4601"/>
        <v/>
      </c>
      <c r="B15344" s="205" t="str">
        <f t="shared" si="4602"/>
        <v/>
      </c>
      <c r="C15344" s="206"/>
      <c r="D15344" s="207" t="str">
        <f t="shared" si="4603"/>
        <v/>
      </c>
      <c r="E15344" s="208"/>
      <c r="F15344" s="209">
        <f t="shared" si="4604"/>
        <v>0</v>
      </c>
      <c r="G15344" s="268">
        <f t="shared" si="4605"/>
        <v>0</v>
      </c>
    </row>
    <row r="15345" spans="1:7" ht="24" customHeight="1" x14ac:dyDescent="0.2">
      <c r="A15345" s="207" t="str">
        <f t="shared" si="4601"/>
        <v/>
      </c>
      <c r="B15345" s="205" t="str">
        <f t="shared" si="4602"/>
        <v/>
      </c>
      <c r="C15345" s="206"/>
      <c r="D15345" s="207" t="str">
        <f t="shared" si="4603"/>
        <v/>
      </c>
      <c r="E15345" s="208"/>
      <c r="F15345" s="209">
        <f t="shared" si="4604"/>
        <v>0</v>
      </c>
      <c r="G15345" s="268">
        <f t="shared" si="4605"/>
        <v>0</v>
      </c>
    </row>
    <row r="15346" spans="1:7" ht="24" customHeight="1" x14ac:dyDescent="0.2">
      <c r="A15346" s="207" t="str">
        <f t="shared" si="4601"/>
        <v/>
      </c>
      <c r="B15346" s="205" t="str">
        <f t="shared" si="4602"/>
        <v/>
      </c>
      <c r="C15346" s="206"/>
      <c r="D15346" s="207" t="str">
        <f t="shared" si="4603"/>
        <v/>
      </c>
      <c r="E15346" s="208"/>
      <c r="F15346" s="209">
        <f t="shared" si="4604"/>
        <v>0</v>
      </c>
      <c r="G15346" s="268">
        <f t="shared" si="4605"/>
        <v>0</v>
      </c>
    </row>
    <row r="15347" spans="1:7" ht="24" customHeight="1" x14ac:dyDescent="0.2">
      <c r="A15347" s="272"/>
      <c r="B15347" s="88"/>
      <c r="D15347" s="88"/>
      <c r="E15347" s="89"/>
      <c r="F15347" s="300" t="s">
        <v>32</v>
      </c>
      <c r="G15347" s="270">
        <f>SUBTOTAL(9,G15338:G15346)</f>
        <v>0</v>
      </c>
    </row>
    <row r="15348" spans="1:7" ht="24" customHeight="1" x14ac:dyDescent="0.2">
      <c r="A15348" s="273"/>
      <c r="B15348" s="88"/>
      <c r="D15348" s="88"/>
      <c r="E15348" s="89"/>
      <c r="G15348" s="271"/>
    </row>
    <row r="15349" spans="1:7" ht="24" customHeight="1" x14ac:dyDescent="0.2">
      <c r="A15349" s="274" t="str">
        <f>B15307</f>
        <v>25.9.3.8</v>
      </c>
      <c r="B15349" s="275" t="str">
        <f>C15307</f>
        <v>Cable UTP CAT 5 de 4 pares</v>
      </c>
      <c r="C15349" s="95"/>
      <c r="D15349" s="95" t="s">
        <v>33</v>
      </c>
      <c r="E15349" s="96"/>
      <c r="F15349" s="277" t="s">
        <v>34</v>
      </c>
      <c r="G15349" s="276">
        <f>SUBTOTAL(9,G15312:G15348)</f>
        <v>0</v>
      </c>
    </row>
    <row r="15351" spans="1:7" ht="24" customHeight="1" x14ac:dyDescent="0.2">
      <c r="A15351" s="256" t="s">
        <v>36</v>
      </c>
      <c r="B15351" s="257"/>
      <c r="C15351" s="257"/>
      <c r="D15351" s="257"/>
      <c r="E15351" s="257"/>
      <c r="F15351" s="257"/>
      <c r="G15351" s="258"/>
    </row>
    <row r="15352" spans="1:7" ht="24" customHeight="1" x14ac:dyDescent="0.2">
      <c r="A15352" s="259" t="s">
        <v>601</v>
      </c>
      <c r="B15352" s="84" t="str">
        <f>Comitente</f>
        <v>SUBSECRETARIA DE ARQUITECTURA</v>
      </c>
      <c r="C15352" s="80"/>
      <c r="D15352" s="85"/>
      <c r="E15352" s="85"/>
      <c r="F15352" s="86"/>
      <c r="G15352" s="260"/>
    </row>
    <row r="15353" spans="1:7" ht="24" customHeight="1" x14ac:dyDescent="0.2">
      <c r="A15353" s="259" t="s">
        <v>602</v>
      </c>
      <c r="B15353" s="84">
        <f>Contratista</f>
        <v>0</v>
      </c>
      <c r="C15353" s="81"/>
      <c r="D15353" s="81"/>
      <c r="E15353" s="81"/>
      <c r="F15353" s="87"/>
      <c r="G15353" s="261"/>
    </row>
    <row r="15354" spans="1:7" ht="24" customHeight="1" x14ac:dyDescent="0.2">
      <c r="A15354" s="259" t="s">
        <v>23</v>
      </c>
      <c r="B15354" s="84" t="str">
        <f>Obra</f>
        <v>ESCUELA CASA DEL NINÑO</v>
      </c>
      <c r="C15354" s="81"/>
      <c r="D15354" s="81"/>
      <c r="E15354" s="81"/>
      <c r="F15354" s="87" t="s">
        <v>37</v>
      </c>
      <c r="G15354" s="262">
        <f>Fecha_Base</f>
        <v>0</v>
      </c>
    </row>
    <row r="15355" spans="1:7" ht="24" customHeight="1" x14ac:dyDescent="0.2">
      <c r="A15355" s="263" t="s">
        <v>600</v>
      </c>
      <c r="B15355" s="82" t="str">
        <f>Ubicación</f>
        <v>VALLE FERTIL - SAN JUAN</v>
      </c>
      <c r="C15355" s="82"/>
      <c r="D15355" s="88"/>
      <c r="E15355" s="89"/>
      <c r="G15355" s="264"/>
    </row>
    <row r="15356" spans="1:7" ht="24" customHeight="1" x14ac:dyDescent="0.2">
      <c r="A15356" s="263" t="s">
        <v>38</v>
      </c>
      <c r="B15356" s="91">
        <f>IFERROR(VALUE(LEFT(B15357,FIND(".",B15357)-1)),"")</f>
        <v>25</v>
      </c>
      <c r="C15356" s="83" t="str">
        <f>IFERROR(VLOOKUP(B15356,Tabla_CyP,2,FALSE),"")</f>
        <v>REPARACIONES, REFACCIONES Y REFUNCIONALIZACIONES</v>
      </c>
      <c r="E15356" s="89"/>
      <c r="G15356" s="264"/>
    </row>
    <row r="15357" spans="1:7" ht="24" customHeight="1" x14ac:dyDescent="0.2">
      <c r="A15357" s="263" t="s">
        <v>24</v>
      </c>
      <c r="B15357" s="92" t="str">
        <f>IFERROR(VLOOKUP(COUNTIF($A$1:A15357,"ANALISIS DE PRECIOS"),Tabla_NumeroItem,2,FALSE),"")</f>
        <v>25.9.3.9</v>
      </c>
      <c r="C15357" s="83" t="str">
        <f>IFERROR(VLOOKUP(B15357,Tabla_CyP,2,FALSE),"")</f>
        <v>Central Telefónica</v>
      </c>
      <c r="D15357" s="88"/>
      <c r="E15357" s="89"/>
      <c r="F15357" s="87" t="s">
        <v>25</v>
      </c>
      <c r="G15357" s="265" t="str">
        <f>IFERROR(VLOOKUP(B15357,Tabla_CyP,4,FALSE),"")</f>
        <v>u</v>
      </c>
    </row>
    <row r="15358" spans="1:7" ht="24" customHeight="1" x14ac:dyDescent="0.2">
      <c r="A15358" s="263"/>
      <c r="B15358" s="82"/>
      <c r="D15358" s="88"/>
      <c r="E15358" s="89"/>
      <c r="G15358" s="264"/>
    </row>
    <row r="15359" spans="1:7" ht="24" customHeight="1" x14ac:dyDescent="0.2">
      <c r="A15359" s="366" t="s">
        <v>506</v>
      </c>
      <c r="B15359" s="367"/>
      <c r="C15359" s="368" t="s">
        <v>0</v>
      </c>
      <c r="D15359" s="368" t="s">
        <v>26</v>
      </c>
      <c r="E15359" s="370" t="s">
        <v>27</v>
      </c>
      <c r="F15359" s="372" t="s">
        <v>28</v>
      </c>
      <c r="G15359" s="372" t="s">
        <v>29</v>
      </c>
    </row>
    <row r="15360" spans="1:7" ht="24" customHeight="1" x14ac:dyDescent="0.2">
      <c r="A15360" s="93" t="s">
        <v>507</v>
      </c>
      <c r="B15360" s="93" t="s">
        <v>508</v>
      </c>
      <c r="C15360" s="369"/>
      <c r="D15360" s="369"/>
      <c r="E15360" s="371"/>
      <c r="F15360" s="373"/>
      <c r="G15360" s="373"/>
    </row>
    <row r="15361" spans="1:7" ht="24" customHeight="1" x14ac:dyDescent="0.2">
      <c r="A15361" s="299"/>
      <c r="B15361" s="94"/>
      <c r="C15361" s="298" t="s">
        <v>603</v>
      </c>
      <c r="D15361" s="95"/>
      <c r="E15361" s="96"/>
      <c r="F15361" s="97"/>
      <c r="G15361" s="267"/>
    </row>
    <row r="15362" spans="1:7" ht="24" customHeight="1" x14ac:dyDescent="0.2">
      <c r="A15362" s="207" t="str">
        <f t="shared" ref="A15362:A15375" si="4606">IFERROR(VLOOKUP(C15362,Tabla_Insumos,4,FALSE),"")</f>
        <v/>
      </c>
      <c r="B15362" s="205" t="str">
        <f>IFERROR(VLOOKUP(C15362,Tabla_Insumos,5,FALSE),"")</f>
        <v/>
      </c>
      <c r="C15362" s="206"/>
      <c r="D15362" s="207" t="str">
        <f t="shared" ref="D15362:D15375" si="4607">IFERROR(VLOOKUP(C15362,Tabla_Insumos,2,FALSE),"")</f>
        <v/>
      </c>
      <c r="E15362" s="208"/>
      <c r="F15362" s="209">
        <f t="shared" ref="F15362:F15375" si="4608">IFERROR(VLOOKUP(C15362,Tabla_Insumos,3,FALSE),0)</f>
        <v>0</v>
      </c>
      <c r="G15362" s="268">
        <f>ROUND(E15362*F15362,2)</f>
        <v>0</v>
      </c>
    </row>
    <row r="15363" spans="1:7" ht="24" customHeight="1" x14ac:dyDescent="0.2">
      <c r="A15363" s="207" t="str">
        <f t="shared" si="4606"/>
        <v/>
      </c>
      <c r="B15363" s="205" t="str">
        <f t="shared" ref="B15363:B15375" si="4609">IFERROR(VLOOKUP(C15363,Tabla_Insumos,5,FALSE),"")</f>
        <v/>
      </c>
      <c r="C15363" s="206"/>
      <c r="D15363" s="207" t="str">
        <f t="shared" si="4607"/>
        <v/>
      </c>
      <c r="E15363" s="208"/>
      <c r="F15363" s="209">
        <f t="shared" si="4608"/>
        <v>0</v>
      </c>
      <c r="G15363" s="268">
        <f t="shared" ref="G15363:G15375" si="4610">ROUND(E15363*F15363,2)</f>
        <v>0</v>
      </c>
    </row>
    <row r="15364" spans="1:7" ht="24" customHeight="1" x14ac:dyDescent="0.2">
      <c r="A15364" s="207" t="str">
        <f t="shared" si="4606"/>
        <v/>
      </c>
      <c r="B15364" s="205" t="str">
        <f t="shared" si="4609"/>
        <v/>
      </c>
      <c r="C15364" s="206"/>
      <c r="D15364" s="207" t="str">
        <f t="shared" si="4607"/>
        <v/>
      </c>
      <c r="E15364" s="208"/>
      <c r="F15364" s="209">
        <f t="shared" si="4608"/>
        <v>0</v>
      </c>
      <c r="G15364" s="268">
        <f t="shared" si="4610"/>
        <v>0</v>
      </c>
    </row>
    <row r="15365" spans="1:7" ht="24" customHeight="1" x14ac:dyDescent="0.2">
      <c r="A15365" s="207" t="str">
        <f t="shared" si="4606"/>
        <v/>
      </c>
      <c r="B15365" s="205" t="str">
        <f t="shared" si="4609"/>
        <v/>
      </c>
      <c r="C15365" s="206"/>
      <c r="D15365" s="207" t="str">
        <f t="shared" si="4607"/>
        <v/>
      </c>
      <c r="E15365" s="208"/>
      <c r="F15365" s="209">
        <f t="shared" si="4608"/>
        <v>0</v>
      </c>
      <c r="G15365" s="268">
        <f t="shared" si="4610"/>
        <v>0</v>
      </c>
    </row>
    <row r="15366" spans="1:7" ht="24" customHeight="1" x14ac:dyDescent="0.2">
      <c r="A15366" s="207" t="str">
        <f t="shared" si="4606"/>
        <v/>
      </c>
      <c r="B15366" s="205" t="str">
        <f t="shared" si="4609"/>
        <v/>
      </c>
      <c r="C15366" s="206"/>
      <c r="D15366" s="207" t="str">
        <f t="shared" si="4607"/>
        <v/>
      </c>
      <c r="E15366" s="208"/>
      <c r="F15366" s="209">
        <f t="shared" si="4608"/>
        <v>0</v>
      </c>
      <c r="G15366" s="268">
        <f t="shared" si="4610"/>
        <v>0</v>
      </c>
    </row>
    <row r="15367" spans="1:7" ht="24" customHeight="1" x14ac:dyDescent="0.2">
      <c r="A15367" s="207" t="str">
        <f t="shared" si="4606"/>
        <v/>
      </c>
      <c r="B15367" s="205" t="str">
        <f t="shared" si="4609"/>
        <v/>
      </c>
      <c r="C15367" s="206"/>
      <c r="D15367" s="207" t="str">
        <f t="shared" si="4607"/>
        <v/>
      </c>
      <c r="E15367" s="208"/>
      <c r="F15367" s="209">
        <f t="shared" si="4608"/>
        <v>0</v>
      </c>
      <c r="G15367" s="268">
        <f t="shared" si="4610"/>
        <v>0</v>
      </c>
    </row>
    <row r="15368" spans="1:7" ht="24" customHeight="1" x14ac:dyDescent="0.2">
      <c r="A15368" s="207" t="str">
        <f t="shared" si="4606"/>
        <v/>
      </c>
      <c r="B15368" s="205" t="str">
        <f t="shared" si="4609"/>
        <v/>
      </c>
      <c r="C15368" s="206"/>
      <c r="D15368" s="207" t="str">
        <f t="shared" si="4607"/>
        <v/>
      </c>
      <c r="E15368" s="208"/>
      <c r="F15368" s="209">
        <f t="shared" si="4608"/>
        <v>0</v>
      </c>
      <c r="G15368" s="268">
        <f t="shared" si="4610"/>
        <v>0</v>
      </c>
    </row>
    <row r="15369" spans="1:7" ht="24" customHeight="1" x14ac:dyDescent="0.2">
      <c r="A15369" s="207" t="str">
        <f t="shared" si="4606"/>
        <v/>
      </c>
      <c r="B15369" s="205" t="str">
        <f t="shared" si="4609"/>
        <v/>
      </c>
      <c r="C15369" s="206"/>
      <c r="D15369" s="207" t="str">
        <f t="shared" si="4607"/>
        <v/>
      </c>
      <c r="E15369" s="208"/>
      <c r="F15369" s="209">
        <f t="shared" si="4608"/>
        <v>0</v>
      </c>
      <c r="G15369" s="268">
        <f t="shared" si="4610"/>
        <v>0</v>
      </c>
    </row>
    <row r="15370" spans="1:7" ht="24" customHeight="1" x14ac:dyDescent="0.2">
      <c r="A15370" s="207" t="str">
        <f t="shared" si="4606"/>
        <v/>
      </c>
      <c r="B15370" s="205" t="str">
        <f t="shared" si="4609"/>
        <v/>
      </c>
      <c r="C15370" s="206"/>
      <c r="D15370" s="207" t="str">
        <f t="shared" si="4607"/>
        <v/>
      </c>
      <c r="E15370" s="208"/>
      <c r="F15370" s="209">
        <f t="shared" si="4608"/>
        <v>0</v>
      </c>
      <c r="G15370" s="268">
        <f t="shared" si="4610"/>
        <v>0</v>
      </c>
    </row>
    <row r="15371" spans="1:7" ht="24" customHeight="1" x14ac:dyDescent="0.2">
      <c r="A15371" s="207" t="str">
        <f t="shared" si="4606"/>
        <v/>
      </c>
      <c r="B15371" s="205" t="str">
        <f t="shared" si="4609"/>
        <v/>
      </c>
      <c r="C15371" s="206"/>
      <c r="D15371" s="207" t="str">
        <f t="shared" si="4607"/>
        <v/>
      </c>
      <c r="E15371" s="208"/>
      <c r="F15371" s="209">
        <f t="shared" si="4608"/>
        <v>0</v>
      </c>
      <c r="G15371" s="268">
        <f t="shared" si="4610"/>
        <v>0</v>
      </c>
    </row>
    <row r="15372" spans="1:7" ht="24" customHeight="1" x14ac:dyDescent="0.2">
      <c r="A15372" s="207" t="str">
        <f t="shared" si="4606"/>
        <v/>
      </c>
      <c r="B15372" s="205" t="str">
        <f t="shared" si="4609"/>
        <v/>
      </c>
      <c r="C15372" s="206"/>
      <c r="D15372" s="207" t="str">
        <f t="shared" si="4607"/>
        <v/>
      </c>
      <c r="E15372" s="208"/>
      <c r="F15372" s="209">
        <f t="shared" si="4608"/>
        <v>0</v>
      </c>
      <c r="G15372" s="268">
        <f t="shared" si="4610"/>
        <v>0</v>
      </c>
    </row>
    <row r="15373" spans="1:7" ht="24" customHeight="1" x14ac:dyDescent="0.2">
      <c r="A15373" s="207" t="str">
        <f t="shared" si="4606"/>
        <v/>
      </c>
      <c r="B15373" s="205" t="str">
        <f t="shared" si="4609"/>
        <v/>
      </c>
      <c r="C15373" s="206"/>
      <c r="D15373" s="207" t="str">
        <f t="shared" si="4607"/>
        <v/>
      </c>
      <c r="E15373" s="208"/>
      <c r="F15373" s="209">
        <f t="shared" si="4608"/>
        <v>0</v>
      </c>
      <c r="G15373" s="268">
        <f t="shared" si="4610"/>
        <v>0</v>
      </c>
    </row>
    <row r="15374" spans="1:7" ht="24" customHeight="1" x14ac:dyDescent="0.2">
      <c r="A15374" s="207" t="str">
        <f t="shared" si="4606"/>
        <v/>
      </c>
      <c r="B15374" s="205" t="str">
        <f t="shared" si="4609"/>
        <v/>
      </c>
      <c r="C15374" s="206"/>
      <c r="D15374" s="207" t="str">
        <f t="shared" si="4607"/>
        <v/>
      </c>
      <c r="E15374" s="208"/>
      <c r="F15374" s="209">
        <f t="shared" si="4608"/>
        <v>0</v>
      </c>
      <c r="G15374" s="268">
        <f t="shared" si="4610"/>
        <v>0</v>
      </c>
    </row>
    <row r="15375" spans="1:7" ht="24" customHeight="1" x14ac:dyDescent="0.2">
      <c r="A15375" s="207" t="str">
        <f t="shared" si="4606"/>
        <v/>
      </c>
      <c r="B15375" s="205" t="str">
        <f t="shared" si="4609"/>
        <v/>
      </c>
      <c r="C15375" s="206"/>
      <c r="D15375" s="207" t="str">
        <f t="shared" si="4607"/>
        <v/>
      </c>
      <c r="E15375" s="208"/>
      <c r="F15375" s="210">
        <f t="shared" si="4608"/>
        <v>0</v>
      </c>
      <c r="G15375" s="268">
        <f t="shared" si="4610"/>
        <v>0</v>
      </c>
    </row>
    <row r="15376" spans="1:7" ht="24" customHeight="1" x14ac:dyDescent="0.2">
      <c r="A15376" s="269"/>
      <c r="D15376" s="88"/>
      <c r="E15376" s="89"/>
      <c r="F15376" s="300" t="s">
        <v>30</v>
      </c>
      <c r="G15376" s="270">
        <f>SUBTOTAL(9,G15362:G15375)</f>
        <v>0</v>
      </c>
    </row>
    <row r="15377" spans="1:7" ht="24" customHeight="1" x14ac:dyDescent="0.2">
      <c r="A15377" s="269"/>
      <c r="C15377" s="297" t="s">
        <v>604</v>
      </c>
      <c r="D15377" s="88"/>
      <c r="E15377" s="89"/>
      <c r="G15377" s="271"/>
    </row>
    <row r="15378" spans="1:7" ht="24" customHeight="1" x14ac:dyDescent="0.2">
      <c r="A15378" s="207" t="str">
        <f t="shared" ref="A15378:A15385" si="4611">IFERROR(VLOOKUP(C15378,Tabla_Insumos,4,FALSE),"")</f>
        <v/>
      </c>
      <c r="B15378" s="205">
        <f t="shared" ref="B15378:B15385" si="4612">IFERROR(VLOOKUP(A15378,Tabla_Indices,5,FALSE),"")</f>
        <v>0</v>
      </c>
      <c r="C15378" s="206"/>
      <c r="D15378" s="207" t="str">
        <f t="shared" ref="D15378:D15385" si="4613">IFERROR(VLOOKUP(C15378,Tabla_Insumos,2,FALSE),"")</f>
        <v/>
      </c>
      <c r="E15378" s="208"/>
      <c r="F15378" s="211">
        <f t="shared" ref="F15378:F15385" si="4614">IFERROR(VLOOKUP(C15378,Tabla_Insumos,3,FALSE),0)</f>
        <v>0</v>
      </c>
      <c r="G15378" s="268">
        <f>ROUND(E15378*F15378,2)</f>
        <v>0</v>
      </c>
    </row>
    <row r="15379" spans="1:7" ht="24" customHeight="1" x14ac:dyDescent="0.2">
      <c r="A15379" s="207" t="str">
        <f t="shared" si="4611"/>
        <v/>
      </c>
      <c r="B15379" s="205">
        <f t="shared" si="4612"/>
        <v>0</v>
      </c>
      <c r="C15379" s="206"/>
      <c r="D15379" s="207" t="str">
        <f t="shared" si="4613"/>
        <v/>
      </c>
      <c r="E15379" s="208"/>
      <c r="F15379" s="211">
        <f t="shared" si="4614"/>
        <v>0</v>
      </c>
      <c r="G15379" s="268">
        <f>ROUND(E15379*F15379,2)</f>
        <v>0</v>
      </c>
    </row>
    <row r="15380" spans="1:7" ht="24" customHeight="1" x14ac:dyDescent="0.2">
      <c r="A15380" s="207" t="str">
        <f t="shared" si="4611"/>
        <v/>
      </c>
      <c r="B15380" s="205">
        <f t="shared" si="4612"/>
        <v>0</v>
      </c>
      <c r="C15380" s="206"/>
      <c r="D15380" s="207" t="str">
        <f t="shared" si="4613"/>
        <v/>
      </c>
      <c r="E15380" s="208"/>
      <c r="F15380" s="211">
        <f t="shared" si="4614"/>
        <v>0</v>
      </c>
      <c r="G15380" s="268">
        <f t="shared" ref="G15380:G15385" si="4615">ROUND(E15380*F15380,2)</f>
        <v>0</v>
      </c>
    </row>
    <row r="15381" spans="1:7" ht="24" customHeight="1" x14ac:dyDescent="0.2">
      <c r="A15381" s="207" t="str">
        <f t="shared" si="4611"/>
        <v/>
      </c>
      <c r="B15381" s="205">
        <f t="shared" si="4612"/>
        <v>0</v>
      </c>
      <c r="C15381" s="206"/>
      <c r="D15381" s="207" t="str">
        <f t="shared" si="4613"/>
        <v/>
      </c>
      <c r="E15381" s="208"/>
      <c r="F15381" s="211">
        <f t="shared" si="4614"/>
        <v>0</v>
      </c>
      <c r="G15381" s="268">
        <f t="shared" si="4615"/>
        <v>0</v>
      </c>
    </row>
    <row r="15382" spans="1:7" ht="24" customHeight="1" x14ac:dyDescent="0.2">
      <c r="A15382" s="207" t="str">
        <f t="shared" si="4611"/>
        <v/>
      </c>
      <c r="B15382" s="205">
        <f t="shared" si="4612"/>
        <v>0</v>
      </c>
      <c r="C15382" s="206"/>
      <c r="D15382" s="207" t="str">
        <f t="shared" si="4613"/>
        <v/>
      </c>
      <c r="E15382" s="208"/>
      <c r="F15382" s="209">
        <f t="shared" si="4614"/>
        <v>0</v>
      </c>
      <c r="G15382" s="268">
        <f t="shared" si="4615"/>
        <v>0</v>
      </c>
    </row>
    <row r="15383" spans="1:7" ht="24" customHeight="1" x14ac:dyDescent="0.2">
      <c r="A15383" s="207" t="str">
        <f t="shared" si="4611"/>
        <v/>
      </c>
      <c r="B15383" s="205">
        <f t="shared" si="4612"/>
        <v>0</v>
      </c>
      <c r="C15383" s="206"/>
      <c r="D15383" s="207" t="str">
        <f t="shared" si="4613"/>
        <v/>
      </c>
      <c r="E15383" s="208"/>
      <c r="F15383" s="209">
        <f t="shared" si="4614"/>
        <v>0</v>
      </c>
      <c r="G15383" s="268">
        <f t="shared" si="4615"/>
        <v>0</v>
      </c>
    </row>
    <row r="15384" spans="1:7" ht="24" customHeight="1" x14ac:dyDescent="0.2">
      <c r="A15384" s="207" t="str">
        <f t="shared" si="4611"/>
        <v/>
      </c>
      <c r="B15384" s="205">
        <f t="shared" si="4612"/>
        <v>0</v>
      </c>
      <c r="C15384" s="206"/>
      <c r="D15384" s="207" t="str">
        <f t="shared" si="4613"/>
        <v/>
      </c>
      <c r="E15384" s="208"/>
      <c r="F15384" s="209">
        <f t="shared" si="4614"/>
        <v>0</v>
      </c>
      <c r="G15384" s="268">
        <f t="shared" si="4615"/>
        <v>0</v>
      </c>
    </row>
    <row r="15385" spans="1:7" ht="24" customHeight="1" x14ac:dyDescent="0.2">
      <c r="A15385" s="207" t="str">
        <f t="shared" si="4611"/>
        <v/>
      </c>
      <c r="B15385" s="205">
        <f t="shared" si="4612"/>
        <v>0</v>
      </c>
      <c r="C15385" s="206"/>
      <c r="D15385" s="207" t="str">
        <f t="shared" si="4613"/>
        <v/>
      </c>
      <c r="E15385" s="208"/>
      <c r="F15385" s="209">
        <f t="shared" si="4614"/>
        <v>0</v>
      </c>
      <c r="G15385" s="268">
        <f t="shared" si="4615"/>
        <v>0</v>
      </c>
    </row>
    <row r="15386" spans="1:7" ht="24" customHeight="1" x14ac:dyDescent="0.2">
      <c r="A15386" s="269"/>
      <c r="D15386" s="88"/>
      <c r="E15386" s="89"/>
      <c r="F15386" s="300" t="s">
        <v>31</v>
      </c>
      <c r="G15386" s="270">
        <f>SUBTOTAL(9,G15378:G15385)</f>
        <v>0</v>
      </c>
    </row>
    <row r="15387" spans="1:7" ht="24" customHeight="1" x14ac:dyDescent="0.2">
      <c r="A15387" s="269"/>
      <c r="C15387" s="297" t="s">
        <v>605</v>
      </c>
      <c r="D15387" s="88"/>
      <c r="E15387" s="89"/>
      <c r="G15387" s="271"/>
    </row>
    <row r="15388" spans="1:7" ht="24" customHeight="1" x14ac:dyDescent="0.2">
      <c r="A15388" s="207" t="str">
        <f t="shared" ref="A15388:A15396" si="4616">IFERROR(VLOOKUP(C15388,Tabla_Insumos,4,FALSE),"")</f>
        <v/>
      </c>
      <c r="B15388" s="205" t="str">
        <f t="shared" ref="B15388:B15396" si="4617">IFERROR(VLOOKUP(C15388,Tabla_Insumos,5,FALSE),"")</f>
        <v/>
      </c>
      <c r="C15388" s="206"/>
      <c r="D15388" s="207" t="str">
        <f t="shared" ref="D15388:D15396" si="4618">IFERROR(VLOOKUP(C15388,Tabla_Insumos,2,FALSE),"")</f>
        <v/>
      </c>
      <c r="E15388" s="208"/>
      <c r="F15388" s="209">
        <f t="shared" ref="F15388:F15396" si="4619">IFERROR(VLOOKUP(C15388,Tabla_Insumos,3,FALSE),0)</f>
        <v>0</v>
      </c>
      <c r="G15388" s="268">
        <f t="shared" ref="G15388:G15396" si="4620">ROUND(E15388*F15388,2)</f>
        <v>0</v>
      </c>
    </row>
    <row r="15389" spans="1:7" ht="24" customHeight="1" x14ac:dyDescent="0.2">
      <c r="A15389" s="207" t="str">
        <f t="shared" si="4616"/>
        <v/>
      </c>
      <c r="B15389" s="205" t="str">
        <f t="shared" si="4617"/>
        <v/>
      </c>
      <c r="C15389" s="206"/>
      <c r="D15389" s="207" t="str">
        <f t="shared" si="4618"/>
        <v/>
      </c>
      <c r="E15389" s="208"/>
      <c r="F15389" s="209">
        <f t="shared" si="4619"/>
        <v>0</v>
      </c>
      <c r="G15389" s="268">
        <f t="shared" si="4620"/>
        <v>0</v>
      </c>
    </row>
    <row r="15390" spans="1:7" ht="24" customHeight="1" x14ac:dyDescent="0.2">
      <c r="A15390" s="207" t="str">
        <f t="shared" si="4616"/>
        <v/>
      </c>
      <c r="B15390" s="205" t="str">
        <f t="shared" si="4617"/>
        <v/>
      </c>
      <c r="C15390" s="206"/>
      <c r="D15390" s="207" t="str">
        <f t="shared" si="4618"/>
        <v/>
      </c>
      <c r="E15390" s="208"/>
      <c r="F15390" s="209">
        <f t="shared" si="4619"/>
        <v>0</v>
      </c>
      <c r="G15390" s="268">
        <f t="shared" si="4620"/>
        <v>0</v>
      </c>
    </row>
    <row r="15391" spans="1:7" ht="24" customHeight="1" x14ac:dyDescent="0.2">
      <c r="A15391" s="207" t="str">
        <f t="shared" si="4616"/>
        <v/>
      </c>
      <c r="B15391" s="205" t="str">
        <f t="shared" si="4617"/>
        <v/>
      </c>
      <c r="C15391" s="206"/>
      <c r="D15391" s="207" t="str">
        <f t="shared" si="4618"/>
        <v/>
      </c>
      <c r="E15391" s="208"/>
      <c r="F15391" s="209">
        <f t="shared" si="4619"/>
        <v>0</v>
      </c>
      <c r="G15391" s="268">
        <f t="shared" si="4620"/>
        <v>0</v>
      </c>
    </row>
    <row r="15392" spans="1:7" ht="24" customHeight="1" x14ac:dyDescent="0.2">
      <c r="A15392" s="207" t="str">
        <f t="shared" si="4616"/>
        <v/>
      </c>
      <c r="B15392" s="205" t="str">
        <f t="shared" si="4617"/>
        <v/>
      </c>
      <c r="C15392" s="206"/>
      <c r="D15392" s="207" t="str">
        <f t="shared" si="4618"/>
        <v/>
      </c>
      <c r="E15392" s="208"/>
      <c r="F15392" s="209">
        <f t="shared" si="4619"/>
        <v>0</v>
      </c>
      <c r="G15392" s="268">
        <f t="shared" si="4620"/>
        <v>0</v>
      </c>
    </row>
    <row r="15393" spans="1:7" ht="24" customHeight="1" x14ac:dyDescent="0.2">
      <c r="A15393" s="207" t="str">
        <f t="shared" si="4616"/>
        <v/>
      </c>
      <c r="B15393" s="205" t="str">
        <f t="shared" si="4617"/>
        <v/>
      </c>
      <c r="C15393" s="206"/>
      <c r="D15393" s="207" t="str">
        <f t="shared" si="4618"/>
        <v/>
      </c>
      <c r="E15393" s="208"/>
      <c r="F15393" s="209">
        <f t="shared" si="4619"/>
        <v>0</v>
      </c>
      <c r="G15393" s="268">
        <f t="shared" si="4620"/>
        <v>0</v>
      </c>
    </row>
    <row r="15394" spans="1:7" ht="24" customHeight="1" x14ac:dyDescent="0.2">
      <c r="A15394" s="207" t="str">
        <f t="shared" si="4616"/>
        <v/>
      </c>
      <c r="B15394" s="205" t="str">
        <f t="shared" si="4617"/>
        <v/>
      </c>
      <c r="C15394" s="206"/>
      <c r="D15394" s="207" t="str">
        <f t="shared" si="4618"/>
        <v/>
      </c>
      <c r="E15394" s="208"/>
      <c r="F15394" s="209">
        <f t="shared" si="4619"/>
        <v>0</v>
      </c>
      <c r="G15394" s="268">
        <f t="shared" si="4620"/>
        <v>0</v>
      </c>
    </row>
    <row r="15395" spans="1:7" ht="24" customHeight="1" x14ac:dyDescent="0.2">
      <c r="A15395" s="207" t="str">
        <f t="shared" si="4616"/>
        <v/>
      </c>
      <c r="B15395" s="205" t="str">
        <f t="shared" si="4617"/>
        <v/>
      </c>
      <c r="C15395" s="206"/>
      <c r="D15395" s="207" t="str">
        <f t="shared" si="4618"/>
        <v/>
      </c>
      <c r="E15395" s="208"/>
      <c r="F15395" s="209">
        <f t="shared" si="4619"/>
        <v>0</v>
      </c>
      <c r="G15395" s="268">
        <f t="shared" si="4620"/>
        <v>0</v>
      </c>
    </row>
    <row r="15396" spans="1:7" ht="24" customHeight="1" x14ac:dyDescent="0.2">
      <c r="A15396" s="207" t="str">
        <f t="shared" si="4616"/>
        <v/>
      </c>
      <c r="B15396" s="205" t="str">
        <f t="shared" si="4617"/>
        <v/>
      </c>
      <c r="C15396" s="206"/>
      <c r="D15396" s="207" t="str">
        <f t="shared" si="4618"/>
        <v/>
      </c>
      <c r="E15396" s="208"/>
      <c r="F15396" s="209">
        <f t="shared" si="4619"/>
        <v>0</v>
      </c>
      <c r="G15396" s="268">
        <f t="shared" si="4620"/>
        <v>0</v>
      </c>
    </row>
    <row r="15397" spans="1:7" ht="24" customHeight="1" x14ac:dyDescent="0.2">
      <c r="A15397" s="272"/>
      <c r="B15397" s="88"/>
      <c r="D15397" s="88"/>
      <c r="E15397" s="89"/>
      <c r="F15397" s="300" t="s">
        <v>32</v>
      </c>
      <c r="G15397" s="270">
        <f>SUBTOTAL(9,G15388:G15396)</f>
        <v>0</v>
      </c>
    </row>
    <row r="15398" spans="1:7" ht="24" customHeight="1" x14ac:dyDescent="0.2">
      <c r="A15398" s="273"/>
      <c r="B15398" s="88"/>
      <c r="D15398" s="88"/>
      <c r="E15398" s="89"/>
      <c r="G15398" s="271"/>
    </row>
    <row r="15399" spans="1:7" ht="24" customHeight="1" x14ac:dyDescent="0.2">
      <c r="A15399" s="274" t="str">
        <f>B15357</f>
        <v>25.9.3.9</v>
      </c>
      <c r="B15399" s="275" t="str">
        <f>C15357</f>
        <v>Central Telefónica</v>
      </c>
      <c r="C15399" s="95"/>
      <c r="D15399" s="95" t="s">
        <v>33</v>
      </c>
      <c r="E15399" s="96"/>
      <c r="F15399" s="277" t="s">
        <v>34</v>
      </c>
      <c r="G15399" s="276">
        <f>SUBTOTAL(9,G15362:G15398)</f>
        <v>0</v>
      </c>
    </row>
    <row r="15401" spans="1:7" ht="24" customHeight="1" x14ac:dyDescent="0.2">
      <c r="A15401" s="256" t="s">
        <v>36</v>
      </c>
      <c r="B15401" s="257"/>
      <c r="C15401" s="257"/>
      <c r="D15401" s="257"/>
      <c r="E15401" s="257"/>
      <c r="F15401" s="257"/>
      <c r="G15401" s="258"/>
    </row>
    <row r="15402" spans="1:7" ht="24" customHeight="1" x14ac:dyDescent="0.2">
      <c r="A15402" s="259" t="s">
        <v>601</v>
      </c>
      <c r="B15402" s="84" t="str">
        <f>Comitente</f>
        <v>SUBSECRETARIA DE ARQUITECTURA</v>
      </c>
      <c r="C15402" s="80"/>
      <c r="D15402" s="85"/>
      <c r="E15402" s="85"/>
      <c r="F15402" s="86"/>
      <c r="G15402" s="260"/>
    </row>
    <row r="15403" spans="1:7" ht="24" customHeight="1" x14ac:dyDescent="0.2">
      <c r="A15403" s="259" t="s">
        <v>602</v>
      </c>
      <c r="B15403" s="84">
        <f>Contratista</f>
        <v>0</v>
      </c>
      <c r="C15403" s="81"/>
      <c r="D15403" s="81"/>
      <c r="E15403" s="81"/>
      <c r="F15403" s="87"/>
      <c r="G15403" s="261"/>
    </row>
    <row r="15404" spans="1:7" ht="24" customHeight="1" x14ac:dyDescent="0.2">
      <c r="A15404" s="259" t="s">
        <v>23</v>
      </c>
      <c r="B15404" s="84" t="str">
        <f>Obra</f>
        <v>ESCUELA CASA DEL NINÑO</v>
      </c>
      <c r="C15404" s="81"/>
      <c r="D15404" s="81"/>
      <c r="E15404" s="81"/>
      <c r="F15404" s="87" t="s">
        <v>37</v>
      </c>
      <c r="G15404" s="262">
        <f>Fecha_Base</f>
        <v>0</v>
      </c>
    </row>
    <row r="15405" spans="1:7" ht="24" customHeight="1" x14ac:dyDescent="0.2">
      <c r="A15405" s="263" t="s">
        <v>600</v>
      </c>
      <c r="B15405" s="82" t="str">
        <f>Ubicación</f>
        <v>VALLE FERTIL - SAN JUAN</v>
      </c>
      <c r="C15405" s="82"/>
      <c r="D15405" s="88"/>
      <c r="E15405" s="89"/>
      <c r="G15405" s="264"/>
    </row>
    <row r="15406" spans="1:7" ht="24" customHeight="1" x14ac:dyDescent="0.2">
      <c r="A15406" s="263" t="s">
        <v>38</v>
      </c>
      <c r="B15406" s="91">
        <f>IFERROR(VALUE(LEFT(B15407,FIND(".",B15407)-1)),"")</f>
        <v>25</v>
      </c>
      <c r="C15406" s="83" t="str">
        <f>IFERROR(VLOOKUP(B15406,Tabla_CyP,2,FALSE),"")</f>
        <v>REPARACIONES, REFACCIONES Y REFUNCIONALIZACIONES</v>
      </c>
      <c r="E15406" s="89"/>
      <c r="G15406" s="264"/>
    </row>
    <row r="15407" spans="1:7" ht="24" customHeight="1" x14ac:dyDescent="0.2">
      <c r="A15407" s="263" t="s">
        <v>24</v>
      </c>
      <c r="B15407" s="92" t="str">
        <f>IFERROR(VLOOKUP(COUNTIF($A$1:A15407,"ANALISIS DE PRECIOS"),Tabla_NumeroItem,2,FALSE),"")</f>
        <v>25.9.3.10</v>
      </c>
      <c r="C15407" s="83" t="str">
        <f>IFERROR(VLOOKUP(B15407,Tabla_CyP,2,FALSE),"")</f>
        <v>Precintos</v>
      </c>
      <c r="D15407" s="88"/>
      <c r="E15407" s="89"/>
      <c r="F15407" s="87" t="s">
        <v>25</v>
      </c>
      <c r="G15407" s="265" t="str">
        <f>IFERROR(VLOOKUP(B15407,Tabla_CyP,4,FALSE),"")</f>
        <v>u</v>
      </c>
    </row>
    <row r="15408" spans="1:7" ht="24" customHeight="1" x14ac:dyDescent="0.2">
      <c r="A15408" s="263"/>
      <c r="B15408" s="82"/>
      <c r="D15408" s="88"/>
      <c r="E15408" s="89"/>
      <c r="G15408" s="264"/>
    </row>
    <row r="15409" spans="1:7" ht="24" customHeight="1" x14ac:dyDescent="0.2">
      <c r="A15409" s="366" t="s">
        <v>506</v>
      </c>
      <c r="B15409" s="367"/>
      <c r="C15409" s="368" t="s">
        <v>0</v>
      </c>
      <c r="D15409" s="368" t="s">
        <v>26</v>
      </c>
      <c r="E15409" s="370" t="s">
        <v>27</v>
      </c>
      <c r="F15409" s="372" t="s">
        <v>28</v>
      </c>
      <c r="G15409" s="372" t="s">
        <v>29</v>
      </c>
    </row>
    <row r="15410" spans="1:7" ht="24" customHeight="1" x14ac:dyDescent="0.2">
      <c r="A15410" s="93" t="s">
        <v>507</v>
      </c>
      <c r="B15410" s="93" t="s">
        <v>508</v>
      </c>
      <c r="C15410" s="369"/>
      <c r="D15410" s="369"/>
      <c r="E15410" s="371"/>
      <c r="F15410" s="373"/>
      <c r="G15410" s="373"/>
    </row>
    <row r="15411" spans="1:7" ht="24" customHeight="1" x14ac:dyDescent="0.2">
      <c r="A15411" s="299"/>
      <c r="B15411" s="94"/>
      <c r="C15411" s="298" t="s">
        <v>603</v>
      </c>
      <c r="D15411" s="95"/>
      <c r="E15411" s="96"/>
      <c r="F15411" s="97"/>
      <c r="G15411" s="267"/>
    </row>
    <row r="15412" spans="1:7" ht="24" customHeight="1" x14ac:dyDescent="0.2">
      <c r="A15412" s="207" t="str">
        <f t="shared" ref="A15412:A15425" si="4621">IFERROR(VLOOKUP(C15412,Tabla_Insumos,4,FALSE),"")</f>
        <v/>
      </c>
      <c r="B15412" s="205" t="str">
        <f>IFERROR(VLOOKUP(C15412,Tabla_Insumos,5,FALSE),"")</f>
        <v/>
      </c>
      <c r="C15412" s="206"/>
      <c r="D15412" s="207" t="str">
        <f t="shared" ref="D15412:D15425" si="4622">IFERROR(VLOOKUP(C15412,Tabla_Insumos,2,FALSE),"")</f>
        <v/>
      </c>
      <c r="E15412" s="208"/>
      <c r="F15412" s="209">
        <f t="shared" ref="F15412:F15425" si="4623">IFERROR(VLOOKUP(C15412,Tabla_Insumos,3,FALSE),0)</f>
        <v>0</v>
      </c>
      <c r="G15412" s="268">
        <f>ROUND(E15412*F15412,2)</f>
        <v>0</v>
      </c>
    </row>
    <row r="15413" spans="1:7" ht="24" customHeight="1" x14ac:dyDescent="0.2">
      <c r="A15413" s="207" t="str">
        <f t="shared" si="4621"/>
        <v/>
      </c>
      <c r="B15413" s="205" t="str">
        <f t="shared" ref="B15413:B15425" si="4624">IFERROR(VLOOKUP(C15413,Tabla_Insumos,5,FALSE),"")</f>
        <v/>
      </c>
      <c r="C15413" s="206"/>
      <c r="D15413" s="207" t="str">
        <f t="shared" si="4622"/>
        <v/>
      </c>
      <c r="E15413" s="208"/>
      <c r="F15413" s="209">
        <f t="shared" si="4623"/>
        <v>0</v>
      </c>
      <c r="G15413" s="268">
        <f t="shared" ref="G15413:G15425" si="4625">ROUND(E15413*F15413,2)</f>
        <v>0</v>
      </c>
    </row>
    <row r="15414" spans="1:7" ht="24" customHeight="1" x14ac:dyDescent="0.2">
      <c r="A15414" s="207" t="str">
        <f t="shared" si="4621"/>
        <v/>
      </c>
      <c r="B15414" s="205" t="str">
        <f t="shared" si="4624"/>
        <v/>
      </c>
      <c r="C15414" s="206"/>
      <c r="D15414" s="207" t="str">
        <f t="shared" si="4622"/>
        <v/>
      </c>
      <c r="E15414" s="208"/>
      <c r="F15414" s="209">
        <f t="shared" si="4623"/>
        <v>0</v>
      </c>
      <c r="G15414" s="268">
        <f t="shared" si="4625"/>
        <v>0</v>
      </c>
    </row>
    <row r="15415" spans="1:7" ht="24" customHeight="1" x14ac:dyDescent="0.2">
      <c r="A15415" s="207" t="str">
        <f t="shared" si="4621"/>
        <v/>
      </c>
      <c r="B15415" s="205" t="str">
        <f t="shared" si="4624"/>
        <v/>
      </c>
      <c r="C15415" s="206"/>
      <c r="D15415" s="207" t="str">
        <f t="shared" si="4622"/>
        <v/>
      </c>
      <c r="E15415" s="208"/>
      <c r="F15415" s="209">
        <f t="shared" si="4623"/>
        <v>0</v>
      </c>
      <c r="G15415" s="268">
        <f t="shared" si="4625"/>
        <v>0</v>
      </c>
    </row>
    <row r="15416" spans="1:7" ht="24" customHeight="1" x14ac:dyDescent="0.2">
      <c r="A15416" s="207" t="str">
        <f t="shared" si="4621"/>
        <v/>
      </c>
      <c r="B15416" s="205" t="str">
        <f t="shared" si="4624"/>
        <v/>
      </c>
      <c r="C15416" s="206"/>
      <c r="D15416" s="207" t="str">
        <f t="shared" si="4622"/>
        <v/>
      </c>
      <c r="E15416" s="208"/>
      <c r="F15416" s="209">
        <f t="shared" si="4623"/>
        <v>0</v>
      </c>
      <c r="G15416" s="268">
        <f t="shared" si="4625"/>
        <v>0</v>
      </c>
    </row>
    <row r="15417" spans="1:7" ht="24" customHeight="1" x14ac:dyDescent="0.2">
      <c r="A15417" s="207" t="str">
        <f t="shared" si="4621"/>
        <v/>
      </c>
      <c r="B15417" s="205" t="str">
        <f t="shared" si="4624"/>
        <v/>
      </c>
      <c r="C15417" s="206"/>
      <c r="D15417" s="207" t="str">
        <f t="shared" si="4622"/>
        <v/>
      </c>
      <c r="E15417" s="208"/>
      <c r="F15417" s="209">
        <f t="shared" si="4623"/>
        <v>0</v>
      </c>
      <c r="G15417" s="268">
        <f t="shared" si="4625"/>
        <v>0</v>
      </c>
    </row>
    <row r="15418" spans="1:7" ht="24" customHeight="1" x14ac:dyDescent="0.2">
      <c r="A15418" s="207" t="str">
        <f t="shared" si="4621"/>
        <v/>
      </c>
      <c r="B15418" s="205" t="str">
        <f t="shared" si="4624"/>
        <v/>
      </c>
      <c r="C15418" s="206"/>
      <c r="D15418" s="207" t="str">
        <f t="shared" si="4622"/>
        <v/>
      </c>
      <c r="E15418" s="208"/>
      <c r="F15418" s="209">
        <f t="shared" si="4623"/>
        <v>0</v>
      </c>
      <c r="G15418" s="268">
        <f t="shared" si="4625"/>
        <v>0</v>
      </c>
    </row>
    <row r="15419" spans="1:7" ht="24" customHeight="1" x14ac:dyDescent="0.2">
      <c r="A15419" s="207" t="str">
        <f t="shared" si="4621"/>
        <v/>
      </c>
      <c r="B15419" s="205" t="str">
        <f t="shared" si="4624"/>
        <v/>
      </c>
      <c r="C15419" s="206"/>
      <c r="D15419" s="207" t="str">
        <f t="shared" si="4622"/>
        <v/>
      </c>
      <c r="E15419" s="208"/>
      <c r="F15419" s="209">
        <f t="shared" si="4623"/>
        <v>0</v>
      </c>
      <c r="G15419" s="268">
        <f t="shared" si="4625"/>
        <v>0</v>
      </c>
    </row>
    <row r="15420" spans="1:7" ht="24" customHeight="1" x14ac:dyDescent="0.2">
      <c r="A15420" s="207" t="str">
        <f t="shared" si="4621"/>
        <v/>
      </c>
      <c r="B15420" s="205" t="str">
        <f t="shared" si="4624"/>
        <v/>
      </c>
      <c r="C15420" s="206"/>
      <c r="D15420" s="207" t="str">
        <f t="shared" si="4622"/>
        <v/>
      </c>
      <c r="E15420" s="208"/>
      <c r="F15420" s="209">
        <f t="shared" si="4623"/>
        <v>0</v>
      </c>
      <c r="G15420" s="268">
        <f t="shared" si="4625"/>
        <v>0</v>
      </c>
    </row>
    <row r="15421" spans="1:7" ht="24" customHeight="1" x14ac:dyDescent="0.2">
      <c r="A15421" s="207" t="str">
        <f t="shared" si="4621"/>
        <v/>
      </c>
      <c r="B15421" s="205" t="str">
        <f t="shared" si="4624"/>
        <v/>
      </c>
      <c r="C15421" s="206"/>
      <c r="D15421" s="207" t="str">
        <f t="shared" si="4622"/>
        <v/>
      </c>
      <c r="E15421" s="208"/>
      <c r="F15421" s="209">
        <f t="shared" si="4623"/>
        <v>0</v>
      </c>
      <c r="G15421" s="268">
        <f t="shared" si="4625"/>
        <v>0</v>
      </c>
    </row>
    <row r="15422" spans="1:7" ht="24" customHeight="1" x14ac:dyDescent="0.2">
      <c r="A15422" s="207" t="str">
        <f t="shared" si="4621"/>
        <v/>
      </c>
      <c r="B15422" s="205" t="str">
        <f t="shared" si="4624"/>
        <v/>
      </c>
      <c r="C15422" s="206"/>
      <c r="D15422" s="207" t="str">
        <f t="shared" si="4622"/>
        <v/>
      </c>
      <c r="E15422" s="208"/>
      <c r="F15422" s="209">
        <f t="shared" si="4623"/>
        <v>0</v>
      </c>
      <c r="G15422" s="268">
        <f t="shared" si="4625"/>
        <v>0</v>
      </c>
    </row>
    <row r="15423" spans="1:7" ht="24" customHeight="1" x14ac:dyDescent="0.2">
      <c r="A15423" s="207" t="str">
        <f t="shared" si="4621"/>
        <v/>
      </c>
      <c r="B15423" s="205" t="str">
        <f t="shared" si="4624"/>
        <v/>
      </c>
      <c r="C15423" s="206"/>
      <c r="D15423" s="207" t="str">
        <f t="shared" si="4622"/>
        <v/>
      </c>
      <c r="E15423" s="208"/>
      <c r="F15423" s="209">
        <f t="shared" si="4623"/>
        <v>0</v>
      </c>
      <c r="G15423" s="268">
        <f t="shared" si="4625"/>
        <v>0</v>
      </c>
    </row>
    <row r="15424" spans="1:7" ht="24" customHeight="1" x14ac:dyDescent="0.2">
      <c r="A15424" s="207" t="str">
        <f t="shared" si="4621"/>
        <v/>
      </c>
      <c r="B15424" s="205" t="str">
        <f t="shared" si="4624"/>
        <v/>
      </c>
      <c r="C15424" s="206"/>
      <c r="D15424" s="207" t="str">
        <f t="shared" si="4622"/>
        <v/>
      </c>
      <c r="E15424" s="208"/>
      <c r="F15424" s="209">
        <f t="shared" si="4623"/>
        <v>0</v>
      </c>
      <c r="G15424" s="268">
        <f t="shared" si="4625"/>
        <v>0</v>
      </c>
    </row>
    <row r="15425" spans="1:7" ht="24" customHeight="1" x14ac:dyDescent="0.2">
      <c r="A15425" s="207" t="str">
        <f t="shared" si="4621"/>
        <v/>
      </c>
      <c r="B15425" s="205" t="str">
        <f t="shared" si="4624"/>
        <v/>
      </c>
      <c r="C15425" s="206"/>
      <c r="D15425" s="207" t="str">
        <f t="shared" si="4622"/>
        <v/>
      </c>
      <c r="E15425" s="208"/>
      <c r="F15425" s="210">
        <f t="shared" si="4623"/>
        <v>0</v>
      </c>
      <c r="G15425" s="268">
        <f t="shared" si="4625"/>
        <v>0</v>
      </c>
    </row>
    <row r="15426" spans="1:7" ht="24" customHeight="1" x14ac:dyDescent="0.2">
      <c r="A15426" s="269"/>
      <c r="D15426" s="88"/>
      <c r="E15426" s="89"/>
      <c r="F15426" s="300" t="s">
        <v>30</v>
      </c>
      <c r="G15426" s="270">
        <f>SUBTOTAL(9,G15412:G15425)</f>
        <v>0</v>
      </c>
    </row>
    <row r="15427" spans="1:7" ht="24" customHeight="1" x14ac:dyDescent="0.2">
      <c r="A15427" s="269"/>
      <c r="C15427" s="297" t="s">
        <v>604</v>
      </c>
      <c r="D15427" s="88"/>
      <c r="E15427" s="89"/>
      <c r="G15427" s="271"/>
    </row>
    <row r="15428" spans="1:7" ht="24" customHeight="1" x14ac:dyDescent="0.2">
      <c r="A15428" s="207" t="str">
        <f t="shared" ref="A15428:A15435" si="4626">IFERROR(VLOOKUP(C15428,Tabla_Insumos,4,FALSE),"")</f>
        <v/>
      </c>
      <c r="B15428" s="205">
        <f t="shared" ref="B15428:B15435" si="4627">IFERROR(VLOOKUP(A15428,Tabla_Indices,5,FALSE),"")</f>
        <v>0</v>
      </c>
      <c r="C15428" s="206"/>
      <c r="D15428" s="207" t="str">
        <f t="shared" ref="D15428:D15435" si="4628">IFERROR(VLOOKUP(C15428,Tabla_Insumos,2,FALSE),"")</f>
        <v/>
      </c>
      <c r="E15428" s="208"/>
      <c r="F15428" s="211">
        <f t="shared" ref="F15428:F15435" si="4629">IFERROR(VLOOKUP(C15428,Tabla_Insumos,3,FALSE),0)</f>
        <v>0</v>
      </c>
      <c r="G15428" s="268">
        <f>ROUND(E15428*F15428,2)</f>
        <v>0</v>
      </c>
    </row>
    <row r="15429" spans="1:7" ht="24" customHeight="1" x14ac:dyDescent="0.2">
      <c r="A15429" s="207" t="str">
        <f t="shared" si="4626"/>
        <v/>
      </c>
      <c r="B15429" s="205">
        <f t="shared" si="4627"/>
        <v>0</v>
      </c>
      <c r="C15429" s="206"/>
      <c r="D15429" s="207" t="str">
        <f t="shared" si="4628"/>
        <v/>
      </c>
      <c r="E15429" s="208"/>
      <c r="F15429" s="211">
        <f t="shared" si="4629"/>
        <v>0</v>
      </c>
      <c r="G15429" s="268">
        <f>ROUND(E15429*F15429,2)</f>
        <v>0</v>
      </c>
    </row>
    <row r="15430" spans="1:7" ht="24" customHeight="1" x14ac:dyDescent="0.2">
      <c r="A15430" s="207" t="str">
        <f t="shared" si="4626"/>
        <v/>
      </c>
      <c r="B15430" s="205">
        <f t="shared" si="4627"/>
        <v>0</v>
      </c>
      <c r="C15430" s="206"/>
      <c r="D15430" s="207" t="str">
        <f t="shared" si="4628"/>
        <v/>
      </c>
      <c r="E15430" s="208"/>
      <c r="F15430" s="211">
        <f t="shared" si="4629"/>
        <v>0</v>
      </c>
      <c r="G15430" s="268">
        <f t="shared" ref="G15430:G15435" si="4630">ROUND(E15430*F15430,2)</f>
        <v>0</v>
      </c>
    </row>
    <row r="15431" spans="1:7" ht="24" customHeight="1" x14ac:dyDescent="0.2">
      <c r="A15431" s="207" t="str">
        <f t="shared" si="4626"/>
        <v/>
      </c>
      <c r="B15431" s="205">
        <f t="shared" si="4627"/>
        <v>0</v>
      </c>
      <c r="C15431" s="206"/>
      <c r="D15431" s="207" t="str">
        <f t="shared" si="4628"/>
        <v/>
      </c>
      <c r="E15431" s="208"/>
      <c r="F15431" s="211">
        <f t="shared" si="4629"/>
        <v>0</v>
      </c>
      <c r="G15431" s="268">
        <f t="shared" si="4630"/>
        <v>0</v>
      </c>
    </row>
    <row r="15432" spans="1:7" ht="24" customHeight="1" x14ac:dyDescent="0.2">
      <c r="A15432" s="207" t="str">
        <f t="shared" si="4626"/>
        <v/>
      </c>
      <c r="B15432" s="205">
        <f t="shared" si="4627"/>
        <v>0</v>
      </c>
      <c r="C15432" s="206"/>
      <c r="D15432" s="207" t="str">
        <f t="shared" si="4628"/>
        <v/>
      </c>
      <c r="E15432" s="208"/>
      <c r="F15432" s="209">
        <f t="shared" si="4629"/>
        <v>0</v>
      </c>
      <c r="G15432" s="268">
        <f t="shared" si="4630"/>
        <v>0</v>
      </c>
    </row>
    <row r="15433" spans="1:7" ht="24" customHeight="1" x14ac:dyDescent="0.2">
      <c r="A15433" s="207" t="str">
        <f t="shared" si="4626"/>
        <v/>
      </c>
      <c r="B15433" s="205">
        <f t="shared" si="4627"/>
        <v>0</v>
      </c>
      <c r="C15433" s="206"/>
      <c r="D15433" s="207" t="str">
        <f t="shared" si="4628"/>
        <v/>
      </c>
      <c r="E15433" s="208"/>
      <c r="F15433" s="209">
        <f t="shared" si="4629"/>
        <v>0</v>
      </c>
      <c r="G15433" s="268">
        <f t="shared" si="4630"/>
        <v>0</v>
      </c>
    </row>
    <row r="15434" spans="1:7" ht="24" customHeight="1" x14ac:dyDescent="0.2">
      <c r="A15434" s="207" t="str">
        <f t="shared" si="4626"/>
        <v/>
      </c>
      <c r="B15434" s="205">
        <f t="shared" si="4627"/>
        <v>0</v>
      </c>
      <c r="C15434" s="206"/>
      <c r="D15434" s="207" t="str">
        <f t="shared" si="4628"/>
        <v/>
      </c>
      <c r="E15434" s="208"/>
      <c r="F15434" s="209">
        <f t="shared" si="4629"/>
        <v>0</v>
      </c>
      <c r="G15434" s="268">
        <f t="shared" si="4630"/>
        <v>0</v>
      </c>
    </row>
    <row r="15435" spans="1:7" ht="24" customHeight="1" x14ac:dyDescent="0.2">
      <c r="A15435" s="207" t="str">
        <f t="shared" si="4626"/>
        <v/>
      </c>
      <c r="B15435" s="205">
        <f t="shared" si="4627"/>
        <v>0</v>
      </c>
      <c r="C15435" s="206"/>
      <c r="D15435" s="207" t="str">
        <f t="shared" si="4628"/>
        <v/>
      </c>
      <c r="E15435" s="208"/>
      <c r="F15435" s="209">
        <f t="shared" si="4629"/>
        <v>0</v>
      </c>
      <c r="G15435" s="268">
        <f t="shared" si="4630"/>
        <v>0</v>
      </c>
    </row>
    <row r="15436" spans="1:7" ht="24" customHeight="1" x14ac:dyDescent="0.2">
      <c r="A15436" s="269"/>
      <c r="D15436" s="88"/>
      <c r="E15436" s="89"/>
      <c r="F15436" s="300" t="s">
        <v>31</v>
      </c>
      <c r="G15436" s="270">
        <f>SUBTOTAL(9,G15428:G15435)</f>
        <v>0</v>
      </c>
    </row>
    <row r="15437" spans="1:7" ht="24" customHeight="1" x14ac:dyDescent="0.2">
      <c r="A15437" s="269"/>
      <c r="C15437" s="297" t="s">
        <v>605</v>
      </c>
      <c r="D15437" s="88"/>
      <c r="E15437" s="89"/>
      <c r="G15437" s="271"/>
    </row>
    <row r="15438" spans="1:7" ht="24" customHeight="1" x14ac:dyDescent="0.2">
      <c r="A15438" s="207" t="str">
        <f t="shared" ref="A15438:A15446" si="4631">IFERROR(VLOOKUP(C15438,Tabla_Insumos,4,FALSE),"")</f>
        <v/>
      </c>
      <c r="B15438" s="205" t="str">
        <f t="shared" ref="B15438:B15446" si="4632">IFERROR(VLOOKUP(C15438,Tabla_Insumos,5,FALSE),"")</f>
        <v/>
      </c>
      <c r="C15438" s="206"/>
      <c r="D15438" s="207" t="str">
        <f t="shared" ref="D15438:D15446" si="4633">IFERROR(VLOOKUP(C15438,Tabla_Insumos,2,FALSE),"")</f>
        <v/>
      </c>
      <c r="E15438" s="208"/>
      <c r="F15438" s="209">
        <f t="shared" ref="F15438:F15446" si="4634">IFERROR(VLOOKUP(C15438,Tabla_Insumos,3,FALSE),0)</f>
        <v>0</v>
      </c>
      <c r="G15438" s="268">
        <f t="shared" ref="G15438:G15446" si="4635">ROUND(E15438*F15438,2)</f>
        <v>0</v>
      </c>
    </row>
    <row r="15439" spans="1:7" ht="24" customHeight="1" x14ac:dyDescent="0.2">
      <c r="A15439" s="207" t="str">
        <f t="shared" si="4631"/>
        <v/>
      </c>
      <c r="B15439" s="205" t="str">
        <f t="shared" si="4632"/>
        <v/>
      </c>
      <c r="C15439" s="206"/>
      <c r="D15439" s="207" t="str">
        <f t="shared" si="4633"/>
        <v/>
      </c>
      <c r="E15439" s="208"/>
      <c r="F15439" s="209">
        <f t="shared" si="4634"/>
        <v>0</v>
      </c>
      <c r="G15439" s="268">
        <f t="shared" si="4635"/>
        <v>0</v>
      </c>
    </row>
    <row r="15440" spans="1:7" ht="24" customHeight="1" x14ac:dyDescent="0.2">
      <c r="A15440" s="207" t="str">
        <f t="shared" si="4631"/>
        <v/>
      </c>
      <c r="B15440" s="205" t="str">
        <f t="shared" si="4632"/>
        <v/>
      </c>
      <c r="C15440" s="206"/>
      <c r="D15440" s="207" t="str">
        <f t="shared" si="4633"/>
        <v/>
      </c>
      <c r="E15440" s="208"/>
      <c r="F15440" s="209">
        <f t="shared" si="4634"/>
        <v>0</v>
      </c>
      <c r="G15440" s="268">
        <f t="shared" si="4635"/>
        <v>0</v>
      </c>
    </row>
    <row r="15441" spans="1:7" ht="24" customHeight="1" x14ac:dyDescent="0.2">
      <c r="A15441" s="207" t="str">
        <f t="shared" si="4631"/>
        <v/>
      </c>
      <c r="B15441" s="205" t="str">
        <f t="shared" si="4632"/>
        <v/>
      </c>
      <c r="C15441" s="206"/>
      <c r="D15441" s="207" t="str">
        <f t="shared" si="4633"/>
        <v/>
      </c>
      <c r="E15441" s="208"/>
      <c r="F15441" s="209">
        <f t="shared" si="4634"/>
        <v>0</v>
      </c>
      <c r="G15441" s="268">
        <f t="shared" si="4635"/>
        <v>0</v>
      </c>
    </row>
    <row r="15442" spans="1:7" ht="24" customHeight="1" x14ac:dyDescent="0.2">
      <c r="A15442" s="207" t="str">
        <f t="shared" si="4631"/>
        <v/>
      </c>
      <c r="B15442" s="205" t="str">
        <f t="shared" si="4632"/>
        <v/>
      </c>
      <c r="C15442" s="206"/>
      <c r="D15442" s="207" t="str">
        <f t="shared" si="4633"/>
        <v/>
      </c>
      <c r="E15442" s="208"/>
      <c r="F15442" s="209">
        <f t="shared" si="4634"/>
        <v>0</v>
      </c>
      <c r="G15442" s="268">
        <f t="shared" si="4635"/>
        <v>0</v>
      </c>
    </row>
    <row r="15443" spans="1:7" ht="24" customHeight="1" x14ac:dyDescent="0.2">
      <c r="A15443" s="207" t="str">
        <f t="shared" si="4631"/>
        <v/>
      </c>
      <c r="B15443" s="205" t="str">
        <f t="shared" si="4632"/>
        <v/>
      </c>
      <c r="C15443" s="206"/>
      <c r="D15443" s="207" t="str">
        <f t="shared" si="4633"/>
        <v/>
      </c>
      <c r="E15443" s="208"/>
      <c r="F15443" s="209">
        <f t="shared" si="4634"/>
        <v>0</v>
      </c>
      <c r="G15443" s="268">
        <f t="shared" si="4635"/>
        <v>0</v>
      </c>
    </row>
    <row r="15444" spans="1:7" ht="24" customHeight="1" x14ac:dyDescent="0.2">
      <c r="A15444" s="207" t="str">
        <f t="shared" si="4631"/>
        <v/>
      </c>
      <c r="B15444" s="205" t="str">
        <f t="shared" si="4632"/>
        <v/>
      </c>
      <c r="C15444" s="206"/>
      <c r="D15444" s="207" t="str">
        <f t="shared" si="4633"/>
        <v/>
      </c>
      <c r="E15444" s="208"/>
      <c r="F15444" s="209">
        <f t="shared" si="4634"/>
        <v>0</v>
      </c>
      <c r="G15444" s="268">
        <f t="shared" si="4635"/>
        <v>0</v>
      </c>
    </row>
    <row r="15445" spans="1:7" ht="24" customHeight="1" x14ac:dyDescent="0.2">
      <c r="A15445" s="207" t="str">
        <f t="shared" si="4631"/>
        <v/>
      </c>
      <c r="B15445" s="205" t="str">
        <f t="shared" si="4632"/>
        <v/>
      </c>
      <c r="C15445" s="206"/>
      <c r="D15445" s="207" t="str">
        <f t="shared" si="4633"/>
        <v/>
      </c>
      <c r="E15445" s="208"/>
      <c r="F15445" s="209">
        <f t="shared" si="4634"/>
        <v>0</v>
      </c>
      <c r="G15445" s="268">
        <f t="shared" si="4635"/>
        <v>0</v>
      </c>
    </row>
    <row r="15446" spans="1:7" ht="24" customHeight="1" x14ac:dyDescent="0.2">
      <c r="A15446" s="207" t="str">
        <f t="shared" si="4631"/>
        <v/>
      </c>
      <c r="B15446" s="205" t="str">
        <f t="shared" si="4632"/>
        <v/>
      </c>
      <c r="C15446" s="206"/>
      <c r="D15446" s="207" t="str">
        <f t="shared" si="4633"/>
        <v/>
      </c>
      <c r="E15446" s="208"/>
      <c r="F15446" s="209">
        <f t="shared" si="4634"/>
        <v>0</v>
      </c>
      <c r="G15446" s="268">
        <f t="shared" si="4635"/>
        <v>0</v>
      </c>
    </row>
    <row r="15447" spans="1:7" ht="24" customHeight="1" x14ac:dyDescent="0.2">
      <c r="A15447" s="272"/>
      <c r="B15447" s="88"/>
      <c r="D15447" s="88"/>
      <c r="E15447" s="89"/>
      <c r="F15447" s="300" t="s">
        <v>32</v>
      </c>
      <c r="G15447" s="270">
        <f>SUBTOTAL(9,G15438:G15446)</f>
        <v>0</v>
      </c>
    </row>
    <row r="15448" spans="1:7" ht="24" customHeight="1" x14ac:dyDescent="0.2">
      <c r="A15448" s="273"/>
      <c r="B15448" s="88"/>
      <c r="D15448" s="88"/>
      <c r="E15448" s="89"/>
      <c r="G15448" s="271"/>
    </row>
    <row r="15449" spans="1:7" ht="24" customHeight="1" x14ac:dyDescent="0.2">
      <c r="A15449" s="274" t="str">
        <f>B15407</f>
        <v>25.9.3.10</v>
      </c>
      <c r="B15449" s="275" t="str">
        <f>C15407</f>
        <v>Precintos</v>
      </c>
      <c r="C15449" s="95"/>
      <c r="D15449" s="95" t="s">
        <v>33</v>
      </c>
      <c r="E15449" s="96"/>
      <c r="F15449" s="277" t="s">
        <v>34</v>
      </c>
      <c r="G15449" s="276">
        <f>SUBTOTAL(9,G15412:G15448)</f>
        <v>0</v>
      </c>
    </row>
    <row r="15451" spans="1:7" ht="24" customHeight="1" x14ac:dyDescent="0.2">
      <c r="A15451" s="256" t="s">
        <v>36</v>
      </c>
      <c r="B15451" s="257"/>
      <c r="C15451" s="257"/>
      <c r="D15451" s="257"/>
      <c r="E15451" s="257"/>
      <c r="F15451" s="257"/>
      <c r="G15451" s="258"/>
    </row>
    <row r="15452" spans="1:7" ht="24" customHeight="1" x14ac:dyDescent="0.2">
      <c r="A15452" s="259" t="s">
        <v>601</v>
      </c>
      <c r="B15452" s="84" t="str">
        <f>Comitente</f>
        <v>SUBSECRETARIA DE ARQUITECTURA</v>
      </c>
      <c r="C15452" s="80"/>
      <c r="D15452" s="85"/>
      <c r="E15452" s="85"/>
      <c r="F15452" s="86"/>
      <c r="G15452" s="260"/>
    </row>
    <row r="15453" spans="1:7" ht="24" customHeight="1" x14ac:dyDescent="0.2">
      <c r="A15453" s="259" t="s">
        <v>602</v>
      </c>
      <c r="B15453" s="84">
        <f>Contratista</f>
        <v>0</v>
      </c>
      <c r="C15453" s="81"/>
      <c r="D15453" s="81"/>
      <c r="E15453" s="81"/>
      <c r="F15453" s="87"/>
      <c r="G15453" s="261"/>
    </row>
    <row r="15454" spans="1:7" ht="24" customHeight="1" x14ac:dyDescent="0.2">
      <c r="A15454" s="259" t="s">
        <v>23</v>
      </c>
      <c r="B15454" s="84" t="str">
        <f>Obra</f>
        <v>ESCUELA CASA DEL NINÑO</v>
      </c>
      <c r="C15454" s="81"/>
      <c r="D15454" s="81"/>
      <c r="E15454" s="81"/>
      <c r="F15454" s="87" t="s">
        <v>37</v>
      </c>
      <c r="G15454" s="262">
        <f>Fecha_Base</f>
        <v>0</v>
      </c>
    </row>
    <row r="15455" spans="1:7" ht="24" customHeight="1" x14ac:dyDescent="0.2">
      <c r="A15455" s="263" t="s">
        <v>600</v>
      </c>
      <c r="B15455" s="82" t="str">
        <f>Ubicación</f>
        <v>VALLE FERTIL - SAN JUAN</v>
      </c>
      <c r="C15455" s="82"/>
      <c r="D15455" s="88"/>
      <c r="E15455" s="89"/>
      <c r="G15455" s="264"/>
    </row>
    <row r="15456" spans="1:7" ht="24" customHeight="1" x14ac:dyDescent="0.2">
      <c r="A15456" s="263" t="s">
        <v>38</v>
      </c>
      <c r="B15456" s="91">
        <f>IFERROR(VALUE(LEFT(B15457,FIND(".",B15457)-1)),"")</f>
        <v>25</v>
      </c>
      <c r="C15456" s="83" t="str">
        <f>IFERROR(VLOOKUP(B15456,Tabla_CyP,2,FALSE),"")</f>
        <v>REPARACIONES, REFACCIONES Y REFUNCIONALIZACIONES</v>
      </c>
      <c r="E15456" s="89"/>
      <c r="G15456" s="264"/>
    </row>
    <row r="15457" spans="1:7" ht="24" customHeight="1" x14ac:dyDescent="0.2">
      <c r="A15457" s="263" t="s">
        <v>24</v>
      </c>
      <c r="B15457" s="92" t="str">
        <f>IFERROR(VLOOKUP(COUNTIF($A$1:A15457,"ANALISIS DE PRECIOS"),Tabla_NumeroItem,2,FALSE),"")</f>
        <v>25.9.4.1</v>
      </c>
      <c r="C15457" s="83" t="str">
        <f>IFERROR(VLOOKUP(B15457,Tabla_CyP,2,FALSE),"")</f>
        <v>Luminaria Tipo Novalucce Terra T8 Doble Parab C / Lámpara LED 2x36W</v>
      </c>
      <c r="D15457" s="88"/>
      <c r="E15457" s="89"/>
      <c r="F15457" s="87" t="s">
        <v>25</v>
      </c>
      <c r="G15457" s="265" t="str">
        <f>IFERROR(VLOOKUP(B15457,Tabla_CyP,4,FALSE),"")</f>
        <v>u</v>
      </c>
    </row>
    <row r="15458" spans="1:7" ht="24" customHeight="1" x14ac:dyDescent="0.2">
      <c r="A15458" s="263"/>
      <c r="B15458" s="82"/>
      <c r="D15458" s="88"/>
      <c r="E15458" s="89"/>
      <c r="G15458" s="264"/>
    </row>
    <row r="15459" spans="1:7" ht="24" customHeight="1" x14ac:dyDescent="0.2">
      <c r="A15459" s="366" t="s">
        <v>506</v>
      </c>
      <c r="B15459" s="367"/>
      <c r="C15459" s="368" t="s">
        <v>0</v>
      </c>
      <c r="D15459" s="368" t="s">
        <v>26</v>
      </c>
      <c r="E15459" s="370" t="s">
        <v>27</v>
      </c>
      <c r="F15459" s="372" t="s">
        <v>28</v>
      </c>
      <c r="G15459" s="372" t="s">
        <v>29</v>
      </c>
    </row>
    <row r="15460" spans="1:7" ht="24" customHeight="1" x14ac:dyDescent="0.2">
      <c r="A15460" s="93" t="s">
        <v>507</v>
      </c>
      <c r="B15460" s="93" t="s">
        <v>508</v>
      </c>
      <c r="C15460" s="369"/>
      <c r="D15460" s="369"/>
      <c r="E15460" s="371"/>
      <c r="F15460" s="373"/>
      <c r="G15460" s="373"/>
    </row>
    <row r="15461" spans="1:7" ht="24" customHeight="1" x14ac:dyDescent="0.2">
      <c r="A15461" s="299"/>
      <c r="B15461" s="94"/>
      <c r="C15461" s="298" t="s">
        <v>603</v>
      </c>
      <c r="D15461" s="95"/>
      <c r="E15461" s="96"/>
      <c r="F15461" s="97"/>
      <c r="G15461" s="267"/>
    </row>
    <row r="15462" spans="1:7" ht="24" customHeight="1" x14ac:dyDescent="0.2">
      <c r="A15462" s="207" t="str">
        <f t="shared" ref="A15462:A15475" si="4636">IFERROR(VLOOKUP(C15462,Tabla_Insumos,4,FALSE),"")</f>
        <v/>
      </c>
      <c r="B15462" s="205" t="str">
        <f>IFERROR(VLOOKUP(C15462,Tabla_Insumos,5,FALSE),"")</f>
        <v/>
      </c>
      <c r="C15462" s="206"/>
      <c r="D15462" s="207" t="str">
        <f t="shared" ref="D15462:D15475" si="4637">IFERROR(VLOOKUP(C15462,Tabla_Insumos,2,FALSE),"")</f>
        <v/>
      </c>
      <c r="E15462" s="208"/>
      <c r="F15462" s="209">
        <f t="shared" ref="F15462:F15475" si="4638">IFERROR(VLOOKUP(C15462,Tabla_Insumos,3,FALSE),0)</f>
        <v>0</v>
      </c>
      <c r="G15462" s="268">
        <f>ROUND(E15462*F15462,2)</f>
        <v>0</v>
      </c>
    </row>
    <row r="15463" spans="1:7" ht="24" customHeight="1" x14ac:dyDescent="0.2">
      <c r="A15463" s="207" t="str">
        <f t="shared" si="4636"/>
        <v/>
      </c>
      <c r="B15463" s="205" t="str">
        <f t="shared" ref="B15463:B15475" si="4639">IFERROR(VLOOKUP(C15463,Tabla_Insumos,5,FALSE),"")</f>
        <v/>
      </c>
      <c r="C15463" s="206"/>
      <c r="D15463" s="207" t="str">
        <f t="shared" si="4637"/>
        <v/>
      </c>
      <c r="E15463" s="208"/>
      <c r="F15463" s="209">
        <f t="shared" si="4638"/>
        <v>0</v>
      </c>
      <c r="G15463" s="268">
        <f t="shared" ref="G15463:G15475" si="4640">ROUND(E15463*F15463,2)</f>
        <v>0</v>
      </c>
    </row>
    <row r="15464" spans="1:7" ht="24" customHeight="1" x14ac:dyDescent="0.2">
      <c r="A15464" s="207" t="str">
        <f t="shared" si="4636"/>
        <v/>
      </c>
      <c r="B15464" s="205" t="str">
        <f t="shared" si="4639"/>
        <v/>
      </c>
      <c r="C15464" s="206"/>
      <c r="D15464" s="207" t="str">
        <f t="shared" si="4637"/>
        <v/>
      </c>
      <c r="E15464" s="208"/>
      <c r="F15464" s="209">
        <f t="shared" si="4638"/>
        <v>0</v>
      </c>
      <c r="G15464" s="268">
        <f t="shared" si="4640"/>
        <v>0</v>
      </c>
    </row>
    <row r="15465" spans="1:7" ht="24" customHeight="1" x14ac:dyDescent="0.2">
      <c r="A15465" s="207" t="str">
        <f t="shared" si="4636"/>
        <v/>
      </c>
      <c r="B15465" s="205" t="str">
        <f t="shared" si="4639"/>
        <v/>
      </c>
      <c r="C15465" s="206"/>
      <c r="D15465" s="207" t="str">
        <f t="shared" si="4637"/>
        <v/>
      </c>
      <c r="E15465" s="208"/>
      <c r="F15465" s="209">
        <f t="shared" si="4638"/>
        <v>0</v>
      </c>
      <c r="G15465" s="268">
        <f t="shared" si="4640"/>
        <v>0</v>
      </c>
    </row>
    <row r="15466" spans="1:7" ht="24" customHeight="1" x14ac:dyDescent="0.2">
      <c r="A15466" s="207" t="str">
        <f t="shared" si="4636"/>
        <v/>
      </c>
      <c r="B15466" s="205" t="str">
        <f t="shared" si="4639"/>
        <v/>
      </c>
      <c r="C15466" s="206"/>
      <c r="D15466" s="207" t="str">
        <f t="shared" si="4637"/>
        <v/>
      </c>
      <c r="E15466" s="208"/>
      <c r="F15466" s="209">
        <f t="shared" si="4638"/>
        <v>0</v>
      </c>
      <c r="G15466" s="268">
        <f t="shared" si="4640"/>
        <v>0</v>
      </c>
    </row>
    <row r="15467" spans="1:7" ht="24" customHeight="1" x14ac:dyDescent="0.2">
      <c r="A15467" s="207" t="str">
        <f t="shared" si="4636"/>
        <v/>
      </c>
      <c r="B15467" s="205" t="str">
        <f t="shared" si="4639"/>
        <v/>
      </c>
      <c r="C15467" s="206"/>
      <c r="D15467" s="207" t="str">
        <f t="shared" si="4637"/>
        <v/>
      </c>
      <c r="E15467" s="208"/>
      <c r="F15467" s="209">
        <f t="shared" si="4638"/>
        <v>0</v>
      </c>
      <c r="G15467" s="268">
        <f t="shared" si="4640"/>
        <v>0</v>
      </c>
    </row>
    <row r="15468" spans="1:7" ht="24" customHeight="1" x14ac:dyDescent="0.2">
      <c r="A15468" s="207" t="str">
        <f t="shared" si="4636"/>
        <v/>
      </c>
      <c r="B15468" s="205" t="str">
        <f t="shared" si="4639"/>
        <v/>
      </c>
      <c r="C15468" s="206"/>
      <c r="D15468" s="207" t="str">
        <f t="shared" si="4637"/>
        <v/>
      </c>
      <c r="E15468" s="208"/>
      <c r="F15468" s="209">
        <f t="shared" si="4638"/>
        <v>0</v>
      </c>
      <c r="G15468" s="268">
        <f t="shared" si="4640"/>
        <v>0</v>
      </c>
    </row>
    <row r="15469" spans="1:7" ht="24" customHeight="1" x14ac:dyDescent="0.2">
      <c r="A15469" s="207" t="str">
        <f t="shared" si="4636"/>
        <v/>
      </c>
      <c r="B15469" s="205" t="str">
        <f t="shared" si="4639"/>
        <v/>
      </c>
      <c r="C15469" s="206"/>
      <c r="D15469" s="207" t="str">
        <f t="shared" si="4637"/>
        <v/>
      </c>
      <c r="E15469" s="208"/>
      <c r="F15469" s="209">
        <f t="shared" si="4638"/>
        <v>0</v>
      </c>
      <c r="G15469" s="268">
        <f t="shared" si="4640"/>
        <v>0</v>
      </c>
    </row>
    <row r="15470" spans="1:7" ht="24" customHeight="1" x14ac:dyDescent="0.2">
      <c r="A15470" s="207" t="str">
        <f t="shared" si="4636"/>
        <v/>
      </c>
      <c r="B15470" s="205" t="str">
        <f t="shared" si="4639"/>
        <v/>
      </c>
      <c r="C15470" s="206"/>
      <c r="D15470" s="207" t="str">
        <f t="shared" si="4637"/>
        <v/>
      </c>
      <c r="E15470" s="208"/>
      <c r="F15470" s="209">
        <f t="shared" si="4638"/>
        <v>0</v>
      </c>
      <c r="G15470" s="268">
        <f t="shared" si="4640"/>
        <v>0</v>
      </c>
    </row>
    <row r="15471" spans="1:7" ht="24" customHeight="1" x14ac:dyDescent="0.2">
      <c r="A15471" s="207" t="str">
        <f t="shared" si="4636"/>
        <v/>
      </c>
      <c r="B15471" s="205" t="str">
        <f t="shared" si="4639"/>
        <v/>
      </c>
      <c r="C15471" s="206"/>
      <c r="D15471" s="207" t="str">
        <f t="shared" si="4637"/>
        <v/>
      </c>
      <c r="E15471" s="208"/>
      <c r="F15471" s="209">
        <f t="shared" si="4638"/>
        <v>0</v>
      </c>
      <c r="G15471" s="268">
        <f t="shared" si="4640"/>
        <v>0</v>
      </c>
    </row>
    <row r="15472" spans="1:7" ht="24" customHeight="1" x14ac:dyDescent="0.2">
      <c r="A15472" s="207" t="str">
        <f t="shared" si="4636"/>
        <v/>
      </c>
      <c r="B15472" s="205" t="str">
        <f t="shared" si="4639"/>
        <v/>
      </c>
      <c r="C15472" s="206"/>
      <c r="D15472" s="207" t="str">
        <f t="shared" si="4637"/>
        <v/>
      </c>
      <c r="E15472" s="208"/>
      <c r="F15472" s="209">
        <f t="shared" si="4638"/>
        <v>0</v>
      </c>
      <c r="G15472" s="268">
        <f t="shared" si="4640"/>
        <v>0</v>
      </c>
    </row>
    <row r="15473" spans="1:7" ht="24" customHeight="1" x14ac:dyDescent="0.2">
      <c r="A15473" s="207" t="str">
        <f t="shared" si="4636"/>
        <v/>
      </c>
      <c r="B15473" s="205" t="str">
        <f t="shared" si="4639"/>
        <v/>
      </c>
      <c r="C15473" s="206"/>
      <c r="D15473" s="207" t="str">
        <f t="shared" si="4637"/>
        <v/>
      </c>
      <c r="E15473" s="208"/>
      <c r="F15473" s="209">
        <f t="shared" si="4638"/>
        <v>0</v>
      </c>
      <c r="G15473" s="268">
        <f t="shared" si="4640"/>
        <v>0</v>
      </c>
    </row>
    <row r="15474" spans="1:7" ht="24" customHeight="1" x14ac:dyDescent="0.2">
      <c r="A15474" s="207" t="str">
        <f t="shared" si="4636"/>
        <v/>
      </c>
      <c r="B15474" s="205" t="str">
        <f t="shared" si="4639"/>
        <v/>
      </c>
      <c r="C15474" s="206"/>
      <c r="D15474" s="207" t="str">
        <f t="shared" si="4637"/>
        <v/>
      </c>
      <c r="E15474" s="208"/>
      <c r="F15474" s="209">
        <f t="shared" si="4638"/>
        <v>0</v>
      </c>
      <c r="G15474" s="268">
        <f t="shared" si="4640"/>
        <v>0</v>
      </c>
    </row>
    <row r="15475" spans="1:7" ht="24" customHeight="1" x14ac:dyDescent="0.2">
      <c r="A15475" s="207" t="str">
        <f t="shared" si="4636"/>
        <v/>
      </c>
      <c r="B15475" s="205" t="str">
        <f t="shared" si="4639"/>
        <v/>
      </c>
      <c r="C15475" s="206"/>
      <c r="D15475" s="207" t="str">
        <f t="shared" si="4637"/>
        <v/>
      </c>
      <c r="E15475" s="208"/>
      <c r="F15475" s="210">
        <f t="shared" si="4638"/>
        <v>0</v>
      </c>
      <c r="G15475" s="268">
        <f t="shared" si="4640"/>
        <v>0</v>
      </c>
    </row>
    <row r="15476" spans="1:7" ht="24" customHeight="1" x14ac:dyDescent="0.2">
      <c r="A15476" s="269"/>
      <c r="D15476" s="88"/>
      <c r="E15476" s="89"/>
      <c r="F15476" s="300" t="s">
        <v>30</v>
      </c>
      <c r="G15476" s="270">
        <f>SUBTOTAL(9,G15462:G15475)</f>
        <v>0</v>
      </c>
    </row>
    <row r="15477" spans="1:7" ht="24" customHeight="1" x14ac:dyDescent="0.2">
      <c r="A15477" s="269"/>
      <c r="C15477" s="297" t="s">
        <v>604</v>
      </c>
      <c r="D15477" s="88"/>
      <c r="E15477" s="89"/>
      <c r="G15477" s="271"/>
    </row>
    <row r="15478" spans="1:7" ht="24" customHeight="1" x14ac:dyDescent="0.2">
      <c r="A15478" s="207" t="str">
        <f t="shared" ref="A15478:A15485" si="4641">IFERROR(VLOOKUP(C15478,Tabla_Insumos,4,FALSE),"")</f>
        <v/>
      </c>
      <c r="B15478" s="205">
        <f t="shared" ref="B15478:B15485" si="4642">IFERROR(VLOOKUP(A15478,Tabla_Indices,5,FALSE),"")</f>
        <v>0</v>
      </c>
      <c r="C15478" s="206"/>
      <c r="D15478" s="207" t="str">
        <f t="shared" ref="D15478:D15485" si="4643">IFERROR(VLOOKUP(C15478,Tabla_Insumos,2,FALSE),"")</f>
        <v/>
      </c>
      <c r="E15478" s="208"/>
      <c r="F15478" s="211">
        <f t="shared" ref="F15478:F15485" si="4644">IFERROR(VLOOKUP(C15478,Tabla_Insumos,3,FALSE),0)</f>
        <v>0</v>
      </c>
      <c r="G15478" s="268">
        <f>ROUND(E15478*F15478,2)</f>
        <v>0</v>
      </c>
    </row>
    <row r="15479" spans="1:7" ht="24" customHeight="1" x14ac:dyDescent="0.2">
      <c r="A15479" s="207" t="str">
        <f t="shared" si="4641"/>
        <v/>
      </c>
      <c r="B15479" s="205">
        <f t="shared" si="4642"/>
        <v>0</v>
      </c>
      <c r="C15479" s="206"/>
      <c r="D15479" s="207" t="str">
        <f t="shared" si="4643"/>
        <v/>
      </c>
      <c r="E15479" s="208"/>
      <c r="F15479" s="211">
        <f t="shared" si="4644"/>
        <v>0</v>
      </c>
      <c r="G15479" s="268">
        <f>ROUND(E15479*F15479,2)</f>
        <v>0</v>
      </c>
    </row>
    <row r="15480" spans="1:7" ht="24" customHeight="1" x14ac:dyDescent="0.2">
      <c r="A15480" s="207" t="str">
        <f t="shared" si="4641"/>
        <v/>
      </c>
      <c r="B15480" s="205">
        <f t="shared" si="4642"/>
        <v>0</v>
      </c>
      <c r="C15480" s="206"/>
      <c r="D15480" s="207" t="str">
        <f t="shared" si="4643"/>
        <v/>
      </c>
      <c r="E15480" s="208"/>
      <c r="F15480" s="211">
        <f t="shared" si="4644"/>
        <v>0</v>
      </c>
      <c r="G15480" s="268">
        <f t="shared" ref="G15480:G15485" si="4645">ROUND(E15480*F15480,2)</f>
        <v>0</v>
      </c>
    </row>
    <row r="15481" spans="1:7" ht="24" customHeight="1" x14ac:dyDescent="0.2">
      <c r="A15481" s="207" t="str">
        <f t="shared" si="4641"/>
        <v/>
      </c>
      <c r="B15481" s="205">
        <f t="shared" si="4642"/>
        <v>0</v>
      </c>
      <c r="C15481" s="206"/>
      <c r="D15481" s="207" t="str">
        <f t="shared" si="4643"/>
        <v/>
      </c>
      <c r="E15481" s="208"/>
      <c r="F15481" s="211">
        <f t="shared" si="4644"/>
        <v>0</v>
      </c>
      <c r="G15481" s="268">
        <f t="shared" si="4645"/>
        <v>0</v>
      </c>
    </row>
    <row r="15482" spans="1:7" ht="24" customHeight="1" x14ac:dyDescent="0.2">
      <c r="A15482" s="207" t="str">
        <f t="shared" si="4641"/>
        <v/>
      </c>
      <c r="B15482" s="205">
        <f t="shared" si="4642"/>
        <v>0</v>
      </c>
      <c r="C15482" s="206"/>
      <c r="D15482" s="207" t="str">
        <f t="shared" si="4643"/>
        <v/>
      </c>
      <c r="E15482" s="208"/>
      <c r="F15482" s="209">
        <f t="shared" si="4644"/>
        <v>0</v>
      </c>
      <c r="G15482" s="268">
        <f t="shared" si="4645"/>
        <v>0</v>
      </c>
    </row>
    <row r="15483" spans="1:7" ht="24" customHeight="1" x14ac:dyDescent="0.2">
      <c r="A15483" s="207" t="str">
        <f t="shared" si="4641"/>
        <v/>
      </c>
      <c r="B15483" s="205">
        <f t="shared" si="4642"/>
        <v>0</v>
      </c>
      <c r="C15483" s="206"/>
      <c r="D15483" s="207" t="str">
        <f t="shared" si="4643"/>
        <v/>
      </c>
      <c r="E15483" s="208"/>
      <c r="F15483" s="209">
        <f t="shared" si="4644"/>
        <v>0</v>
      </c>
      <c r="G15483" s="268">
        <f t="shared" si="4645"/>
        <v>0</v>
      </c>
    </row>
    <row r="15484" spans="1:7" ht="24" customHeight="1" x14ac:dyDescent="0.2">
      <c r="A15484" s="207" t="str">
        <f t="shared" si="4641"/>
        <v/>
      </c>
      <c r="B15484" s="205">
        <f t="shared" si="4642"/>
        <v>0</v>
      </c>
      <c r="C15484" s="206"/>
      <c r="D15484" s="207" t="str">
        <f t="shared" si="4643"/>
        <v/>
      </c>
      <c r="E15484" s="208"/>
      <c r="F15484" s="209">
        <f t="shared" si="4644"/>
        <v>0</v>
      </c>
      <c r="G15484" s="268">
        <f t="shared" si="4645"/>
        <v>0</v>
      </c>
    </row>
    <row r="15485" spans="1:7" ht="24" customHeight="1" x14ac:dyDescent="0.2">
      <c r="A15485" s="207" t="str">
        <f t="shared" si="4641"/>
        <v/>
      </c>
      <c r="B15485" s="205">
        <f t="shared" si="4642"/>
        <v>0</v>
      </c>
      <c r="C15485" s="206"/>
      <c r="D15485" s="207" t="str">
        <f t="shared" si="4643"/>
        <v/>
      </c>
      <c r="E15485" s="208"/>
      <c r="F15485" s="209">
        <f t="shared" si="4644"/>
        <v>0</v>
      </c>
      <c r="G15485" s="268">
        <f t="shared" si="4645"/>
        <v>0</v>
      </c>
    </row>
    <row r="15486" spans="1:7" ht="24" customHeight="1" x14ac:dyDescent="0.2">
      <c r="A15486" s="269"/>
      <c r="D15486" s="88"/>
      <c r="E15486" s="89"/>
      <c r="F15486" s="300" t="s">
        <v>31</v>
      </c>
      <c r="G15486" s="270">
        <f>SUBTOTAL(9,G15478:G15485)</f>
        <v>0</v>
      </c>
    </row>
    <row r="15487" spans="1:7" ht="24" customHeight="1" x14ac:dyDescent="0.2">
      <c r="A15487" s="269"/>
      <c r="C15487" s="297" t="s">
        <v>605</v>
      </c>
      <c r="D15487" s="88"/>
      <c r="E15487" s="89"/>
      <c r="G15487" s="271"/>
    </row>
    <row r="15488" spans="1:7" ht="24" customHeight="1" x14ac:dyDescent="0.2">
      <c r="A15488" s="207" t="str">
        <f t="shared" ref="A15488:A15496" si="4646">IFERROR(VLOOKUP(C15488,Tabla_Insumos,4,FALSE),"")</f>
        <v/>
      </c>
      <c r="B15488" s="205" t="str">
        <f t="shared" ref="B15488:B15496" si="4647">IFERROR(VLOOKUP(C15488,Tabla_Insumos,5,FALSE),"")</f>
        <v/>
      </c>
      <c r="C15488" s="206"/>
      <c r="D15488" s="207" t="str">
        <f t="shared" ref="D15488:D15496" si="4648">IFERROR(VLOOKUP(C15488,Tabla_Insumos,2,FALSE),"")</f>
        <v/>
      </c>
      <c r="E15488" s="208"/>
      <c r="F15488" s="209">
        <f t="shared" ref="F15488:F15496" si="4649">IFERROR(VLOOKUP(C15488,Tabla_Insumos,3,FALSE),0)</f>
        <v>0</v>
      </c>
      <c r="G15488" s="268">
        <f t="shared" ref="G15488:G15496" si="4650">ROUND(E15488*F15488,2)</f>
        <v>0</v>
      </c>
    </row>
    <row r="15489" spans="1:7" ht="24" customHeight="1" x14ac:dyDescent="0.2">
      <c r="A15489" s="207" t="str">
        <f t="shared" si="4646"/>
        <v/>
      </c>
      <c r="B15489" s="205" t="str">
        <f t="shared" si="4647"/>
        <v/>
      </c>
      <c r="C15489" s="206"/>
      <c r="D15489" s="207" t="str">
        <f t="shared" si="4648"/>
        <v/>
      </c>
      <c r="E15489" s="208"/>
      <c r="F15489" s="209">
        <f t="shared" si="4649"/>
        <v>0</v>
      </c>
      <c r="G15489" s="268">
        <f t="shared" si="4650"/>
        <v>0</v>
      </c>
    </row>
    <row r="15490" spans="1:7" ht="24" customHeight="1" x14ac:dyDescent="0.2">
      <c r="A15490" s="207" t="str">
        <f t="shared" si="4646"/>
        <v/>
      </c>
      <c r="B15490" s="205" t="str">
        <f t="shared" si="4647"/>
        <v/>
      </c>
      <c r="C15490" s="206"/>
      <c r="D15490" s="207" t="str">
        <f t="shared" si="4648"/>
        <v/>
      </c>
      <c r="E15490" s="208"/>
      <c r="F15490" s="209">
        <f t="shared" si="4649"/>
        <v>0</v>
      </c>
      <c r="G15490" s="268">
        <f t="shared" si="4650"/>
        <v>0</v>
      </c>
    </row>
    <row r="15491" spans="1:7" ht="24" customHeight="1" x14ac:dyDescent="0.2">
      <c r="A15491" s="207" t="str">
        <f t="shared" si="4646"/>
        <v/>
      </c>
      <c r="B15491" s="205" t="str">
        <f t="shared" si="4647"/>
        <v/>
      </c>
      <c r="C15491" s="206"/>
      <c r="D15491" s="207" t="str">
        <f t="shared" si="4648"/>
        <v/>
      </c>
      <c r="E15491" s="208"/>
      <c r="F15491" s="209">
        <f t="shared" si="4649"/>
        <v>0</v>
      </c>
      <c r="G15491" s="268">
        <f t="shared" si="4650"/>
        <v>0</v>
      </c>
    </row>
    <row r="15492" spans="1:7" ht="24" customHeight="1" x14ac:dyDescent="0.2">
      <c r="A15492" s="207" t="str">
        <f t="shared" si="4646"/>
        <v/>
      </c>
      <c r="B15492" s="205" t="str">
        <f t="shared" si="4647"/>
        <v/>
      </c>
      <c r="C15492" s="206"/>
      <c r="D15492" s="207" t="str">
        <f t="shared" si="4648"/>
        <v/>
      </c>
      <c r="E15492" s="208"/>
      <c r="F15492" s="209">
        <f t="shared" si="4649"/>
        <v>0</v>
      </c>
      <c r="G15492" s="268">
        <f t="shared" si="4650"/>
        <v>0</v>
      </c>
    </row>
    <row r="15493" spans="1:7" ht="24" customHeight="1" x14ac:dyDescent="0.2">
      <c r="A15493" s="207" t="str">
        <f t="shared" si="4646"/>
        <v/>
      </c>
      <c r="B15493" s="205" t="str">
        <f t="shared" si="4647"/>
        <v/>
      </c>
      <c r="C15493" s="206"/>
      <c r="D15493" s="207" t="str">
        <f t="shared" si="4648"/>
        <v/>
      </c>
      <c r="E15493" s="208"/>
      <c r="F15493" s="209">
        <f t="shared" si="4649"/>
        <v>0</v>
      </c>
      <c r="G15493" s="268">
        <f t="shared" si="4650"/>
        <v>0</v>
      </c>
    </row>
    <row r="15494" spans="1:7" ht="24" customHeight="1" x14ac:dyDescent="0.2">
      <c r="A15494" s="207" t="str">
        <f t="shared" si="4646"/>
        <v/>
      </c>
      <c r="B15494" s="205" t="str">
        <f t="shared" si="4647"/>
        <v/>
      </c>
      <c r="C15494" s="206"/>
      <c r="D15494" s="207" t="str">
        <f t="shared" si="4648"/>
        <v/>
      </c>
      <c r="E15494" s="208"/>
      <c r="F15494" s="209">
        <f t="shared" si="4649"/>
        <v>0</v>
      </c>
      <c r="G15494" s="268">
        <f t="shared" si="4650"/>
        <v>0</v>
      </c>
    </row>
    <row r="15495" spans="1:7" ht="24" customHeight="1" x14ac:dyDescent="0.2">
      <c r="A15495" s="207" t="str">
        <f t="shared" si="4646"/>
        <v/>
      </c>
      <c r="B15495" s="205" t="str">
        <f t="shared" si="4647"/>
        <v/>
      </c>
      <c r="C15495" s="206"/>
      <c r="D15495" s="207" t="str">
        <f t="shared" si="4648"/>
        <v/>
      </c>
      <c r="E15495" s="208"/>
      <c r="F15495" s="209">
        <f t="shared" si="4649"/>
        <v>0</v>
      </c>
      <c r="G15495" s="268">
        <f t="shared" si="4650"/>
        <v>0</v>
      </c>
    </row>
    <row r="15496" spans="1:7" ht="24" customHeight="1" x14ac:dyDescent="0.2">
      <c r="A15496" s="207" t="str">
        <f t="shared" si="4646"/>
        <v/>
      </c>
      <c r="B15496" s="205" t="str">
        <f t="shared" si="4647"/>
        <v/>
      </c>
      <c r="C15496" s="206"/>
      <c r="D15496" s="207" t="str">
        <f t="shared" si="4648"/>
        <v/>
      </c>
      <c r="E15496" s="208"/>
      <c r="F15496" s="209">
        <f t="shared" si="4649"/>
        <v>0</v>
      </c>
      <c r="G15496" s="268">
        <f t="shared" si="4650"/>
        <v>0</v>
      </c>
    </row>
    <row r="15497" spans="1:7" ht="24" customHeight="1" x14ac:dyDescent="0.2">
      <c r="A15497" s="272"/>
      <c r="B15497" s="88"/>
      <c r="D15497" s="88"/>
      <c r="E15497" s="89"/>
      <c r="F15497" s="300" t="s">
        <v>32</v>
      </c>
      <c r="G15497" s="270">
        <f>SUBTOTAL(9,G15488:G15496)</f>
        <v>0</v>
      </c>
    </row>
    <row r="15498" spans="1:7" ht="24" customHeight="1" x14ac:dyDescent="0.2">
      <c r="A15498" s="273"/>
      <c r="B15498" s="88"/>
      <c r="D15498" s="88"/>
      <c r="E15498" s="89"/>
      <c r="G15498" s="271"/>
    </row>
    <row r="15499" spans="1:7" ht="24" customHeight="1" x14ac:dyDescent="0.2">
      <c r="A15499" s="274" t="str">
        <f>B15457</f>
        <v>25.9.4.1</v>
      </c>
      <c r="B15499" s="275" t="str">
        <f>C15457</f>
        <v>Luminaria Tipo Novalucce Terra T8 Doble Parab C / Lámpara LED 2x36W</v>
      </c>
      <c r="C15499" s="95"/>
      <c r="D15499" s="95" t="s">
        <v>33</v>
      </c>
      <c r="E15499" s="96"/>
      <c r="F15499" s="277" t="s">
        <v>34</v>
      </c>
      <c r="G15499" s="276">
        <f>SUBTOTAL(9,G15462:G15498)</f>
        <v>0</v>
      </c>
    </row>
    <row r="15501" spans="1:7" ht="24" customHeight="1" x14ac:dyDescent="0.2">
      <c r="A15501" s="256" t="s">
        <v>36</v>
      </c>
      <c r="B15501" s="257"/>
      <c r="C15501" s="257"/>
      <c r="D15501" s="257"/>
      <c r="E15501" s="257"/>
      <c r="F15501" s="257"/>
      <c r="G15501" s="258"/>
    </row>
    <row r="15502" spans="1:7" ht="24" customHeight="1" x14ac:dyDescent="0.2">
      <c r="A15502" s="259" t="s">
        <v>601</v>
      </c>
      <c r="B15502" s="84" t="str">
        <f>Comitente</f>
        <v>SUBSECRETARIA DE ARQUITECTURA</v>
      </c>
      <c r="C15502" s="80"/>
      <c r="D15502" s="85"/>
      <c r="E15502" s="85"/>
      <c r="F15502" s="86"/>
      <c r="G15502" s="260"/>
    </row>
    <row r="15503" spans="1:7" ht="24" customHeight="1" x14ac:dyDescent="0.2">
      <c r="A15503" s="259" t="s">
        <v>602</v>
      </c>
      <c r="B15503" s="84">
        <f>Contratista</f>
        <v>0</v>
      </c>
      <c r="C15503" s="81"/>
      <c r="D15503" s="81"/>
      <c r="E15503" s="81"/>
      <c r="F15503" s="87"/>
      <c r="G15503" s="261"/>
    </row>
    <row r="15504" spans="1:7" ht="24" customHeight="1" x14ac:dyDescent="0.2">
      <c r="A15504" s="259" t="s">
        <v>23</v>
      </c>
      <c r="B15504" s="84" t="str">
        <f>Obra</f>
        <v>ESCUELA CASA DEL NINÑO</v>
      </c>
      <c r="C15504" s="81"/>
      <c r="D15504" s="81"/>
      <c r="E15504" s="81"/>
      <c r="F15504" s="87" t="s">
        <v>37</v>
      </c>
      <c r="G15504" s="262">
        <f>Fecha_Base</f>
        <v>0</v>
      </c>
    </row>
    <row r="15505" spans="1:7" ht="24" customHeight="1" x14ac:dyDescent="0.2">
      <c r="A15505" s="263" t="s">
        <v>600</v>
      </c>
      <c r="B15505" s="82" t="str">
        <f>Ubicación</f>
        <v>VALLE FERTIL - SAN JUAN</v>
      </c>
      <c r="C15505" s="82"/>
      <c r="D15505" s="88"/>
      <c r="E15505" s="89"/>
      <c r="G15505" s="264"/>
    </row>
    <row r="15506" spans="1:7" ht="24" customHeight="1" x14ac:dyDescent="0.2">
      <c r="A15506" s="263" t="s">
        <v>38</v>
      </c>
      <c r="B15506" s="91">
        <f>IFERROR(VALUE(LEFT(B15507,FIND(".",B15507)-1)),"")</f>
        <v>25</v>
      </c>
      <c r="C15506" s="83" t="str">
        <f>IFERROR(VLOOKUP(B15506,Tabla_CyP,2,FALSE),"")</f>
        <v>REPARACIONES, REFACCIONES Y REFUNCIONALIZACIONES</v>
      </c>
      <c r="E15506" s="89"/>
      <c r="G15506" s="264"/>
    </row>
    <row r="15507" spans="1:7" ht="24" customHeight="1" x14ac:dyDescent="0.2">
      <c r="A15507" s="263" t="s">
        <v>24</v>
      </c>
      <c r="B15507" s="92" t="str">
        <f>IFERROR(VLOOKUP(COUNTIF($A$1:A15507,"ANALISIS DE PRECIOS"),Tabla_NumeroItem,2,FALSE),"")</f>
        <v>25.9.4.2</v>
      </c>
      <c r="C15507" s="83" t="str">
        <f>IFERROR(VLOOKUP(B15507,Tabla_CyP,2,FALSE),"")</f>
        <v xml:space="preserve">Luminaria caudrada Lámpara LED 2x26W </v>
      </c>
      <c r="D15507" s="88"/>
      <c r="E15507" s="89"/>
      <c r="F15507" s="87" t="s">
        <v>25</v>
      </c>
      <c r="G15507" s="265" t="str">
        <f>IFERROR(VLOOKUP(B15507,Tabla_CyP,4,FALSE),"")</f>
        <v>u</v>
      </c>
    </row>
    <row r="15508" spans="1:7" ht="24" customHeight="1" x14ac:dyDescent="0.2">
      <c r="A15508" s="263"/>
      <c r="B15508" s="82"/>
      <c r="D15508" s="88"/>
      <c r="E15508" s="89"/>
      <c r="G15508" s="264"/>
    </row>
    <row r="15509" spans="1:7" ht="24" customHeight="1" x14ac:dyDescent="0.2">
      <c r="A15509" s="366" t="s">
        <v>506</v>
      </c>
      <c r="B15509" s="367"/>
      <c r="C15509" s="368" t="s">
        <v>0</v>
      </c>
      <c r="D15509" s="368" t="s">
        <v>26</v>
      </c>
      <c r="E15509" s="370" t="s">
        <v>27</v>
      </c>
      <c r="F15509" s="372" t="s">
        <v>28</v>
      </c>
      <c r="G15509" s="372" t="s">
        <v>29</v>
      </c>
    </row>
    <row r="15510" spans="1:7" ht="24" customHeight="1" x14ac:dyDescent="0.2">
      <c r="A15510" s="93" t="s">
        <v>507</v>
      </c>
      <c r="B15510" s="93" t="s">
        <v>508</v>
      </c>
      <c r="C15510" s="369"/>
      <c r="D15510" s="369"/>
      <c r="E15510" s="371"/>
      <c r="F15510" s="373"/>
      <c r="G15510" s="373"/>
    </row>
    <row r="15511" spans="1:7" ht="24" customHeight="1" x14ac:dyDescent="0.2">
      <c r="A15511" s="299"/>
      <c r="B15511" s="94"/>
      <c r="C15511" s="298" t="s">
        <v>603</v>
      </c>
      <c r="D15511" s="95"/>
      <c r="E15511" s="96"/>
      <c r="F15511" s="97"/>
      <c r="G15511" s="267"/>
    </row>
    <row r="15512" spans="1:7" ht="24" customHeight="1" x14ac:dyDescent="0.2">
      <c r="A15512" s="207" t="str">
        <f t="shared" ref="A15512:A15525" si="4651">IFERROR(VLOOKUP(C15512,Tabla_Insumos,4,FALSE),"")</f>
        <v/>
      </c>
      <c r="B15512" s="205" t="str">
        <f>IFERROR(VLOOKUP(C15512,Tabla_Insumos,5,FALSE),"")</f>
        <v/>
      </c>
      <c r="C15512" s="206"/>
      <c r="D15512" s="207" t="str">
        <f t="shared" ref="D15512:D15525" si="4652">IFERROR(VLOOKUP(C15512,Tabla_Insumos,2,FALSE),"")</f>
        <v/>
      </c>
      <c r="E15512" s="208"/>
      <c r="F15512" s="209">
        <f t="shared" ref="F15512:F15525" si="4653">IFERROR(VLOOKUP(C15512,Tabla_Insumos,3,FALSE),0)</f>
        <v>0</v>
      </c>
      <c r="G15512" s="268">
        <f>ROUND(E15512*F15512,2)</f>
        <v>0</v>
      </c>
    </row>
    <row r="15513" spans="1:7" ht="24" customHeight="1" x14ac:dyDescent="0.2">
      <c r="A15513" s="207" t="str">
        <f t="shared" si="4651"/>
        <v/>
      </c>
      <c r="B15513" s="205" t="str">
        <f t="shared" ref="B15513:B15525" si="4654">IFERROR(VLOOKUP(C15513,Tabla_Insumos,5,FALSE),"")</f>
        <v/>
      </c>
      <c r="C15513" s="206"/>
      <c r="D15513" s="207" t="str">
        <f t="shared" si="4652"/>
        <v/>
      </c>
      <c r="E15513" s="208"/>
      <c r="F15513" s="209">
        <f t="shared" si="4653"/>
        <v>0</v>
      </c>
      <c r="G15513" s="268">
        <f t="shared" ref="G15513:G15525" si="4655">ROUND(E15513*F15513,2)</f>
        <v>0</v>
      </c>
    </row>
    <row r="15514" spans="1:7" ht="24" customHeight="1" x14ac:dyDescent="0.2">
      <c r="A15514" s="207" t="str">
        <f t="shared" si="4651"/>
        <v/>
      </c>
      <c r="B15514" s="205" t="str">
        <f t="shared" si="4654"/>
        <v/>
      </c>
      <c r="C15514" s="206"/>
      <c r="D15514" s="207" t="str">
        <f t="shared" si="4652"/>
        <v/>
      </c>
      <c r="E15514" s="208"/>
      <c r="F15514" s="209">
        <f t="shared" si="4653"/>
        <v>0</v>
      </c>
      <c r="G15514" s="268">
        <f t="shared" si="4655"/>
        <v>0</v>
      </c>
    </row>
    <row r="15515" spans="1:7" ht="24" customHeight="1" x14ac:dyDescent="0.2">
      <c r="A15515" s="207" t="str">
        <f t="shared" si="4651"/>
        <v/>
      </c>
      <c r="B15515" s="205" t="str">
        <f t="shared" si="4654"/>
        <v/>
      </c>
      <c r="C15515" s="206"/>
      <c r="D15515" s="207" t="str">
        <f t="shared" si="4652"/>
        <v/>
      </c>
      <c r="E15515" s="208"/>
      <c r="F15515" s="209">
        <f t="shared" si="4653"/>
        <v>0</v>
      </c>
      <c r="G15515" s="268">
        <f t="shared" si="4655"/>
        <v>0</v>
      </c>
    </row>
    <row r="15516" spans="1:7" ht="24" customHeight="1" x14ac:dyDescent="0.2">
      <c r="A15516" s="207" t="str">
        <f t="shared" si="4651"/>
        <v/>
      </c>
      <c r="B15516" s="205" t="str">
        <f t="shared" si="4654"/>
        <v/>
      </c>
      <c r="C15516" s="206"/>
      <c r="D15516" s="207" t="str">
        <f t="shared" si="4652"/>
        <v/>
      </c>
      <c r="E15516" s="208"/>
      <c r="F15516" s="209">
        <f t="shared" si="4653"/>
        <v>0</v>
      </c>
      <c r="G15516" s="268">
        <f t="shared" si="4655"/>
        <v>0</v>
      </c>
    </row>
    <row r="15517" spans="1:7" ht="24" customHeight="1" x14ac:dyDescent="0.2">
      <c r="A15517" s="207" t="str">
        <f t="shared" si="4651"/>
        <v/>
      </c>
      <c r="B15517" s="205" t="str">
        <f t="shared" si="4654"/>
        <v/>
      </c>
      <c r="C15517" s="206"/>
      <c r="D15517" s="207" t="str">
        <f t="shared" si="4652"/>
        <v/>
      </c>
      <c r="E15517" s="208"/>
      <c r="F15517" s="209">
        <f t="shared" si="4653"/>
        <v>0</v>
      </c>
      <c r="G15517" s="268">
        <f t="shared" si="4655"/>
        <v>0</v>
      </c>
    </row>
    <row r="15518" spans="1:7" ht="24" customHeight="1" x14ac:dyDescent="0.2">
      <c r="A15518" s="207" t="str">
        <f t="shared" si="4651"/>
        <v/>
      </c>
      <c r="B15518" s="205" t="str">
        <f t="shared" si="4654"/>
        <v/>
      </c>
      <c r="C15518" s="206"/>
      <c r="D15518" s="207" t="str">
        <f t="shared" si="4652"/>
        <v/>
      </c>
      <c r="E15518" s="208"/>
      <c r="F15518" s="209">
        <f t="shared" si="4653"/>
        <v>0</v>
      </c>
      <c r="G15518" s="268">
        <f t="shared" si="4655"/>
        <v>0</v>
      </c>
    </row>
    <row r="15519" spans="1:7" ht="24" customHeight="1" x14ac:dyDescent="0.2">
      <c r="A15519" s="207" t="str">
        <f t="shared" si="4651"/>
        <v/>
      </c>
      <c r="B15519" s="205" t="str">
        <f t="shared" si="4654"/>
        <v/>
      </c>
      <c r="C15519" s="206"/>
      <c r="D15519" s="207" t="str">
        <f t="shared" si="4652"/>
        <v/>
      </c>
      <c r="E15519" s="208"/>
      <c r="F15519" s="209">
        <f t="shared" si="4653"/>
        <v>0</v>
      </c>
      <c r="G15519" s="268">
        <f t="shared" si="4655"/>
        <v>0</v>
      </c>
    </row>
    <row r="15520" spans="1:7" ht="24" customHeight="1" x14ac:dyDescent="0.2">
      <c r="A15520" s="207" t="str">
        <f t="shared" si="4651"/>
        <v/>
      </c>
      <c r="B15520" s="205" t="str">
        <f t="shared" si="4654"/>
        <v/>
      </c>
      <c r="C15520" s="206"/>
      <c r="D15520" s="207" t="str">
        <f t="shared" si="4652"/>
        <v/>
      </c>
      <c r="E15520" s="208"/>
      <c r="F15520" s="209">
        <f t="shared" si="4653"/>
        <v>0</v>
      </c>
      <c r="G15520" s="268">
        <f t="shared" si="4655"/>
        <v>0</v>
      </c>
    </row>
    <row r="15521" spans="1:7" ht="24" customHeight="1" x14ac:dyDescent="0.2">
      <c r="A15521" s="207" t="str">
        <f t="shared" si="4651"/>
        <v/>
      </c>
      <c r="B15521" s="205" t="str">
        <f t="shared" si="4654"/>
        <v/>
      </c>
      <c r="C15521" s="206"/>
      <c r="D15521" s="207" t="str">
        <f t="shared" si="4652"/>
        <v/>
      </c>
      <c r="E15521" s="208"/>
      <c r="F15521" s="209">
        <f t="shared" si="4653"/>
        <v>0</v>
      </c>
      <c r="G15521" s="268">
        <f t="shared" si="4655"/>
        <v>0</v>
      </c>
    </row>
    <row r="15522" spans="1:7" ht="24" customHeight="1" x14ac:dyDescent="0.2">
      <c r="A15522" s="207" t="str">
        <f t="shared" si="4651"/>
        <v/>
      </c>
      <c r="B15522" s="205" t="str">
        <f t="shared" si="4654"/>
        <v/>
      </c>
      <c r="C15522" s="206"/>
      <c r="D15522" s="207" t="str">
        <f t="shared" si="4652"/>
        <v/>
      </c>
      <c r="E15522" s="208"/>
      <c r="F15522" s="209">
        <f t="shared" si="4653"/>
        <v>0</v>
      </c>
      <c r="G15522" s="268">
        <f t="shared" si="4655"/>
        <v>0</v>
      </c>
    </row>
    <row r="15523" spans="1:7" ht="24" customHeight="1" x14ac:dyDescent="0.2">
      <c r="A15523" s="207" t="str">
        <f t="shared" si="4651"/>
        <v/>
      </c>
      <c r="B15523" s="205" t="str">
        <f t="shared" si="4654"/>
        <v/>
      </c>
      <c r="C15523" s="206"/>
      <c r="D15523" s="207" t="str">
        <f t="shared" si="4652"/>
        <v/>
      </c>
      <c r="E15523" s="208"/>
      <c r="F15523" s="209">
        <f t="shared" si="4653"/>
        <v>0</v>
      </c>
      <c r="G15523" s="268">
        <f t="shared" si="4655"/>
        <v>0</v>
      </c>
    </row>
    <row r="15524" spans="1:7" ht="24" customHeight="1" x14ac:dyDescent="0.2">
      <c r="A15524" s="207" t="str">
        <f t="shared" si="4651"/>
        <v/>
      </c>
      <c r="B15524" s="205" t="str">
        <f t="shared" si="4654"/>
        <v/>
      </c>
      <c r="C15524" s="206"/>
      <c r="D15524" s="207" t="str">
        <f t="shared" si="4652"/>
        <v/>
      </c>
      <c r="E15524" s="208"/>
      <c r="F15524" s="209">
        <f t="shared" si="4653"/>
        <v>0</v>
      </c>
      <c r="G15524" s="268">
        <f t="shared" si="4655"/>
        <v>0</v>
      </c>
    </row>
    <row r="15525" spans="1:7" ht="24" customHeight="1" x14ac:dyDescent="0.2">
      <c r="A15525" s="207" t="str">
        <f t="shared" si="4651"/>
        <v/>
      </c>
      <c r="B15525" s="205" t="str">
        <f t="shared" si="4654"/>
        <v/>
      </c>
      <c r="C15525" s="206"/>
      <c r="D15525" s="207" t="str">
        <f t="shared" si="4652"/>
        <v/>
      </c>
      <c r="E15525" s="208"/>
      <c r="F15525" s="210">
        <f t="shared" si="4653"/>
        <v>0</v>
      </c>
      <c r="G15525" s="268">
        <f t="shared" si="4655"/>
        <v>0</v>
      </c>
    </row>
    <row r="15526" spans="1:7" ht="24" customHeight="1" x14ac:dyDescent="0.2">
      <c r="A15526" s="269"/>
      <c r="D15526" s="88"/>
      <c r="E15526" s="89"/>
      <c r="F15526" s="300" t="s">
        <v>30</v>
      </c>
      <c r="G15526" s="270">
        <f>SUBTOTAL(9,G15512:G15525)</f>
        <v>0</v>
      </c>
    </row>
    <row r="15527" spans="1:7" ht="24" customHeight="1" x14ac:dyDescent="0.2">
      <c r="A15527" s="269"/>
      <c r="C15527" s="297" t="s">
        <v>604</v>
      </c>
      <c r="D15527" s="88"/>
      <c r="E15527" s="89"/>
      <c r="G15527" s="271"/>
    </row>
    <row r="15528" spans="1:7" ht="24" customHeight="1" x14ac:dyDescent="0.2">
      <c r="A15528" s="207" t="str">
        <f t="shared" ref="A15528:A15535" si="4656">IFERROR(VLOOKUP(C15528,Tabla_Insumos,4,FALSE),"")</f>
        <v/>
      </c>
      <c r="B15528" s="205">
        <f t="shared" ref="B15528:B15535" si="4657">IFERROR(VLOOKUP(A15528,Tabla_Indices,5,FALSE),"")</f>
        <v>0</v>
      </c>
      <c r="C15528" s="206"/>
      <c r="D15528" s="207" t="str">
        <f t="shared" ref="D15528:D15535" si="4658">IFERROR(VLOOKUP(C15528,Tabla_Insumos,2,FALSE),"")</f>
        <v/>
      </c>
      <c r="E15528" s="208"/>
      <c r="F15528" s="211">
        <f t="shared" ref="F15528:F15535" si="4659">IFERROR(VLOOKUP(C15528,Tabla_Insumos,3,FALSE),0)</f>
        <v>0</v>
      </c>
      <c r="G15528" s="268">
        <f>ROUND(E15528*F15528,2)</f>
        <v>0</v>
      </c>
    </row>
    <row r="15529" spans="1:7" ht="24" customHeight="1" x14ac:dyDescent="0.2">
      <c r="A15529" s="207" t="str">
        <f t="shared" si="4656"/>
        <v/>
      </c>
      <c r="B15529" s="205">
        <f t="shared" si="4657"/>
        <v>0</v>
      </c>
      <c r="C15529" s="206"/>
      <c r="D15529" s="207" t="str">
        <f t="shared" si="4658"/>
        <v/>
      </c>
      <c r="E15529" s="208"/>
      <c r="F15529" s="211">
        <f t="shared" si="4659"/>
        <v>0</v>
      </c>
      <c r="G15529" s="268">
        <f>ROUND(E15529*F15529,2)</f>
        <v>0</v>
      </c>
    </row>
    <row r="15530" spans="1:7" ht="24" customHeight="1" x14ac:dyDescent="0.2">
      <c r="A15530" s="207" t="str">
        <f t="shared" si="4656"/>
        <v/>
      </c>
      <c r="B15530" s="205">
        <f t="shared" si="4657"/>
        <v>0</v>
      </c>
      <c r="C15530" s="206"/>
      <c r="D15530" s="207" t="str">
        <f t="shared" si="4658"/>
        <v/>
      </c>
      <c r="E15530" s="208"/>
      <c r="F15530" s="211">
        <f t="shared" si="4659"/>
        <v>0</v>
      </c>
      <c r="G15530" s="268">
        <f t="shared" ref="G15530:G15535" si="4660">ROUND(E15530*F15530,2)</f>
        <v>0</v>
      </c>
    </row>
    <row r="15531" spans="1:7" ht="24" customHeight="1" x14ac:dyDescent="0.2">
      <c r="A15531" s="207" t="str">
        <f t="shared" si="4656"/>
        <v/>
      </c>
      <c r="B15531" s="205">
        <f t="shared" si="4657"/>
        <v>0</v>
      </c>
      <c r="C15531" s="206"/>
      <c r="D15531" s="207" t="str">
        <f t="shared" si="4658"/>
        <v/>
      </c>
      <c r="E15531" s="208"/>
      <c r="F15531" s="211">
        <f t="shared" si="4659"/>
        <v>0</v>
      </c>
      <c r="G15531" s="268">
        <f t="shared" si="4660"/>
        <v>0</v>
      </c>
    </row>
    <row r="15532" spans="1:7" ht="24" customHeight="1" x14ac:dyDescent="0.2">
      <c r="A15532" s="207" t="str">
        <f t="shared" si="4656"/>
        <v/>
      </c>
      <c r="B15532" s="205">
        <f t="shared" si="4657"/>
        <v>0</v>
      </c>
      <c r="C15532" s="206"/>
      <c r="D15532" s="207" t="str">
        <f t="shared" si="4658"/>
        <v/>
      </c>
      <c r="E15532" s="208"/>
      <c r="F15532" s="209">
        <f t="shared" si="4659"/>
        <v>0</v>
      </c>
      <c r="G15532" s="268">
        <f t="shared" si="4660"/>
        <v>0</v>
      </c>
    </row>
    <row r="15533" spans="1:7" ht="24" customHeight="1" x14ac:dyDescent="0.2">
      <c r="A15533" s="207" t="str">
        <f t="shared" si="4656"/>
        <v/>
      </c>
      <c r="B15533" s="205">
        <f t="shared" si="4657"/>
        <v>0</v>
      </c>
      <c r="C15533" s="206"/>
      <c r="D15533" s="207" t="str">
        <f t="shared" si="4658"/>
        <v/>
      </c>
      <c r="E15533" s="208"/>
      <c r="F15533" s="209">
        <f t="shared" si="4659"/>
        <v>0</v>
      </c>
      <c r="G15533" s="268">
        <f t="shared" si="4660"/>
        <v>0</v>
      </c>
    </row>
    <row r="15534" spans="1:7" ht="24" customHeight="1" x14ac:dyDescent="0.2">
      <c r="A15534" s="207" t="str">
        <f t="shared" si="4656"/>
        <v/>
      </c>
      <c r="B15534" s="205">
        <f t="shared" si="4657"/>
        <v>0</v>
      </c>
      <c r="C15534" s="206"/>
      <c r="D15534" s="207" t="str">
        <f t="shared" si="4658"/>
        <v/>
      </c>
      <c r="E15534" s="208"/>
      <c r="F15534" s="209">
        <f t="shared" si="4659"/>
        <v>0</v>
      </c>
      <c r="G15534" s="268">
        <f t="shared" si="4660"/>
        <v>0</v>
      </c>
    </row>
    <row r="15535" spans="1:7" ht="24" customHeight="1" x14ac:dyDescent="0.2">
      <c r="A15535" s="207" t="str">
        <f t="shared" si="4656"/>
        <v/>
      </c>
      <c r="B15535" s="205">
        <f t="shared" si="4657"/>
        <v>0</v>
      </c>
      <c r="C15535" s="206"/>
      <c r="D15535" s="207" t="str">
        <f t="shared" si="4658"/>
        <v/>
      </c>
      <c r="E15535" s="208"/>
      <c r="F15535" s="209">
        <f t="shared" si="4659"/>
        <v>0</v>
      </c>
      <c r="G15535" s="268">
        <f t="shared" si="4660"/>
        <v>0</v>
      </c>
    </row>
    <row r="15536" spans="1:7" ht="24" customHeight="1" x14ac:dyDescent="0.2">
      <c r="A15536" s="269"/>
      <c r="D15536" s="88"/>
      <c r="E15536" s="89"/>
      <c r="F15536" s="300" t="s">
        <v>31</v>
      </c>
      <c r="G15536" s="270">
        <f>SUBTOTAL(9,G15528:G15535)</f>
        <v>0</v>
      </c>
    </row>
    <row r="15537" spans="1:7" ht="24" customHeight="1" x14ac:dyDescent="0.2">
      <c r="A15537" s="269"/>
      <c r="C15537" s="297" t="s">
        <v>605</v>
      </c>
      <c r="D15537" s="88"/>
      <c r="E15537" s="89"/>
      <c r="G15537" s="271"/>
    </row>
    <row r="15538" spans="1:7" ht="24" customHeight="1" x14ac:dyDescent="0.2">
      <c r="A15538" s="207" t="str">
        <f t="shared" ref="A15538:A15546" si="4661">IFERROR(VLOOKUP(C15538,Tabla_Insumos,4,FALSE),"")</f>
        <v/>
      </c>
      <c r="B15538" s="205" t="str">
        <f t="shared" ref="B15538:B15546" si="4662">IFERROR(VLOOKUP(C15538,Tabla_Insumos,5,FALSE),"")</f>
        <v/>
      </c>
      <c r="C15538" s="206"/>
      <c r="D15538" s="207" t="str">
        <f t="shared" ref="D15538:D15546" si="4663">IFERROR(VLOOKUP(C15538,Tabla_Insumos,2,FALSE),"")</f>
        <v/>
      </c>
      <c r="E15538" s="208"/>
      <c r="F15538" s="209">
        <f t="shared" ref="F15538:F15546" si="4664">IFERROR(VLOOKUP(C15538,Tabla_Insumos,3,FALSE),0)</f>
        <v>0</v>
      </c>
      <c r="G15538" s="268">
        <f t="shared" ref="G15538:G15546" si="4665">ROUND(E15538*F15538,2)</f>
        <v>0</v>
      </c>
    </row>
    <row r="15539" spans="1:7" ht="24" customHeight="1" x14ac:dyDescent="0.2">
      <c r="A15539" s="207" t="str">
        <f t="shared" si="4661"/>
        <v/>
      </c>
      <c r="B15539" s="205" t="str">
        <f t="shared" si="4662"/>
        <v/>
      </c>
      <c r="C15539" s="206"/>
      <c r="D15539" s="207" t="str">
        <f t="shared" si="4663"/>
        <v/>
      </c>
      <c r="E15539" s="208"/>
      <c r="F15539" s="209">
        <f t="shared" si="4664"/>
        <v>0</v>
      </c>
      <c r="G15539" s="268">
        <f t="shared" si="4665"/>
        <v>0</v>
      </c>
    </row>
    <row r="15540" spans="1:7" ht="24" customHeight="1" x14ac:dyDescent="0.2">
      <c r="A15540" s="207" t="str">
        <f t="shared" si="4661"/>
        <v/>
      </c>
      <c r="B15540" s="205" t="str">
        <f t="shared" si="4662"/>
        <v/>
      </c>
      <c r="C15540" s="206"/>
      <c r="D15540" s="207" t="str">
        <f t="shared" si="4663"/>
        <v/>
      </c>
      <c r="E15540" s="208"/>
      <c r="F15540" s="209">
        <f t="shared" si="4664"/>
        <v>0</v>
      </c>
      <c r="G15540" s="268">
        <f t="shared" si="4665"/>
        <v>0</v>
      </c>
    </row>
    <row r="15541" spans="1:7" ht="24" customHeight="1" x14ac:dyDescent="0.2">
      <c r="A15541" s="207" t="str">
        <f t="shared" si="4661"/>
        <v/>
      </c>
      <c r="B15541" s="205" t="str">
        <f t="shared" si="4662"/>
        <v/>
      </c>
      <c r="C15541" s="206"/>
      <c r="D15541" s="207" t="str">
        <f t="shared" si="4663"/>
        <v/>
      </c>
      <c r="E15541" s="208"/>
      <c r="F15541" s="209">
        <f t="shared" si="4664"/>
        <v>0</v>
      </c>
      <c r="G15541" s="268">
        <f t="shared" si="4665"/>
        <v>0</v>
      </c>
    </row>
    <row r="15542" spans="1:7" ht="24" customHeight="1" x14ac:dyDescent="0.2">
      <c r="A15542" s="207" t="str">
        <f t="shared" si="4661"/>
        <v/>
      </c>
      <c r="B15542" s="205" t="str">
        <f t="shared" si="4662"/>
        <v/>
      </c>
      <c r="C15542" s="206"/>
      <c r="D15542" s="207" t="str">
        <f t="shared" si="4663"/>
        <v/>
      </c>
      <c r="E15542" s="208"/>
      <c r="F15542" s="209">
        <f t="shared" si="4664"/>
        <v>0</v>
      </c>
      <c r="G15542" s="268">
        <f t="shared" si="4665"/>
        <v>0</v>
      </c>
    </row>
    <row r="15543" spans="1:7" ht="24" customHeight="1" x14ac:dyDescent="0.2">
      <c r="A15543" s="207" t="str">
        <f t="shared" si="4661"/>
        <v/>
      </c>
      <c r="B15543" s="205" t="str">
        <f t="shared" si="4662"/>
        <v/>
      </c>
      <c r="C15543" s="206"/>
      <c r="D15543" s="207" t="str">
        <f t="shared" si="4663"/>
        <v/>
      </c>
      <c r="E15543" s="208"/>
      <c r="F15543" s="209">
        <f t="shared" si="4664"/>
        <v>0</v>
      </c>
      <c r="G15543" s="268">
        <f t="shared" si="4665"/>
        <v>0</v>
      </c>
    </row>
    <row r="15544" spans="1:7" ht="24" customHeight="1" x14ac:dyDescent="0.2">
      <c r="A15544" s="207" t="str">
        <f t="shared" si="4661"/>
        <v/>
      </c>
      <c r="B15544" s="205" t="str">
        <f t="shared" si="4662"/>
        <v/>
      </c>
      <c r="C15544" s="206"/>
      <c r="D15544" s="207" t="str">
        <f t="shared" si="4663"/>
        <v/>
      </c>
      <c r="E15544" s="208"/>
      <c r="F15544" s="209">
        <f t="shared" si="4664"/>
        <v>0</v>
      </c>
      <c r="G15544" s="268">
        <f t="shared" si="4665"/>
        <v>0</v>
      </c>
    </row>
    <row r="15545" spans="1:7" ht="24" customHeight="1" x14ac:dyDescent="0.2">
      <c r="A15545" s="207" t="str">
        <f t="shared" si="4661"/>
        <v/>
      </c>
      <c r="B15545" s="205" t="str">
        <f t="shared" si="4662"/>
        <v/>
      </c>
      <c r="C15545" s="206"/>
      <c r="D15545" s="207" t="str">
        <f t="shared" si="4663"/>
        <v/>
      </c>
      <c r="E15545" s="208"/>
      <c r="F15545" s="209">
        <f t="shared" si="4664"/>
        <v>0</v>
      </c>
      <c r="G15545" s="268">
        <f t="shared" si="4665"/>
        <v>0</v>
      </c>
    </row>
    <row r="15546" spans="1:7" ht="24" customHeight="1" x14ac:dyDescent="0.2">
      <c r="A15546" s="207" t="str">
        <f t="shared" si="4661"/>
        <v/>
      </c>
      <c r="B15546" s="205" t="str">
        <f t="shared" si="4662"/>
        <v/>
      </c>
      <c r="C15546" s="206"/>
      <c r="D15546" s="207" t="str">
        <f t="shared" si="4663"/>
        <v/>
      </c>
      <c r="E15546" s="208"/>
      <c r="F15546" s="209">
        <f t="shared" si="4664"/>
        <v>0</v>
      </c>
      <c r="G15546" s="268">
        <f t="shared" si="4665"/>
        <v>0</v>
      </c>
    </row>
    <row r="15547" spans="1:7" ht="24" customHeight="1" x14ac:dyDescent="0.2">
      <c r="A15547" s="272"/>
      <c r="B15547" s="88"/>
      <c r="D15547" s="88"/>
      <c r="E15547" s="89"/>
      <c r="F15547" s="300" t="s">
        <v>32</v>
      </c>
      <c r="G15547" s="270">
        <f>SUBTOTAL(9,G15538:G15546)</f>
        <v>0</v>
      </c>
    </row>
    <row r="15548" spans="1:7" ht="24" customHeight="1" x14ac:dyDescent="0.2">
      <c r="A15548" s="273"/>
      <c r="B15548" s="88"/>
      <c r="D15548" s="88"/>
      <c r="E15548" s="89"/>
      <c r="G15548" s="271"/>
    </row>
    <row r="15549" spans="1:7" ht="24" customHeight="1" x14ac:dyDescent="0.2">
      <c r="A15549" s="274" t="str">
        <f>B15507</f>
        <v>25.9.4.2</v>
      </c>
      <c r="B15549" s="275" t="str">
        <f>C15507</f>
        <v xml:space="preserve">Luminaria caudrada Lámpara LED 2x26W </v>
      </c>
      <c r="C15549" s="95"/>
      <c r="D15549" s="95" t="s">
        <v>33</v>
      </c>
      <c r="E15549" s="96"/>
      <c r="F15549" s="277" t="s">
        <v>34</v>
      </c>
      <c r="G15549" s="276">
        <f>SUBTOTAL(9,G15512:G15548)</f>
        <v>0</v>
      </c>
    </row>
    <row r="15551" spans="1:7" ht="24" customHeight="1" x14ac:dyDescent="0.2">
      <c r="A15551" s="256" t="s">
        <v>36</v>
      </c>
      <c r="B15551" s="257"/>
      <c r="C15551" s="257"/>
      <c r="D15551" s="257"/>
      <c r="E15551" s="257"/>
      <c r="F15551" s="257"/>
      <c r="G15551" s="258"/>
    </row>
    <row r="15552" spans="1:7" ht="24" customHeight="1" x14ac:dyDescent="0.2">
      <c r="A15552" s="259" t="s">
        <v>601</v>
      </c>
      <c r="B15552" s="84" t="str">
        <f>Comitente</f>
        <v>SUBSECRETARIA DE ARQUITECTURA</v>
      </c>
      <c r="C15552" s="80"/>
      <c r="D15552" s="85"/>
      <c r="E15552" s="85"/>
      <c r="F15552" s="86"/>
      <c r="G15552" s="260"/>
    </row>
    <row r="15553" spans="1:7" ht="24" customHeight="1" x14ac:dyDescent="0.2">
      <c r="A15553" s="259" t="s">
        <v>602</v>
      </c>
      <c r="B15553" s="84">
        <f>Contratista</f>
        <v>0</v>
      </c>
      <c r="C15553" s="81"/>
      <c r="D15553" s="81"/>
      <c r="E15553" s="81"/>
      <c r="F15553" s="87"/>
      <c r="G15553" s="261"/>
    </row>
    <row r="15554" spans="1:7" ht="24" customHeight="1" x14ac:dyDescent="0.2">
      <c r="A15554" s="259" t="s">
        <v>23</v>
      </c>
      <c r="B15554" s="84" t="str">
        <f>Obra</f>
        <v>ESCUELA CASA DEL NINÑO</v>
      </c>
      <c r="C15554" s="81"/>
      <c r="D15554" s="81"/>
      <c r="E15554" s="81"/>
      <c r="F15554" s="87" t="s">
        <v>37</v>
      </c>
      <c r="G15554" s="262">
        <f>Fecha_Base</f>
        <v>0</v>
      </c>
    </row>
    <row r="15555" spans="1:7" ht="24" customHeight="1" x14ac:dyDescent="0.2">
      <c r="A15555" s="263" t="s">
        <v>600</v>
      </c>
      <c r="B15555" s="82" t="str">
        <f>Ubicación</f>
        <v>VALLE FERTIL - SAN JUAN</v>
      </c>
      <c r="C15555" s="82"/>
      <c r="D15555" s="88"/>
      <c r="E15555" s="89"/>
      <c r="G15555" s="264"/>
    </row>
    <row r="15556" spans="1:7" ht="24" customHeight="1" x14ac:dyDescent="0.2">
      <c r="A15556" s="263" t="s">
        <v>38</v>
      </c>
      <c r="B15556" s="91">
        <f>IFERROR(VALUE(LEFT(B15557,FIND(".",B15557)-1)),"")</f>
        <v>25</v>
      </c>
      <c r="C15556" s="83" t="str">
        <f>IFERROR(VLOOKUP(B15556,Tabla_CyP,2,FALSE),"")</f>
        <v>REPARACIONES, REFACCIONES Y REFUNCIONALIZACIONES</v>
      </c>
      <c r="E15556" s="89"/>
      <c r="G15556" s="264"/>
    </row>
    <row r="15557" spans="1:7" ht="24" customHeight="1" x14ac:dyDescent="0.2">
      <c r="A15557" s="263" t="s">
        <v>24</v>
      </c>
      <c r="B15557" s="92" t="str">
        <f>IFERROR(VLOOKUP(COUNTIF($A$1:A15557,"ANALISIS DE PRECIOS"),Tabla_NumeroItem,2,FALSE),"")</f>
        <v>25.9.4.3</v>
      </c>
      <c r="C15557" s="83" t="str">
        <f>IFERROR(VLOOKUP(B15557,Tabla_CyP,2,FALSE),"")</f>
        <v>Luminaria exterior IP50  LED  20W</v>
      </c>
      <c r="D15557" s="88"/>
      <c r="E15557" s="89"/>
      <c r="F15557" s="87" t="s">
        <v>25</v>
      </c>
      <c r="G15557" s="265" t="str">
        <f>IFERROR(VLOOKUP(B15557,Tabla_CyP,4,FALSE),"")</f>
        <v>u</v>
      </c>
    </row>
    <row r="15558" spans="1:7" ht="24" customHeight="1" x14ac:dyDescent="0.2">
      <c r="A15558" s="263"/>
      <c r="B15558" s="82"/>
      <c r="D15558" s="88"/>
      <c r="E15558" s="89"/>
      <c r="G15558" s="264"/>
    </row>
    <row r="15559" spans="1:7" ht="24" customHeight="1" x14ac:dyDescent="0.2">
      <c r="A15559" s="366" t="s">
        <v>506</v>
      </c>
      <c r="B15559" s="367"/>
      <c r="C15559" s="368" t="s">
        <v>0</v>
      </c>
      <c r="D15559" s="368" t="s">
        <v>26</v>
      </c>
      <c r="E15559" s="370" t="s">
        <v>27</v>
      </c>
      <c r="F15559" s="372" t="s">
        <v>28</v>
      </c>
      <c r="G15559" s="372" t="s">
        <v>29</v>
      </c>
    </row>
    <row r="15560" spans="1:7" ht="24" customHeight="1" x14ac:dyDescent="0.2">
      <c r="A15560" s="93" t="s">
        <v>507</v>
      </c>
      <c r="B15560" s="93" t="s">
        <v>508</v>
      </c>
      <c r="C15560" s="369"/>
      <c r="D15560" s="369"/>
      <c r="E15560" s="371"/>
      <c r="F15560" s="373"/>
      <c r="G15560" s="373"/>
    </row>
    <row r="15561" spans="1:7" ht="24" customHeight="1" x14ac:dyDescent="0.2">
      <c r="A15561" s="299"/>
      <c r="B15561" s="94"/>
      <c r="C15561" s="298" t="s">
        <v>603</v>
      </c>
      <c r="D15561" s="95"/>
      <c r="E15561" s="96"/>
      <c r="F15561" s="97"/>
      <c r="G15561" s="267"/>
    </row>
    <row r="15562" spans="1:7" ht="24" customHeight="1" x14ac:dyDescent="0.2">
      <c r="A15562" s="207" t="str">
        <f t="shared" ref="A15562:A15575" si="4666">IFERROR(VLOOKUP(C15562,Tabla_Insumos,4,FALSE),"")</f>
        <v/>
      </c>
      <c r="B15562" s="205" t="str">
        <f>IFERROR(VLOOKUP(C15562,Tabla_Insumos,5,FALSE),"")</f>
        <v/>
      </c>
      <c r="C15562" s="206"/>
      <c r="D15562" s="207" t="str">
        <f t="shared" ref="D15562:D15575" si="4667">IFERROR(VLOOKUP(C15562,Tabla_Insumos,2,FALSE),"")</f>
        <v/>
      </c>
      <c r="E15562" s="208"/>
      <c r="F15562" s="209">
        <f t="shared" ref="F15562:F15575" si="4668">IFERROR(VLOOKUP(C15562,Tabla_Insumos,3,FALSE),0)</f>
        <v>0</v>
      </c>
      <c r="G15562" s="268">
        <f>ROUND(E15562*F15562,2)</f>
        <v>0</v>
      </c>
    </row>
    <row r="15563" spans="1:7" ht="24" customHeight="1" x14ac:dyDescent="0.2">
      <c r="A15563" s="207" t="str">
        <f t="shared" si="4666"/>
        <v/>
      </c>
      <c r="B15563" s="205" t="str">
        <f t="shared" ref="B15563:B15575" si="4669">IFERROR(VLOOKUP(C15563,Tabla_Insumos,5,FALSE),"")</f>
        <v/>
      </c>
      <c r="C15563" s="206"/>
      <c r="D15563" s="207" t="str">
        <f t="shared" si="4667"/>
        <v/>
      </c>
      <c r="E15563" s="208"/>
      <c r="F15563" s="209">
        <f t="shared" si="4668"/>
        <v>0</v>
      </c>
      <c r="G15563" s="268">
        <f t="shared" ref="G15563:G15575" si="4670">ROUND(E15563*F15563,2)</f>
        <v>0</v>
      </c>
    </row>
    <row r="15564" spans="1:7" ht="24" customHeight="1" x14ac:dyDescent="0.2">
      <c r="A15564" s="207" t="str">
        <f t="shared" si="4666"/>
        <v/>
      </c>
      <c r="B15564" s="205" t="str">
        <f t="shared" si="4669"/>
        <v/>
      </c>
      <c r="C15564" s="206"/>
      <c r="D15564" s="207" t="str">
        <f t="shared" si="4667"/>
        <v/>
      </c>
      <c r="E15564" s="208"/>
      <c r="F15564" s="209">
        <f t="shared" si="4668"/>
        <v>0</v>
      </c>
      <c r="G15564" s="268">
        <f t="shared" si="4670"/>
        <v>0</v>
      </c>
    </row>
    <row r="15565" spans="1:7" ht="24" customHeight="1" x14ac:dyDescent="0.2">
      <c r="A15565" s="207" t="str">
        <f t="shared" si="4666"/>
        <v/>
      </c>
      <c r="B15565" s="205" t="str">
        <f t="shared" si="4669"/>
        <v/>
      </c>
      <c r="C15565" s="206"/>
      <c r="D15565" s="207" t="str">
        <f t="shared" si="4667"/>
        <v/>
      </c>
      <c r="E15565" s="208"/>
      <c r="F15565" s="209">
        <f t="shared" si="4668"/>
        <v>0</v>
      </c>
      <c r="G15565" s="268">
        <f t="shared" si="4670"/>
        <v>0</v>
      </c>
    </row>
    <row r="15566" spans="1:7" ht="24" customHeight="1" x14ac:dyDescent="0.2">
      <c r="A15566" s="207" t="str">
        <f t="shared" si="4666"/>
        <v/>
      </c>
      <c r="B15566" s="205" t="str">
        <f t="shared" si="4669"/>
        <v/>
      </c>
      <c r="C15566" s="206"/>
      <c r="D15566" s="207" t="str">
        <f t="shared" si="4667"/>
        <v/>
      </c>
      <c r="E15566" s="208"/>
      <c r="F15566" s="209">
        <f t="shared" si="4668"/>
        <v>0</v>
      </c>
      <c r="G15566" s="268">
        <f t="shared" si="4670"/>
        <v>0</v>
      </c>
    </row>
    <row r="15567" spans="1:7" ht="24" customHeight="1" x14ac:dyDescent="0.2">
      <c r="A15567" s="207" t="str">
        <f t="shared" si="4666"/>
        <v/>
      </c>
      <c r="B15567" s="205" t="str">
        <f t="shared" si="4669"/>
        <v/>
      </c>
      <c r="C15567" s="206"/>
      <c r="D15567" s="207" t="str">
        <f t="shared" si="4667"/>
        <v/>
      </c>
      <c r="E15567" s="208"/>
      <c r="F15567" s="209">
        <f t="shared" si="4668"/>
        <v>0</v>
      </c>
      <c r="G15567" s="268">
        <f t="shared" si="4670"/>
        <v>0</v>
      </c>
    </row>
    <row r="15568" spans="1:7" ht="24" customHeight="1" x14ac:dyDescent="0.2">
      <c r="A15568" s="207" t="str">
        <f t="shared" si="4666"/>
        <v/>
      </c>
      <c r="B15568" s="205" t="str">
        <f t="shared" si="4669"/>
        <v/>
      </c>
      <c r="C15568" s="206"/>
      <c r="D15568" s="207" t="str">
        <f t="shared" si="4667"/>
        <v/>
      </c>
      <c r="E15568" s="208"/>
      <c r="F15568" s="209">
        <f t="shared" si="4668"/>
        <v>0</v>
      </c>
      <c r="G15568" s="268">
        <f t="shared" si="4670"/>
        <v>0</v>
      </c>
    </row>
    <row r="15569" spans="1:7" ht="24" customHeight="1" x14ac:dyDescent="0.2">
      <c r="A15569" s="207" t="str">
        <f t="shared" si="4666"/>
        <v/>
      </c>
      <c r="B15569" s="205" t="str">
        <f t="shared" si="4669"/>
        <v/>
      </c>
      <c r="C15569" s="206"/>
      <c r="D15569" s="207" t="str">
        <f t="shared" si="4667"/>
        <v/>
      </c>
      <c r="E15569" s="208"/>
      <c r="F15569" s="209">
        <f t="shared" si="4668"/>
        <v>0</v>
      </c>
      <c r="G15569" s="268">
        <f t="shared" si="4670"/>
        <v>0</v>
      </c>
    </row>
    <row r="15570" spans="1:7" ht="24" customHeight="1" x14ac:dyDescent="0.2">
      <c r="A15570" s="207" t="str">
        <f t="shared" si="4666"/>
        <v/>
      </c>
      <c r="B15570" s="205" t="str">
        <f t="shared" si="4669"/>
        <v/>
      </c>
      <c r="C15570" s="206"/>
      <c r="D15570" s="207" t="str">
        <f t="shared" si="4667"/>
        <v/>
      </c>
      <c r="E15570" s="208"/>
      <c r="F15570" s="209">
        <f t="shared" si="4668"/>
        <v>0</v>
      </c>
      <c r="G15570" s="268">
        <f t="shared" si="4670"/>
        <v>0</v>
      </c>
    </row>
    <row r="15571" spans="1:7" ht="24" customHeight="1" x14ac:dyDescent="0.2">
      <c r="A15571" s="207" t="str">
        <f t="shared" si="4666"/>
        <v/>
      </c>
      <c r="B15571" s="205" t="str">
        <f t="shared" si="4669"/>
        <v/>
      </c>
      <c r="C15571" s="206"/>
      <c r="D15571" s="207" t="str">
        <f t="shared" si="4667"/>
        <v/>
      </c>
      <c r="E15571" s="208"/>
      <c r="F15571" s="209">
        <f t="shared" si="4668"/>
        <v>0</v>
      </c>
      <c r="G15571" s="268">
        <f t="shared" si="4670"/>
        <v>0</v>
      </c>
    </row>
    <row r="15572" spans="1:7" ht="24" customHeight="1" x14ac:dyDescent="0.2">
      <c r="A15572" s="207" t="str">
        <f t="shared" si="4666"/>
        <v/>
      </c>
      <c r="B15572" s="205" t="str">
        <f t="shared" si="4669"/>
        <v/>
      </c>
      <c r="C15572" s="206"/>
      <c r="D15572" s="207" t="str">
        <f t="shared" si="4667"/>
        <v/>
      </c>
      <c r="E15572" s="208"/>
      <c r="F15572" s="209">
        <f t="shared" si="4668"/>
        <v>0</v>
      </c>
      <c r="G15572" s="268">
        <f t="shared" si="4670"/>
        <v>0</v>
      </c>
    </row>
    <row r="15573" spans="1:7" ht="24" customHeight="1" x14ac:dyDescent="0.2">
      <c r="A15573" s="207" t="str">
        <f t="shared" si="4666"/>
        <v/>
      </c>
      <c r="B15573" s="205" t="str">
        <f t="shared" si="4669"/>
        <v/>
      </c>
      <c r="C15573" s="206"/>
      <c r="D15573" s="207" t="str">
        <f t="shared" si="4667"/>
        <v/>
      </c>
      <c r="E15573" s="208"/>
      <c r="F15573" s="209">
        <f t="shared" si="4668"/>
        <v>0</v>
      </c>
      <c r="G15573" s="268">
        <f t="shared" si="4670"/>
        <v>0</v>
      </c>
    </row>
    <row r="15574" spans="1:7" ht="24" customHeight="1" x14ac:dyDescent="0.2">
      <c r="A15574" s="207" t="str">
        <f t="shared" si="4666"/>
        <v/>
      </c>
      <c r="B15574" s="205" t="str">
        <f t="shared" si="4669"/>
        <v/>
      </c>
      <c r="C15574" s="206"/>
      <c r="D15574" s="207" t="str">
        <f t="shared" si="4667"/>
        <v/>
      </c>
      <c r="E15574" s="208"/>
      <c r="F15574" s="209">
        <f t="shared" si="4668"/>
        <v>0</v>
      </c>
      <c r="G15574" s="268">
        <f t="shared" si="4670"/>
        <v>0</v>
      </c>
    </row>
    <row r="15575" spans="1:7" ht="24" customHeight="1" x14ac:dyDescent="0.2">
      <c r="A15575" s="207" t="str">
        <f t="shared" si="4666"/>
        <v/>
      </c>
      <c r="B15575" s="205" t="str">
        <f t="shared" si="4669"/>
        <v/>
      </c>
      <c r="C15575" s="206"/>
      <c r="D15575" s="207" t="str">
        <f t="shared" si="4667"/>
        <v/>
      </c>
      <c r="E15575" s="208"/>
      <c r="F15575" s="210">
        <f t="shared" si="4668"/>
        <v>0</v>
      </c>
      <c r="G15575" s="268">
        <f t="shared" si="4670"/>
        <v>0</v>
      </c>
    </row>
    <row r="15576" spans="1:7" ht="24" customHeight="1" x14ac:dyDescent="0.2">
      <c r="A15576" s="269"/>
      <c r="D15576" s="88"/>
      <c r="E15576" s="89"/>
      <c r="F15576" s="300" t="s">
        <v>30</v>
      </c>
      <c r="G15576" s="270">
        <f>SUBTOTAL(9,G15562:G15575)</f>
        <v>0</v>
      </c>
    </row>
    <row r="15577" spans="1:7" ht="24" customHeight="1" x14ac:dyDescent="0.2">
      <c r="A15577" s="269"/>
      <c r="C15577" s="297" t="s">
        <v>604</v>
      </c>
      <c r="D15577" s="88"/>
      <c r="E15577" s="89"/>
      <c r="G15577" s="271"/>
    </row>
    <row r="15578" spans="1:7" ht="24" customHeight="1" x14ac:dyDescent="0.2">
      <c r="A15578" s="207" t="str">
        <f t="shared" ref="A15578:A15585" si="4671">IFERROR(VLOOKUP(C15578,Tabla_Insumos,4,FALSE),"")</f>
        <v/>
      </c>
      <c r="B15578" s="205">
        <f t="shared" ref="B15578:B15585" si="4672">IFERROR(VLOOKUP(A15578,Tabla_Indices,5,FALSE),"")</f>
        <v>0</v>
      </c>
      <c r="C15578" s="206"/>
      <c r="D15578" s="207" t="str">
        <f t="shared" ref="D15578:D15585" si="4673">IFERROR(VLOOKUP(C15578,Tabla_Insumos,2,FALSE),"")</f>
        <v/>
      </c>
      <c r="E15578" s="208"/>
      <c r="F15578" s="211">
        <f t="shared" ref="F15578:F15585" si="4674">IFERROR(VLOOKUP(C15578,Tabla_Insumos,3,FALSE),0)</f>
        <v>0</v>
      </c>
      <c r="G15578" s="268">
        <f>ROUND(E15578*F15578,2)</f>
        <v>0</v>
      </c>
    </row>
    <row r="15579" spans="1:7" ht="24" customHeight="1" x14ac:dyDescent="0.2">
      <c r="A15579" s="207" t="str">
        <f t="shared" si="4671"/>
        <v/>
      </c>
      <c r="B15579" s="205">
        <f t="shared" si="4672"/>
        <v>0</v>
      </c>
      <c r="C15579" s="206"/>
      <c r="D15579" s="207" t="str">
        <f t="shared" si="4673"/>
        <v/>
      </c>
      <c r="E15579" s="208"/>
      <c r="F15579" s="211">
        <f t="shared" si="4674"/>
        <v>0</v>
      </c>
      <c r="G15579" s="268">
        <f>ROUND(E15579*F15579,2)</f>
        <v>0</v>
      </c>
    </row>
    <row r="15580" spans="1:7" ht="24" customHeight="1" x14ac:dyDescent="0.2">
      <c r="A15580" s="207" t="str">
        <f t="shared" si="4671"/>
        <v/>
      </c>
      <c r="B15580" s="205">
        <f t="shared" si="4672"/>
        <v>0</v>
      </c>
      <c r="C15580" s="206"/>
      <c r="D15580" s="207" t="str">
        <f t="shared" si="4673"/>
        <v/>
      </c>
      <c r="E15580" s="208"/>
      <c r="F15580" s="211">
        <f t="shared" si="4674"/>
        <v>0</v>
      </c>
      <c r="G15580" s="268">
        <f t="shared" ref="G15580:G15585" si="4675">ROUND(E15580*F15580,2)</f>
        <v>0</v>
      </c>
    </row>
    <row r="15581" spans="1:7" ht="24" customHeight="1" x14ac:dyDescent="0.2">
      <c r="A15581" s="207" t="str">
        <f t="shared" si="4671"/>
        <v/>
      </c>
      <c r="B15581" s="205">
        <f t="shared" si="4672"/>
        <v>0</v>
      </c>
      <c r="C15581" s="206"/>
      <c r="D15581" s="207" t="str">
        <f t="shared" si="4673"/>
        <v/>
      </c>
      <c r="E15581" s="208"/>
      <c r="F15581" s="211">
        <f t="shared" si="4674"/>
        <v>0</v>
      </c>
      <c r="G15581" s="268">
        <f t="shared" si="4675"/>
        <v>0</v>
      </c>
    </row>
    <row r="15582" spans="1:7" ht="24" customHeight="1" x14ac:dyDescent="0.2">
      <c r="A15582" s="207" t="str">
        <f t="shared" si="4671"/>
        <v/>
      </c>
      <c r="B15582" s="205">
        <f t="shared" si="4672"/>
        <v>0</v>
      </c>
      <c r="C15582" s="206"/>
      <c r="D15582" s="207" t="str">
        <f t="shared" si="4673"/>
        <v/>
      </c>
      <c r="E15582" s="208"/>
      <c r="F15582" s="209">
        <f t="shared" si="4674"/>
        <v>0</v>
      </c>
      <c r="G15582" s="268">
        <f t="shared" si="4675"/>
        <v>0</v>
      </c>
    </row>
    <row r="15583" spans="1:7" ht="24" customHeight="1" x14ac:dyDescent="0.2">
      <c r="A15583" s="207" t="str">
        <f t="shared" si="4671"/>
        <v/>
      </c>
      <c r="B15583" s="205">
        <f t="shared" si="4672"/>
        <v>0</v>
      </c>
      <c r="C15583" s="206"/>
      <c r="D15583" s="207" t="str">
        <f t="shared" si="4673"/>
        <v/>
      </c>
      <c r="E15583" s="208"/>
      <c r="F15583" s="209">
        <f t="shared" si="4674"/>
        <v>0</v>
      </c>
      <c r="G15583" s="268">
        <f t="shared" si="4675"/>
        <v>0</v>
      </c>
    </row>
    <row r="15584" spans="1:7" ht="24" customHeight="1" x14ac:dyDescent="0.2">
      <c r="A15584" s="207" t="str">
        <f t="shared" si="4671"/>
        <v/>
      </c>
      <c r="B15584" s="205">
        <f t="shared" si="4672"/>
        <v>0</v>
      </c>
      <c r="C15584" s="206"/>
      <c r="D15584" s="207" t="str">
        <f t="shared" si="4673"/>
        <v/>
      </c>
      <c r="E15584" s="208"/>
      <c r="F15584" s="209">
        <f t="shared" si="4674"/>
        <v>0</v>
      </c>
      <c r="G15584" s="268">
        <f t="shared" si="4675"/>
        <v>0</v>
      </c>
    </row>
    <row r="15585" spans="1:7" ht="24" customHeight="1" x14ac:dyDescent="0.2">
      <c r="A15585" s="207" t="str">
        <f t="shared" si="4671"/>
        <v/>
      </c>
      <c r="B15585" s="205">
        <f t="shared" si="4672"/>
        <v>0</v>
      </c>
      <c r="C15585" s="206"/>
      <c r="D15585" s="207" t="str">
        <f t="shared" si="4673"/>
        <v/>
      </c>
      <c r="E15585" s="208"/>
      <c r="F15585" s="209">
        <f t="shared" si="4674"/>
        <v>0</v>
      </c>
      <c r="G15585" s="268">
        <f t="shared" si="4675"/>
        <v>0</v>
      </c>
    </row>
    <row r="15586" spans="1:7" ht="24" customHeight="1" x14ac:dyDescent="0.2">
      <c r="A15586" s="269"/>
      <c r="D15586" s="88"/>
      <c r="E15586" s="89"/>
      <c r="F15586" s="300" t="s">
        <v>31</v>
      </c>
      <c r="G15586" s="270">
        <f>SUBTOTAL(9,G15578:G15585)</f>
        <v>0</v>
      </c>
    </row>
    <row r="15587" spans="1:7" ht="24" customHeight="1" x14ac:dyDescent="0.2">
      <c r="A15587" s="269"/>
      <c r="C15587" s="297" t="s">
        <v>605</v>
      </c>
      <c r="D15587" s="88"/>
      <c r="E15587" s="89"/>
      <c r="G15587" s="271"/>
    </row>
    <row r="15588" spans="1:7" ht="24" customHeight="1" x14ac:dyDescent="0.2">
      <c r="A15588" s="207" t="str">
        <f t="shared" ref="A15588:A15596" si="4676">IFERROR(VLOOKUP(C15588,Tabla_Insumos,4,FALSE),"")</f>
        <v/>
      </c>
      <c r="B15588" s="205" t="str">
        <f t="shared" ref="B15588:B15596" si="4677">IFERROR(VLOOKUP(C15588,Tabla_Insumos,5,FALSE),"")</f>
        <v/>
      </c>
      <c r="C15588" s="206"/>
      <c r="D15588" s="207" t="str">
        <f t="shared" ref="D15588:D15596" si="4678">IFERROR(VLOOKUP(C15588,Tabla_Insumos,2,FALSE),"")</f>
        <v/>
      </c>
      <c r="E15588" s="208"/>
      <c r="F15588" s="209">
        <f t="shared" ref="F15588:F15596" si="4679">IFERROR(VLOOKUP(C15588,Tabla_Insumos,3,FALSE),0)</f>
        <v>0</v>
      </c>
      <c r="G15588" s="268">
        <f t="shared" ref="G15588:G15596" si="4680">ROUND(E15588*F15588,2)</f>
        <v>0</v>
      </c>
    </row>
    <row r="15589" spans="1:7" ht="24" customHeight="1" x14ac:dyDescent="0.2">
      <c r="A15589" s="207" t="str">
        <f t="shared" si="4676"/>
        <v/>
      </c>
      <c r="B15589" s="205" t="str">
        <f t="shared" si="4677"/>
        <v/>
      </c>
      <c r="C15589" s="206"/>
      <c r="D15589" s="207" t="str">
        <f t="shared" si="4678"/>
        <v/>
      </c>
      <c r="E15589" s="208"/>
      <c r="F15589" s="209">
        <f t="shared" si="4679"/>
        <v>0</v>
      </c>
      <c r="G15589" s="268">
        <f t="shared" si="4680"/>
        <v>0</v>
      </c>
    </row>
    <row r="15590" spans="1:7" ht="24" customHeight="1" x14ac:dyDescent="0.2">
      <c r="A15590" s="207" t="str">
        <f t="shared" si="4676"/>
        <v/>
      </c>
      <c r="B15590" s="205" t="str">
        <f t="shared" si="4677"/>
        <v/>
      </c>
      <c r="C15590" s="206"/>
      <c r="D15590" s="207" t="str">
        <f t="shared" si="4678"/>
        <v/>
      </c>
      <c r="E15590" s="208"/>
      <c r="F15590" s="209">
        <f t="shared" si="4679"/>
        <v>0</v>
      </c>
      <c r="G15590" s="268">
        <f t="shared" si="4680"/>
        <v>0</v>
      </c>
    </row>
    <row r="15591" spans="1:7" ht="24" customHeight="1" x14ac:dyDescent="0.2">
      <c r="A15591" s="207" t="str">
        <f t="shared" si="4676"/>
        <v/>
      </c>
      <c r="B15591" s="205" t="str">
        <f t="shared" si="4677"/>
        <v/>
      </c>
      <c r="C15591" s="206"/>
      <c r="D15591" s="207" t="str">
        <f t="shared" si="4678"/>
        <v/>
      </c>
      <c r="E15591" s="208"/>
      <c r="F15591" s="209">
        <f t="shared" si="4679"/>
        <v>0</v>
      </c>
      <c r="G15591" s="268">
        <f t="shared" si="4680"/>
        <v>0</v>
      </c>
    </row>
    <row r="15592" spans="1:7" ht="24" customHeight="1" x14ac:dyDescent="0.2">
      <c r="A15592" s="207" t="str">
        <f t="shared" si="4676"/>
        <v/>
      </c>
      <c r="B15592" s="205" t="str">
        <f t="shared" si="4677"/>
        <v/>
      </c>
      <c r="C15592" s="206"/>
      <c r="D15592" s="207" t="str">
        <f t="shared" si="4678"/>
        <v/>
      </c>
      <c r="E15592" s="208"/>
      <c r="F15592" s="209">
        <f t="shared" si="4679"/>
        <v>0</v>
      </c>
      <c r="G15592" s="268">
        <f t="shared" si="4680"/>
        <v>0</v>
      </c>
    </row>
    <row r="15593" spans="1:7" ht="24" customHeight="1" x14ac:dyDescent="0.2">
      <c r="A15593" s="207" t="str">
        <f t="shared" si="4676"/>
        <v/>
      </c>
      <c r="B15593" s="205" t="str">
        <f t="shared" si="4677"/>
        <v/>
      </c>
      <c r="C15593" s="206"/>
      <c r="D15593" s="207" t="str">
        <f t="shared" si="4678"/>
        <v/>
      </c>
      <c r="E15593" s="208"/>
      <c r="F15593" s="209">
        <f t="shared" si="4679"/>
        <v>0</v>
      </c>
      <c r="G15593" s="268">
        <f t="shared" si="4680"/>
        <v>0</v>
      </c>
    </row>
    <row r="15594" spans="1:7" ht="24" customHeight="1" x14ac:dyDescent="0.2">
      <c r="A15594" s="207" t="str">
        <f t="shared" si="4676"/>
        <v/>
      </c>
      <c r="B15594" s="205" t="str">
        <f t="shared" si="4677"/>
        <v/>
      </c>
      <c r="C15594" s="206"/>
      <c r="D15594" s="207" t="str">
        <f t="shared" si="4678"/>
        <v/>
      </c>
      <c r="E15594" s="208"/>
      <c r="F15594" s="209">
        <f t="shared" si="4679"/>
        <v>0</v>
      </c>
      <c r="G15594" s="268">
        <f t="shared" si="4680"/>
        <v>0</v>
      </c>
    </row>
    <row r="15595" spans="1:7" ht="24" customHeight="1" x14ac:dyDescent="0.2">
      <c r="A15595" s="207" t="str">
        <f t="shared" si="4676"/>
        <v/>
      </c>
      <c r="B15595" s="205" t="str">
        <f t="shared" si="4677"/>
        <v/>
      </c>
      <c r="C15595" s="206"/>
      <c r="D15595" s="207" t="str">
        <f t="shared" si="4678"/>
        <v/>
      </c>
      <c r="E15595" s="208"/>
      <c r="F15595" s="209">
        <f t="shared" si="4679"/>
        <v>0</v>
      </c>
      <c r="G15595" s="268">
        <f t="shared" si="4680"/>
        <v>0</v>
      </c>
    </row>
    <row r="15596" spans="1:7" ht="24" customHeight="1" x14ac:dyDescent="0.2">
      <c r="A15596" s="207" t="str">
        <f t="shared" si="4676"/>
        <v/>
      </c>
      <c r="B15596" s="205" t="str">
        <f t="shared" si="4677"/>
        <v/>
      </c>
      <c r="C15596" s="206"/>
      <c r="D15596" s="207" t="str">
        <f t="shared" si="4678"/>
        <v/>
      </c>
      <c r="E15596" s="208"/>
      <c r="F15596" s="209">
        <f t="shared" si="4679"/>
        <v>0</v>
      </c>
      <c r="G15596" s="268">
        <f t="shared" si="4680"/>
        <v>0</v>
      </c>
    </row>
    <row r="15597" spans="1:7" ht="24" customHeight="1" x14ac:dyDescent="0.2">
      <c r="A15597" s="272"/>
      <c r="B15597" s="88"/>
      <c r="D15597" s="88"/>
      <c r="E15597" s="89"/>
      <c r="F15597" s="300" t="s">
        <v>32</v>
      </c>
      <c r="G15597" s="270">
        <f>SUBTOTAL(9,G15588:G15596)</f>
        <v>0</v>
      </c>
    </row>
    <row r="15598" spans="1:7" ht="24" customHeight="1" x14ac:dyDescent="0.2">
      <c r="A15598" s="273"/>
      <c r="B15598" s="88"/>
      <c r="D15598" s="88"/>
      <c r="E15598" s="89"/>
      <c r="G15598" s="271"/>
    </row>
    <row r="15599" spans="1:7" ht="24" customHeight="1" x14ac:dyDescent="0.2">
      <c r="A15599" s="274" t="str">
        <f>B15557</f>
        <v>25.9.4.3</v>
      </c>
      <c r="B15599" s="275" t="str">
        <f>C15557</f>
        <v>Luminaria exterior IP50  LED  20W</v>
      </c>
      <c r="C15599" s="95"/>
      <c r="D15599" s="95" t="s">
        <v>33</v>
      </c>
      <c r="E15599" s="96"/>
      <c r="F15599" s="277" t="s">
        <v>34</v>
      </c>
      <c r="G15599" s="276">
        <f>SUBTOTAL(9,G15562:G15598)</f>
        <v>0</v>
      </c>
    </row>
    <row r="15601" spans="1:7" ht="24" customHeight="1" x14ac:dyDescent="0.2">
      <c r="A15601" s="256" t="s">
        <v>36</v>
      </c>
      <c r="B15601" s="257"/>
      <c r="C15601" s="257"/>
      <c r="D15601" s="257"/>
      <c r="E15601" s="257"/>
      <c r="F15601" s="257"/>
      <c r="G15601" s="258"/>
    </row>
    <row r="15602" spans="1:7" ht="24" customHeight="1" x14ac:dyDescent="0.2">
      <c r="A15602" s="259" t="s">
        <v>601</v>
      </c>
      <c r="B15602" s="84" t="str">
        <f>Comitente</f>
        <v>SUBSECRETARIA DE ARQUITECTURA</v>
      </c>
      <c r="C15602" s="80"/>
      <c r="D15602" s="85"/>
      <c r="E15602" s="85"/>
      <c r="F15602" s="86"/>
      <c r="G15602" s="260"/>
    </row>
    <row r="15603" spans="1:7" ht="24" customHeight="1" x14ac:dyDescent="0.2">
      <c r="A15603" s="259" t="s">
        <v>602</v>
      </c>
      <c r="B15603" s="84">
        <f>Contratista</f>
        <v>0</v>
      </c>
      <c r="C15603" s="81"/>
      <c r="D15603" s="81"/>
      <c r="E15603" s="81"/>
      <c r="F15603" s="87"/>
      <c r="G15603" s="261"/>
    </row>
    <row r="15604" spans="1:7" ht="24" customHeight="1" x14ac:dyDescent="0.2">
      <c r="A15604" s="259" t="s">
        <v>23</v>
      </c>
      <c r="B15604" s="84" t="str">
        <f>Obra</f>
        <v>ESCUELA CASA DEL NINÑO</v>
      </c>
      <c r="C15604" s="81"/>
      <c r="D15604" s="81"/>
      <c r="E15604" s="81"/>
      <c r="F15604" s="87" t="s">
        <v>37</v>
      </c>
      <c r="G15604" s="262">
        <f>Fecha_Base</f>
        <v>0</v>
      </c>
    </row>
    <row r="15605" spans="1:7" ht="24" customHeight="1" x14ac:dyDescent="0.2">
      <c r="A15605" s="263" t="s">
        <v>600</v>
      </c>
      <c r="B15605" s="82" t="str">
        <f>Ubicación</f>
        <v>VALLE FERTIL - SAN JUAN</v>
      </c>
      <c r="C15605" s="82"/>
      <c r="D15605" s="88"/>
      <c r="E15605" s="89"/>
      <c r="G15605" s="264"/>
    </row>
    <row r="15606" spans="1:7" ht="24" customHeight="1" x14ac:dyDescent="0.2">
      <c r="A15606" s="263" t="s">
        <v>38</v>
      </c>
      <c r="B15606" s="91">
        <f>IFERROR(VALUE(LEFT(B15607,FIND(".",B15607)-1)),"")</f>
        <v>25</v>
      </c>
      <c r="C15606" s="83" t="str">
        <f>IFERROR(VLOOKUP(B15606,Tabla_CyP,2,FALSE),"")</f>
        <v>REPARACIONES, REFACCIONES Y REFUNCIONALIZACIONES</v>
      </c>
      <c r="E15606" s="89"/>
      <c r="G15606" s="264"/>
    </row>
    <row r="15607" spans="1:7" ht="24" customHeight="1" x14ac:dyDescent="0.2">
      <c r="A15607" s="263" t="s">
        <v>24</v>
      </c>
      <c r="B15607" s="92" t="str">
        <f>IFERROR(VLOOKUP(COUNTIF($A$1:A15607,"ANALISIS DE PRECIOS"),Tabla_NumeroItem,2,FALSE),"")</f>
        <v>25.9.4.4</v>
      </c>
      <c r="C15607" s="83" t="str">
        <f>IFERROR(VLOOKUP(B15607,Tabla_CyP,2,FALSE),"")</f>
        <v>Tubos LED .36w Luz Dia</v>
      </c>
      <c r="D15607" s="88"/>
      <c r="E15607" s="89"/>
      <c r="F15607" s="87" t="s">
        <v>25</v>
      </c>
      <c r="G15607" s="265" t="str">
        <f>IFERROR(VLOOKUP(B15607,Tabla_CyP,4,FALSE),"")</f>
        <v>u</v>
      </c>
    </row>
    <row r="15608" spans="1:7" ht="24" customHeight="1" x14ac:dyDescent="0.2">
      <c r="A15608" s="263"/>
      <c r="B15608" s="82"/>
      <c r="D15608" s="88"/>
      <c r="E15608" s="89"/>
      <c r="G15608" s="264"/>
    </row>
    <row r="15609" spans="1:7" ht="24" customHeight="1" x14ac:dyDescent="0.2">
      <c r="A15609" s="366" t="s">
        <v>506</v>
      </c>
      <c r="B15609" s="367"/>
      <c r="C15609" s="368" t="s">
        <v>0</v>
      </c>
      <c r="D15609" s="368" t="s">
        <v>26</v>
      </c>
      <c r="E15609" s="370" t="s">
        <v>27</v>
      </c>
      <c r="F15609" s="372" t="s">
        <v>28</v>
      </c>
      <c r="G15609" s="372" t="s">
        <v>29</v>
      </c>
    </row>
    <row r="15610" spans="1:7" ht="24" customHeight="1" x14ac:dyDescent="0.2">
      <c r="A15610" s="93" t="s">
        <v>507</v>
      </c>
      <c r="B15610" s="93" t="s">
        <v>508</v>
      </c>
      <c r="C15610" s="369"/>
      <c r="D15610" s="369"/>
      <c r="E15610" s="371"/>
      <c r="F15610" s="373"/>
      <c r="G15610" s="373"/>
    </row>
    <row r="15611" spans="1:7" ht="24" customHeight="1" x14ac:dyDescent="0.2">
      <c r="A15611" s="299"/>
      <c r="B15611" s="94"/>
      <c r="C15611" s="298" t="s">
        <v>603</v>
      </c>
      <c r="D15611" s="95"/>
      <c r="E15611" s="96"/>
      <c r="F15611" s="97"/>
      <c r="G15611" s="267"/>
    </row>
    <row r="15612" spans="1:7" ht="24" customHeight="1" x14ac:dyDescent="0.2">
      <c r="A15612" s="207" t="str">
        <f t="shared" ref="A15612:A15625" si="4681">IFERROR(VLOOKUP(C15612,Tabla_Insumos,4,FALSE),"")</f>
        <v/>
      </c>
      <c r="B15612" s="205" t="str">
        <f>IFERROR(VLOOKUP(C15612,Tabla_Insumos,5,FALSE),"")</f>
        <v/>
      </c>
      <c r="C15612" s="206"/>
      <c r="D15612" s="207" t="str">
        <f t="shared" ref="D15612:D15625" si="4682">IFERROR(VLOOKUP(C15612,Tabla_Insumos,2,FALSE),"")</f>
        <v/>
      </c>
      <c r="E15612" s="208"/>
      <c r="F15612" s="209">
        <f t="shared" ref="F15612:F15625" si="4683">IFERROR(VLOOKUP(C15612,Tabla_Insumos,3,FALSE),0)</f>
        <v>0</v>
      </c>
      <c r="G15612" s="268">
        <f>ROUND(E15612*F15612,2)</f>
        <v>0</v>
      </c>
    </row>
    <row r="15613" spans="1:7" ht="24" customHeight="1" x14ac:dyDescent="0.2">
      <c r="A15613" s="207" t="str">
        <f t="shared" si="4681"/>
        <v/>
      </c>
      <c r="B15613" s="205" t="str">
        <f t="shared" ref="B15613:B15625" si="4684">IFERROR(VLOOKUP(C15613,Tabla_Insumos,5,FALSE),"")</f>
        <v/>
      </c>
      <c r="C15613" s="206"/>
      <c r="D15613" s="207" t="str">
        <f t="shared" si="4682"/>
        <v/>
      </c>
      <c r="E15613" s="208"/>
      <c r="F15613" s="209">
        <f t="shared" si="4683"/>
        <v>0</v>
      </c>
      <c r="G15613" s="268">
        <f t="shared" ref="G15613:G15625" si="4685">ROUND(E15613*F15613,2)</f>
        <v>0</v>
      </c>
    </row>
    <row r="15614" spans="1:7" ht="24" customHeight="1" x14ac:dyDescent="0.2">
      <c r="A15614" s="207" t="str">
        <f t="shared" si="4681"/>
        <v/>
      </c>
      <c r="B15614" s="205" t="str">
        <f t="shared" si="4684"/>
        <v/>
      </c>
      <c r="C15614" s="206"/>
      <c r="D15614" s="207" t="str">
        <f t="shared" si="4682"/>
        <v/>
      </c>
      <c r="E15614" s="208"/>
      <c r="F15614" s="209">
        <f t="shared" si="4683"/>
        <v>0</v>
      </c>
      <c r="G15614" s="268">
        <f t="shared" si="4685"/>
        <v>0</v>
      </c>
    </row>
    <row r="15615" spans="1:7" ht="24" customHeight="1" x14ac:dyDescent="0.2">
      <c r="A15615" s="207" t="str">
        <f t="shared" si="4681"/>
        <v/>
      </c>
      <c r="B15615" s="205" t="str">
        <f t="shared" si="4684"/>
        <v/>
      </c>
      <c r="C15615" s="206"/>
      <c r="D15615" s="207" t="str">
        <f t="shared" si="4682"/>
        <v/>
      </c>
      <c r="E15615" s="208"/>
      <c r="F15615" s="209">
        <f t="shared" si="4683"/>
        <v>0</v>
      </c>
      <c r="G15615" s="268">
        <f t="shared" si="4685"/>
        <v>0</v>
      </c>
    </row>
    <row r="15616" spans="1:7" ht="24" customHeight="1" x14ac:dyDescent="0.2">
      <c r="A15616" s="207" t="str">
        <f t="shared" si="4681"/>
        <v/>
      </c>
      <c r="B15616" s="205" t="str">
        <f t="shared" si="4684"/>
        <v/>
      </c>
      <c r="C15616" s="206"/>
      <c r="D15616" s="207" t="str">
        <f t="shared" si="4682"/>
        <v/>
      </c>
      <c r="E15616" s="208"/>
      <c r="F15616" s="209">
        <f t="shared" si="4683"/>
        <v>0</v>
      </c>
      <c r="G15616" s="268">
        <f t="shared" si="4685"/>
        <v>0</v>
      </c>
    </row>
    <row r="15617" spans="1:7" ht="24" customHeight="1" x14ac:dyDescent="0.2">
      <c r="A15617" s="207" t="str">
        <f t="shared" si="4681"/>
        <v/>
      </c>
      <c r="B15617" s="205" t="str">
        <f t="shared" si="4684"/>
        <v/>
      </c>
      <c r="C15617" s="206"/>
      <c r="D15617" s="207" t="str">
        <f t="shared" si="4682"/>
        <v/>
      </c>
      <c r="E15617" s="208"/>
      <c r="F15617" s="209">
        <f t="shared" si="4683"/>
        <v>0</v>
      </c>
      <c r="G15617" s="268">
        <f t="shared" si="4685"/>
        <v>0</v>
      </c>
    </row>
    <row r="15618" spans="1:7" ht="24" customHeight="1" x14ac:dyDescent="0.2">
      <c r="A15618" s="207" t="str">
        <f t="shared" si="4681"/>
        <v/>
      </c>
      <c r="B15618" s="205" t="str">
        <f t="shared" si="4684"/>
        <v/>
      </c>
      <c r="C15618" s="206"/>
      <c r="D15618" s="207" t="str">
        <f t="shared" si="4682"/>
        <v/>
      </c>
      <c r="E15618" s="208"/>
      <c r="F15618" s="209">
        <f t="shared" si="4683"/>
        <v>0</v>
      </c>
      <c r="G15618" s="268">
        <f t="shared" si="4685"/>
        <v>0</v>
      </c>
    </row>
    <row r="15619" spans="1:7" ht="24" customHeight="1" x14ac:dyDescent="0.2">
      <c r="A15619" s="207" t="str">
        <f t="shared" si="4681"/>
        <v/>
      </c>
      <c r="B15619" s="205" t="str">
        <f t="shared" si="4684"/>
        <v/>
      </c>
      <c r="C15619" s="206"/>
      <c r="D15619" s="207" t="str">
        <f t="shared" si="4682"/>
        <v/>
      </c>
      <c r="E15619" s="208"/>
      <c r="F15619" s="209">
        <f t="shared" si="4683"/>
        <v>0</v>
      </c>
      <c r="G15619" s="268">
        <f t="shared" si="4685"/>
        <v>0</v>
      </c>
    </row>
    <row r="15620" spans="1:7" ht="24" customHeight="1" x14ac:dyDescent="0.2">
      <c r="A15620" s="207" t="str">
        <f t="shared" si="4681"/>
        <v/>
      </c>
      <c r="B15620" s="205" t="str">
        <f t="shared" si="4684"/>
        <v/>
      </c>
      <c r="C15620" s="206"/>
      <c r="D15620" s="207" t="str">
        <f t="shared" si="4682"/>
        <v/>
      </c>
      <c r="E15620" s="208"/>
      <c r="F15620" s="209">
        <f t="shared" si="4683"/>
        <v>0</v>
      </c>
      <c r="G15620" s="268">
        <f t="shared" si="4685"/>
        <v>0</v>
      </c>
    </row>
    <row r="15621" spans="1:7" ht="24" customHeight="1" x14ac:dyDescent="0.2">
      <c r="A15621" s="207" t="str">
        <f t="shared" si="4681"/>
        <v/>
      </c>
      <c r="B15621" s="205" t="str">
        <f t="shared" si="4684"/>
        <v/>
      </c>
      <c r="C15621" s="206"/>
      <c r="D15621" s="207" t="str">
        <f t="shared" si="4682"/>
        <v/>
      </c>
      <c r="E15621" s="208"/>
      <c r="F15621" s="209">
        <f t="shared" si="4683"/>
        <v>0</v>
      </c>
      <c r="G15621" s="268">
        <f t="shared" si="4685"/>
        <v>0</v>
      </c>
    </row>
    <row r="15622" spans="1:7" ht="24" customHeight="1" x14ac:dyDescent="0.2">
      <c r="A15622" s="207" t="str">
        <f t="shared" si="4681"/>
        <v/>
      </c>
      <c r="B15622" s="205" t="str">
        <f t="shared" si="4684"/>
        <v/>
      </c>
      <c r="C15622" s="206"/>
      <c r="D15622" s="207" t="str">
        <f t="shared" si="4682"/>
        <v/>
      </c>
      <c r="E15622" s="208"/>
      <c r="F15622" s="209">
        <f t="shared" si="4683"/>
        <v>0</v>
      </c>
      <c r="G15622" s="268">
        <f t="shared" si="4685"/>
        <v>0</v>
      </c>
    </row>
    <row r="15623" spans="1:7" ht="24" customHeight="1" x14ac:dyDescent="0.2">
      <c r="A15623" s="207" t="str">
        <f t="shared" si="4681"/>
        <v/>
      </c>
      <c r="B15623" s="205" t="str">
        <f t="shared" si="4684"/>
        <v/>
      </c>
      <c r="C15623" s="206"/>
      <c r="D15623" s="207" t="str">
        <f t="shared" si="4682"/>
        <v/>
      </c>
      <c r="E15623" s="208"/>
      <c r="F15623" s="209">
        <f t="shared" si="4683"/>
        <v>0</v>
      </c>
      <c r="G15623" s="268">
        <f t="shared" si="4685"/>
        <v>0</v>
      </c>
    </row>
    <row r="15624" spans="1:7" ht="24" customHeight="1" x14ac:dyDescent="0.2">
      <c r="A15624" s="207" t="str">
        <f t="shared" si="4681"/>
        <v/>
      </c>
      <c r="B15624" s="205" t="str">
        <f t="shared" si="4684"/>
        <v/>
      </c>
      <c r="C15624" s="206"/>
      <c r="D15624" s="207" t="str">
        <f t="shared" si="4682"/>
        <v/>
      </c>
      <c r="E15624" s="208"/>
      <c r="F15624" s="209">
        <f t="shared" si="4683"/>
        <v>0</v>
      </c>
      <c r="G15624" s="268">
        <f t="shared" si="4685"/>
        <v>0</v>
      </c>
    </row>
    <row r="15625" spans="1:7" ht="24" customHeight="1" x14ac:dyDescent="0.2">
      <c r="A15625" s="207" t="str">
        <f t="shared" si="4681"/>
        <v/>
      </c>
      <c r="B15625" s="205" t="str">
        <f t="shared" si="4684"/>
        <v/>
      </c>
      <c r="C15625" s="206"/>
      <c r="D15625" s="207" t="str">
        <f t="shared" si="4682"/>
        <v/>
      </c>
      <c r="E15625" s="208"/>
      <c r="F15625" s="210">
        <f t="shared" si="4683"/>
        <v>0</v>
      </c>
      <c r="G15625" s="268">
        <f t="shared" si="4685"/>
        <v>0</v>
      </c>
    </row>
    <row r="15626" spans="1:7" ht="24" customHeight="1" x14ac:dyDescent="0.2">
      <c r="A15626" s="269"/>
      <c r="D15626" s="88"/>
      <c r="E15626" s="89"/>
      <c r="F15626" s="300" t="s">
        <v>30</v>
      </c>
      <c r="G15626" s="270">
        <f>SUBTOTAL(9,G15612:G15625)</f>
        <v>0</v>
      </c>
    </row>
    <row r="15627" spans="1:7" ht="24" customHeight="1" x14ac:dyDescent="0.2">
      <c r="A15627" s="269"/>
      <c r="C15627" s="297" t="s">
        <v>604</v>
      </c>
      <c r="D15627" s="88"/>
      <c r="E15627" s="89"/>
      <c r="G15627" s="271"/>
    </row>
    <row r="15628" spans="1:7" ht="24" customHeight="1" x14ac:dyDescent="0.2">
      <c r="A15628" s="207" t="str">
        <f t="shared" ref="A15628:A15635" si="4686">IFERROR(VLOOKUP(C15628,Tabla_Insumos,4,FALSE),"")</f>
        <v/>
      </c>
      <c r="B15628" s="205">
        <f t="shared" ref="B15628:B15635" si="4687">IFERROR(VLOOKUP(A15628,Tabla_Indices,5,FALSE),"")</f>
        <v>0</v>
      </c>
      <c r="C15628" s="206"/>
      <c r="D15628" s="207" t="str">
        <f t="shared" ref="D15628:D15635" si="4688">IFERROR(VLOOKUP(C15628,Tabla_Insumos,2,FALSE),"")</f>
        <v/>
      </c>
      <c r="E15628" s="208"/>
      <c r="F15628" s="211">
        <f t="shared" ref="F15628:F15635" si="4689">IFERROR(VLOOKUP(C15628,Tabla_Insumos,3,FALSE),0)</f>
        <v>0</v>
      </c>
      <c r="G15628" s="268">
        <f>ROUND(E15628*F15628,2)</f>
        <v>0</v>
      </c>
    </row>
    <row r="15629" spans="1:7" ht="24" customHeight="1" x14ac:dyDescent="0.2">
      <c r="A15629" s="207" t="str">
        <f t="shared" si="4686"/>
        <v/>
      </c>
      <c r="B15629" s="205">
        <f t="shared" si="4687"/>
        <v>0</v>
      </c>
      <c r="C15629" s="206"/>
      <c r="D15629" s="207" t="str">
        <f t="shared" si="4688"/>
        <v/>
      </c>
      <c r="E15629" s="208"/>
      <c r="F15629" s="211">
        <f t="shared" si="4689"/>
        <v>0</v>
      </c>
      <c r="G15629" s="268">
        <f>ROUND(E15629*F15629,2)</f>
        <v>0</v>
      </c>
    </row>
    <row r="15630" spans="1:7" ht="24" customHeight="1" x14ac:dyDescent="0.2">
      <c r="A15630" s="207" t="str">
        <f t="shared" si="4686"/>
        <v/>
      </c>
      <c r="B15630" s="205">
        <f t="shared" si="4687"/>
        <v>0</v>
      </c>
      <c r="C15630" s="206"/>
      <c r="D15630" s="207" t="str">
        <f t="shared" si="4688"/>
        <v/>
      </c>
      <c r="E15630" s="208"/>
      <c r="F15630" s="211">
        <f t="shared" si="4689"/>
        <v>0</v>
      </c>
      <c r="G15630" s="268">
        <f t="shared" ref="G15630:G15635" si="4690">ROUND(E15630*F15630,2)</f>
        <v>0</v>
      </c>
    </row>
    <row r="15631" spans="1:7" ht="24" customHeight="1" x14ac:dyDescent="0.2">
      <c r="A15631" s="207" t="str">
        <f t="shared" si="4686"/>
        <v/>
      </c>
      <c r="B15631" s="205">
        <f t="shared" si="4687"/>
        <v>0</v>
      </c>
      <c r="C15631" s="206"/>
      <c r="D15631" s="207" t="str">
        <f t="shared" si="4688"/>
        <v/>
      </c>
      <c r="E15631" s="208"/>
      <c r="F15631" s="211">
        <f t="shared" si="4689"/>
        <v>0</v>
      </c>
      <c r="G15631" s="268">
        <f t="shared" si="4690"/>
        <v>0</v>
      </c>
    </row>
    <row r="15632" spans="1:7" ht="24" customHeight="1" x14ac:dyDescent="0.2">
      <c r="A15632" s="207" t="str">
        <f t="shared" si="4686"/>
        <v/>
      </c>
      <c r="B15632" s="205">
        <f t="shared" si="4687"/>
        <v>0</v>
      </c>
      <c r="C15632" s="206"/>
      <c r="D15632" s="207" t="str">
        <f t="shared" si="4688"/>
        <v/>
      </c>
      <c r="E15632" s="208"/>
      <c r="F15632" s="209">
        <f t="shared" si="4689"/>
        <v>0</v>
      </c>
      <c r="G15632" s="268">
        <f t="shared" si="4690"/>
        <v>0</v>
      </c>
    </row>
    <row r="15633" spans="1:7" ht="24" customHeight="1" x14ac:dyDescent="0.2">
      <c r="A15633" s="207" t="str">
        <f t="shared" si="4686"/>
        <v/>
      </c>
      <c r="B15633" s="205">
        <f t="shared" si="4687"/>
        <v>0</v>
      </c>
      <c r="C15633" s="206"/>
      <c r="D15633" s="207" t="str">
        <f t="shared" si="4688"/>
        <v/>
      </c>
      <c r="E15633" s="208"/>
      <c r="F15633" s="209">
        <f t="shared" si="4689"/>
        <v>0</v>
      </c>
      <c r="G15633" s="268">
        <f t="shared" si="4690"/>
        <v>0</v>
      </c>
    </row>
    <row r="15634" spans="1:7" ht="24" customHeight="1" x14ac:dyDescent="0.2">
      <c r="A15634" s="207" t="str">
        <f t="shared" si="4686"/>
        <v/>
      </c>
      <c r="B15634" s="205">
        <f t="shared" si="4687"/>
        <v>0</v>
      </c>
      <c r="C15634" s="206"/>
      <c r="D15634" s="207" t="str">
        <f t="shared" si="4688"/>
        <v/>
      </c>
      <c r="E15634" s="208"/>
      <c r="F15634" s="209">
        <f t="shared" si="4689"/>
        <v>0</v>
      </c>
      <c r="G15634" s="268">
        <f t="shared" si="4690"/>
        <v>0</v>
      </c>
    </row>
    <row r="15635" spans="1:7" ht="24" customHeight="1" x14ac:dyDescent="0.2">
      <c r="A15635" s="207" t="str">
        <f t="shared" si="4686"/>
        <v/>
      </c>
      <c r="B15635" s="205">
        <f t="shared" si="4687"/>
        <v>0</v>
      </c>
      <c r="C15635" s="206"/>
      <c r="D15635" s="207" t="str">
        <f t="shared" si="4688"/>
        <v/>
      </c>
      <c r="E15635" s="208"/>
      <c r="F15635" s="209">
        <f t="shared" si="4689"/>
        <v>0</v>
      </c>
      <c r="G15635" s="268">
        <f t="shared" si="4690"/>
        <v>0</v>
      </c>
    </row>
    <row r="15636" spans="1:7" ht="24" customHeight="1" x14ac:dyDescent="0.2">
      <c r="A15636" s="269"/>
      <c r="D15636" s="88"/>
      <c r="E15636" s="89"/>
      <c r="F15636" s="300" t="s">
        <v>31</v>
      </c>
      <c r="G15636" s="270">
        <f>SUBTOTAL(9,G15628:G15635)</f>
        <v>0</v>
      </c>
    </row>
    <row r="15637" spans="1:7" ht="24" customHeight="1" x14ac:dyDescent="0.2">
      <c r="A15637" s="269"/>
      <c r="C15637" s="297" t="s">
        <v>605</v>
      </c>
      <c r="D15637" s="88"/>
      <c r="E15637" s="89"/>
      <c r="G15637" s="271"/>
    </row>
    <row r="15638" spans="1:7" ht="24" customHeight="1" x14ac:dyDescent="0.2">
      <c r="A15638" s="207" t="str">
        <f t="shared" ref="A15638:A15646" si="4691">IFERROR(VLOOKUP(C15638,Tabla_Insumos,4,FALSE),"")</f>
        <v/>
      </c>
      <c r="B15638" s="205" t="str">
        <f t="shared" ref="B15638:B15646" si="4692">IFERROR(VLOOKUP(C15638,Tabla_Insumos,5,FALSE),"")</f>
        <v/>
      </c>
      <c r="C15638" s="206"/>
      <c r="D15638" s="207" t="str">
        <f t="shared" ref="D15638:D15646" si="4693">IFERROR(VLOOKUP(C15638,Tabla_Insumos,2,FALSE),"")</f>
        <v/>
      </c>
      <c r="E15638" s="208"/>
      <c r="F15638" s="209">
        <f t="shared" ref="F15638:F15646" si="4694">IFERROR(VLOOKUP(C15638,Tabla_Insumos,3,FALSE),0)</f>
        <v>0</v>
      </c>
      <c r="G15638" s="268">
        <f t="shared" ref="G15638:G15646" si="4695">ROUND(E15638*F15638,2)</f>
        <v>0</v>
      </c>
    </row>
    <row r="15639" spans="1:7" ht="24" customHeight="1" x14ac:dyDescent="0.2">
      <c r="A15639" s="207" t="str">
        <f t="shared" si="4691"/>
        <v/>
      </c>
      <c r="B15639" s="205" t="str">
        <f t="shared" si="4692"/>
        <v/>
      </c>
      <c r="C15639" s="206"/>
      <c r="D15639" s="207" t="str">
        <f t="shared" si="4693"/>
        <v/>
      </c>
      <c r="E15639" s="208"/>
      <c r="F15639" s="209">
        <f t="shared" si="4694"/>
        <v>0</v>
      </c>
      <c r="G15639" s="268">
        <f t="shared" si="4695"/>
        <v>0</v>
      </c>
    </row>
    <row r="15640" spans="1:7" ht="24" customHeight="1" x14ac:dyDescent="0.2">
      <c r="A15640" s="207" t="str">
        <f t="shared" si="4691"/>
        <v/>
      </c>
      <c r="B15640" s="205" t="str">
        <f t="shared" si="4692"/>
        <v/>
      </c>
      <c r="C15640" s="206"/>
      <c r="D15640" s="207" t="str">
        <f t="shared" si="4693"/>
        <v/>
      </c>
      <c r="E15640" s="208"/>
      <c r="F15640" s="209">
        <f t="shared" si="4694"/>
        <v>0</v>
      </c>
      <c r="G15640" s="268">
        <f t="shared" si="4695"/>
        <v>0</v>
      </c>
    </row>
    <row r="15641" spans="1:7" ht="24" customHeight="1" x14ac:dyDescent="0.2">
      <c r="A15641" s="207" t="str">
        <f t="shared" si="4691"/>
        <v/>
      </c>
      <c r="B15641" s="205" t="str">
        <f t="shared" si="4692"/>
        <v/>
      </c>
      <c r="C15641" s="206"/>
      <c r="D15641" s="207" t="str">
        <f t="shared" si="4693"/>
        <v/>
      </c>
      <c r="E15641" s="208"/>
      <c r="F15641" s="209">
        <f t="shared" si="4694"/>
        <v>0</v>
      </c>
      <c r="G15641" s="268">
        <f t="shared" si="4695"/>
        <v>0</v>
      </c>
    </row>
    <row r="15642" spans="1:7" ht="24" customHeight="1" x14ac:dyDescent="0.2">
      <c r="A15642" s="207" t="str">
        <f t="shared" si="4691"/>
        <v/>
      </c>
      <c r="B15642" s="205" t="str">
        <f t="shared" si="4692"/>
        <v/>
      </c>
      <c r="C15642" s="206"/>
      <c r="D15642" s="207" t="str">
        <f t="shared" si="4693"/>
        <v/>
      </c>
      <c r="E15642" s="208"/>
      <c r="F15642" s="209">
        <f t="shared" si="4694"/>
        <v>0</v>
      </c>
      <c r="G15642" s="268">
        <f t="shared" si="4695"/>
        <v>0</v>
      </c>
    </row>
    <row r="15643" spans="1:7" ht="24" customHeight="1" x14ac:dyDescent="0.2">
      <c r="A15643" s="207" t="str">
        <f t="shared" si="4691"/>
        <v/>
      </c>
      <c r="B15643" s="205" t="str">
        <f t="shared" si="4692"/>
        <v/>
      </c>
      <c r="C15643" s="206"/>
      <c r="D15643" s="207" t="str">
        <f t="shared" si="4693"/>
        <v/>
      </c>
      <c r="E15643" s="208"/>
      <c r="F15643" s="209">
        <f t="shared" si="4694"/>
        <v>0</v>
      </c>
      <c r="G15643" s="268">
        <f t="shared" si="4695"/>
        <v>0</v>
      </c>
    </row>
    <row r="15644" spans="1:7" ht="24" customHeight="1" x14ac:dyDescent="0.2">
      <c r="A15644" s="207" t="str">
        <f t="shared" si="4691"/>
        <v/>
      </c>
      <c r="B15644" s="205" t="str">
        <f t="shared" si="4692"/>
        <v/>
      </c>
      <c r="C15644" s="206"/>
      <c r="D15644" s="207" t="str">
        <f t="shared" si="4693"/>
        <v/>
      </c>
      <c r="E15644" s="208"/>
      <c r="F15644" s="209">
        <f t="shared" si="4694"/>
        <v>0</v>
      </c>
      <c r="G15644" s="268">
        <f t="shared" si="4695"/>
        <v>0</v>
      </c>
    </row>
    <row r="15645" spans="1:7" ht="24" customHeight="1" x14ac:dyDescent="0.2">
      <c r="A15645" s="207" t="str">
        <f t="shared" si="4691"/>
        <v/>
      </c>
      <c r="B15645" s="205" t="str">
        <f t="shared" si="4692"/>
        <v/>
      </c>
      <c r="C15645" s="206"/>
      <c r="D15645" s="207" t="str">
        <f t="shared" si="4693"/>
        <v/>
      </c>
      <c r="E15645" s="208"/>
      <c r="F15645" s="209">
        <f t="shared" si="4694"/>
        <v>0</v>
      </c>
      <c r="G15645" s="268">
        <f t="shared" si="4695"/>
        <v>0</v>
      </c>
    </row>
    <row r="15646" spans="1:7" ht="24" customHeight="1" x14ac:dyDescent="0.2">
      <c r="A15646" s="207" t="str">
        <f t="shared" si="4691"/>
        <v/>
      </c>
      <c r="B15646" s="205" t="str">
        <f t="shared" si="4692"/>
        <v/>
      </c>
      <c r="C15646" s="206"/>
      <c r="D15646" s="207" t="str">
        <f t="shared" si="4693"/>
        <v/>
      </c>
      <c r="E15646" s="208"/>
      <c r="F15646" s="209">
        <f t="shared" si="4694"/>
        <v>0</v>
      </c>
      <c r="G15646" s="268">
        <f t="shared" si="4695"/>
        <v>0</v>
      </c>
    </row>
    <row r="15647" spans="1:7" ht="24" customHeight="1" x14ac:dyDescent="0.2">
      <c r="A15647" s="272"/>
      <c r="B15647" s="88"/>
      <c r="D15647" s="88"/>
      <c r="E15647" s="89"/>
      <c r="F15647" s="300" t="s">
        <v>32</v>
      </c>
      <c r="G15647" s="270">
        <f>SUBTOTAL(9,G15638:G15646)</f>
        <v>0</v>
      </c>
    </row>
    <row r="15648" spans="1:7" ht="24" customHeight="1" x14ac:dyDescent="0.2">
      <c r="A15648" s="273"/>
      <c r="B15648" s="88"/>
      <c r="D15648" s="88"/>
      <c r="E15648" s="89"/>
      <c r="G15648" s="271"/>
    </row>
    <row r="15649" spans="1:7" ht="24" customHeight="1" x14ac:dyDescent="0.2">
      <c r="A15649" s="274" t="str">
        <f>B15607</f>
        <v>25.9.4.4</v>
      </c>
      <c r="B15649" s="275" t="str">
        <f>C15607</f>
        <v>Tubos LED .36w Luz Dia</v>
      </c>
      <c r="C15649" s="95"/>
      <c r="D15649" s="95" t="s">
        <v>33</v>
      </c>
      <c r="E15649" s="96"/>
      <c r="F15649" s="277" t="s">
        <v>34</v>
      </c>
      <c r="G15649" s="276">
        <f>SUBTOTAL(9,G15612:G15648)</f>
        <v>0</v>
      </c>
    </row>
    <row r="15651" spans="1:7" ht="24" customHeight="1" x14ac:dyDescent="0.2">
      <c r="A15651" s="256" t="s">
        <v>36</v>
      </c>
      <c r="B15651" s="257"/>
      <c r="C15651" s="257"/>
      <c r="D15651" s="257"/>
      <c r="E15651" s="257"/>
      <c r="F15651" s="257"/>
      <c r="G15651" s="258"/>
    </row>
    <row r="15652" spans="1:7" ht="24" customHeight="1" x14ac:dyDescent="0.2">
      <c r="A15652" s="259" t="s">
        <v>601</v>
      </c>
      <c r="B15652" s="84" t="str">
        <f>Comitente</f>
        <v>SUBSECRETARIA DE ARQUITECTURA</v>
      </c>
      <c r="C15652" s="80"/>
      <c r="D15652" s="85"/>
      <c r="E15652" s="85"/>
      <c r="F15652" s="86"/>
      <c r="G15652" s="260"/>
    </row>
    <row r="15653" spans="1:7" ht="24" customHeight="1" x14ac:dyDescent="0.2">
      <c r="A15653" s="259" t="s">
        <v>602</v>
      </c>
      <c r="B15653" s="84">
        <f>Contratista</f>
        <v>0</v>
      </c>
      <c r="C15653" s="81"/>
      <c r="D15653" s="81"/>
      <c r="E15653" s="81"/>
      <c r="F15653" s="87"/>
      <c r="G15653" s="261"/>
    </row>
    <row r="15654" spans="1:7" ht="24" customHeight="1" x14ac:dyDescent="0.2">
      <c r="A15654" s="259" t="s">
        <v>23</v>
      </c>
      <c r="B15654" s="84" t="str">
        <f>Obra</f>
        <v>ESCUELA CASA DEL NINÑO</v>
      </c>
      <c r="C15654" s="81"/>
      <c r="D15654" s="81"/>
      <c r="E15654" s="81"/>
      <c r="F15654" s="87" t="s">
        <v>37</v>
      </c>
      <c r="G15654" s="262">
        <f>Fecha_Base</f>
        <v>0</v>
      </c>
    </row>
    <row r="15655" spans="1:7" ht="24" customHeight="1" x14ac:dyDescent="0.2">
      <c r="A15655" s="263" t="s">
        <v>600</v>
      </c>
      <c r="B15655" s="82" t="str">
        <f>Ubicación</f>
        <v>VALLE FERTIL - SAN JUAN</v>
      </c>
      <c r="C15655" s="82"/>
      <c r="D15655" s="88"/>
      <c r="E15655" s="89"/>
      <c r="G15655" s="264"/>
    </row>
    <row r="15656" spans="1:7" ht="24" customHeight="1" x14ac:dyDescent="0.2">
      <c r="A15656" s="263" t="s">
        <v>38</v>
      </c>
      <c r="B15656" s="91">
        <f>IFERROR(VALUE(LEFT(B15657,FIND(".",B15657)-1)),"")</f>
        <v>25</v>
      </c>
      <c r="C15656" s="83" t="str">
        <f>IFERROR(VLOOKUP(B15656,Tabla_CyP,2,FALSE),"")</f>
        <v>REPARACIONES, REFACCIONES Y REFUNCIONALIZACIONES</v>
      </c>
      <c r="E15656" s="89"/>
      <c r="G15656" s="264"/>
    </row>
    <row r="15657" spans="1:7" ht="24" customHeight="1" x14ac:dyDescent="0.2">
      <c r="A15657" s="263" t="s">
        <v>24</v>
      </c>
      <c r="B15657" s="92" t="str">
        <f>IFERROR(VLOOKUP(COUNTIF($A$1:A15657,"ANALISIS DE PRECIOS"),Tabla_NumeroItem,2,FALSE),"")</f>
        <v>25.9.4.5</v>
      </c>
      <c r="C15657" s="83" t="str">
        <f>IFERROR(VLOOKUP(B15657,Tabla_CyP,2,FALSE),"")</f>
        <v>Proyector LED 100W Completo</v>
      </c>
      <c r="D15657" s="88"/>
      <c r="E15657" s="89"/>
      <c r="F15657" s="87" t="s">
        <v>25</v>
      </c>
      <c r="G15657" s="265" t="str">
        <f>IFERROR(VLOOKUP(B15657,Tabla_CyP,4,FALSE),"")</f>
        <v>u</v>
      </c>
    </row>
    <row r="15658" spans="1:7" ht="24" customHeight="1" x14ac:dyDescent="0.2">
      <c r="A15658" s="263"/>
      <c r="B15658" s="82"/>
      <c r="D15658" s="88"/>
      <c r="E15658" s="89"/>
      <c r="G15658" s="264"/>
    </row>
    <row r="15659" spans="1:7" ht="24" customHeight="1" x14ac:dyDescent="0.2">
      <c r="A15659" s="366" t="s">
        <v>506</v>
      </c>
      <c r="B15659" s="367"/>
      <c r="C15659" s="368" t="s">
        <v>0</v>
      </c>
      <c r="D15659" s="368" t="s">
        <v>26</v>
      </c>
      <c r="E15659" s="370" t="s">
        <v>27</v>
      </c>
      <c r="F15659" s="372" t="s">
        <v>28</v>
      </c>
      <c r="G15659" s="372" t="s">
        <v>29</v>
      </c>
    </row>
    <row r="15660" spans="1:7" ht="24" customHeight="1" x14ac:dyDescent="0.2">
      <c r="A15660" s="93" t="s">
        <v>507</v>
      </c>
      <c r="B15660" s="93" t="s">
        <v>508</v>
      </c>
      <c r="C15660" s="369"/>
      <c r="D15660" s="369"/>
      <c r="E15660" s="371"/>
      <c r="F15660" s="373"/>
      <c r="G15660" s="373"/>
    </row>
    <row r="15661" spans="1:7" ht="24" customHeight="1" x14ac:dyDescent="0.2">
      <c r="A15661" s="299"/>
      <c r="B15661" s="94"/>
      <c r="C15661" s="298" t="s">
        <v>603</v>
      </c>
      <c r="D15661" s="95"/>
      <c r="E15661" s="96"/>
      <c r="F15661" s="97"/>
      <c r="G15661" s="267"/>
    </row>
    <row r="15662" spans="1:7" ht="24" customHeight="1" x14ac:dyDescent="0.2">
      <c r="A15662" s="207" t="str">
        <f t="shared" ref="A15662:A15675" si="4696">IFERROR(VLOOKUP(C15662,Tabla_Insumos,4,FALSE),"")</f>
        <v/>
      </c>
      <c r="B15662" s="205" t="str">
        <f>IFERROR(VLOOKUP(C15662,Tabla_Insumos,5,FALSE),"")</f>
        <v/>
      </c>
      <c r="C15662" s="206"/>
      <c r="D15662" s="207" t="str">
        <f t="shared" ref="D15662:D15675" si="4697">IFERROR(VLOOKUP(C15662,Tabla_Insumos,2,FALSE),"")</f>
        <v/>
      </c>
      <c r="E15662" s="208"/>
      <c r="F15662" s="209">
        <f t="shared" ref="F15662:F15675" si="4698">IFERROR(VLOOKUP(C15662,Tabla_Insumos,3,FALSE),0)</f>
        <v>0</v>
      </c>
      <c r="G15662" s="268">
        <f>ROUND(E15662*F15662,2)</f>
        <v>0</v>
      </c>
    </row>
    <row r="15663" spans="1:7" ht="24" customHeight="1" x14ac:dyDescent="0.2">
      <c r="A15663" s="207" t="str">
        <f t="shared" si="4696"/>
        <v/>
      </c>
      <c r="B15663" s="205" t="str">
        <f t="shared" ref="B15663:B15675" si="4699">IFERROR(VLOOKUP(C15663,Tabla_Insumos,5,FALSE),"")</f>
        <v/>
      </c>
      <c r="C15663" s="206"/>
      <c r="D15663" s="207" t="str">
        <f t="shared" si="4697"/>
        <v/>
      </c>
      <c r="E15663" s="208"/>
      <c r="F15663" s="209">
        <f t="shared" si="4698"/>
        <v>0</v>
      </c>
      <c r="G15663" s="268">
        <f t="shared" ref="G15663:G15675" si="4700">ROUND(E15663*F15663,2)</f>
        <v>0</v>
      </c>
    </row>
    <row r="15664" spans="1:7" ht="24" customHeight="1" x14ac:dyDescent="0.2">
      <c r="A15664" s="207" t="str">
        <f t="shared" si="4696"/>
        <v/>
      </c>
      <c r="B15664" s="205" t="str">
        <f t="shared" si="4699"/>
        <v/>
      </c>
      <c r="C15664" s="206"/>
      <c r="D15664" s="207" t="str">
        <f t="shared" si="4697"/>
        <v/>
      </c>
      <c r="E15664" s="208"/>
      <c r="F15664" s="209">
        <f t="shared" si="4698"/>
        <v>0</v>
      </c>
      <c r="G15664" s="268">
        <f t="shared" si="4700"/>
        <v>0</v>
      </c>
    </row>
    <row r="15665" spans="1:7" ht="24" customHeight="1" x14ac:dyDescent="0.2">
      <c r="A15665" s="207" t="str">
        <f t="shared" si="4696"/>
        <v/>
      </c>
      <c r="B15665" s="205" t="str">
        <f t="shared" si="4699"/>
        <v/>
      </c>
      <c r="C15665" s="206"/>
      <c r="D15665" s="207" t="str">
        <f t="shared" si="4697"/>
        <v/>
      </c>
      <c r="E15665" s="208"/>
      <c r="F15665" s="209">
        <f t="shared" si="4698"/>
        <v>0</v>
      </c>
      <c r="G15665" s="268">
        <f t="shared" si="4700"/>
        <v>0</v>
      </c>
    </row>
    <row r="15666" spans="1:7" ht="24" customHeight="1" x14ac:dyDescent="0.2">
      <c r="A15666" s="207" t="str">
        <f t="shared" si="4696"/>
        <v/>
      </c>
      <c r="B15666" s="205" t="str">
        <f t="shared" si="4699"/>
        <v/>
      </c>
      <c r="C15666" s="206"/>
      <c r="D15666" s="207" t="str">
        <f t="shared" si="4697"/>
        <v/>
      </c>
      <c r="E15666" s="208"/>
      <c r="F15666" s="209">
        <f t="shared" si="4698"/>
        <v>0</v>
      </c>
      <c r="G15666" s="268">
        <f t="shared" si="4700"/>
        <v>0</v>
      </c>
    </row>
    <row r="15667" spans="1:7" ht="24" customHeight="1" x14ac:dyDescent="0.2">
      <c r="A15667" s="207" t="str">
        <f t="shared" si="4696"/>
        <v/>
      </c>
      <c r="B15667" s="205" t="str">
        <f t="shared" si="4699"/>
        <v/>
      </c>
      <c r="C15667" s="206"/>
      <c r="D15667" s="207" t="str">
        <f t="shared" si="4697"/>
        <v/>
      </c>
      <c r="E15667" s="208"/>
      <c r="F15667" s="209">
        <f t="shared" si="4698"/>
        <v>0</v>
      </c>
      <c r="G15667" s="268">
        <f t="shared" si="4700"/>
        <v>0</v>
      </c>
    </row>
    <row r="15668" spans="1:7" ht="24" customHeight="1" x14ac:dyDescent="0.2">
      <c r="A15668" s="207" t="str">
        <f t="shared" si="4696"/>
        <v/>
      </c>
      <c r="B15668" s="205" t="str">
        <f t="shared" si="4699"/>
        <v/>
      </c>
      <c r="C15668" s="206"/>
      <c r="D15668" s="207" t="str">
        <f t="shared" si="4697"/>
        <v/>
      </c>
      <c r="E15668" s="208"/>
      <c r="F15668" s="209">
        <f t="shared" si="4698"/>
        <v>0</v>
      </c>
      <c r="G15668" s="268">
        <f t="shared" si="4700"/>
        <v>0</v>
      </c>
    </row>
    <row r="15669" spans="1:7" ht="24" customHeight="1" x14ac:dyDescent="0.2">
      <c r="A15669" s="207" t="str">
        <f t="shared" si="4696"/>
        <v/>
      </c>
      <c r="B15669" s="205" t="str">
        <f t="shared" si="4699"/>
        <v/>
      </c>
      <c r="C15669" s="206"/>
      <c r="D15669" s="207" t="str">
        <f t="shared" si="4697"/>
        <v/>
      </c>
      <c r="E15669" s="208"/>
      <c r="F15669" s="209">
        <f t="shared" si="4698"/>
        <v>0</v>
      </c>
      <c r="G15669" s="268">
        <f t="shared" si="4700"/>
        <v>0</v>
      </c>
    </row>
    <row r="15670" spans="1:7" ht="24" customHeight="1" x14ac:dyDescent="0.2">
      <c r="A15670" s="207" t="str">
        <f t="shared" si="4696"/>
        <v/>
      </c>
      <c r="B15670" s="205" t="str">
        <f t="shared" si="4699"/>
        <v/>
      </c>
      <c r="C15670" s="206"/>
      <c r="D15670" s="207" t="str">
        <f t="shared" si="4697"/>
        <v/>
      </c>
      <c r="E15670" s="208"/>
      <c r="F15670" s="209">
        <f t="shared" si="4698"/>
        <v>0</v>
      </c>
      <c r="G15670" s="268">
        <f t="shared" si="4700"/>
        <v>0</v>
      </c>
    </row>
    <row r="15671" spans="1:7" ht="24" customHeight="1" x14ac:dyDescent="0.2">
      <c r="A15671" s="207" t="str">
        <f t="shared" si="4696"/>
        <v/>
      </c>
      <c r="B15671" s="205" t="str">
        <f t="shared" si="4699"/>
        <v/>
      </c>
      <c r="C15671" s="206"/>
      <c r="D15671" s="207" t="str">
        <f t="shared" si="4697"/>
        <v/>
      </c>
      <c r="E15671" s="208"/>
      <c r="F15671" s="209">
        <f t="shared" si="4698"/>
        <v>0</v>
      </c>
      <c r="G15671" s="268">
        <f t="shared" si="4700"/>
        <v>0</v>
      </c>
    </row>
    <row r="15672" spans="1:7" ht="24" customHeight="1" x14ac:dyDescent="0.2">
      <c r="A15672" s="207" t="str">
        <f t="shared" si="4696"/>
        <v/>
      </c>
      <c r="B15672" s="205" t="str">
        <f t="shared" si="4699"/>
        <v/>
      </c>
      <c r="C15672" s="206"/>
      <c r="D15672" s="207" t="str">
        <f t="shared" si="4697"/>
        <v/>
      </c>
      <c r="E15672" s="208"/>
      <c r="F15672" s="209">
        <f t="shared" si="4698"/>
        <v>0</v>
      </c>
      <c r="G15672" s="268">
        <f t="shared" si="4700"/>
        <v>0</v>
      </c>
    </row>
    <row r="15673" spans="1:7" ht="24" customHeight="1" x14ac:dyDescent="0.2">
      <c r="A15673" s="207" t="str">
        <f t="shared" si="4696"/>
        <v/>
      </c>
      <c r="B15673" s="205" t="str">
        <f t="shared" si="4699"/>
        <v/>
      </c>
      <c r="C15673" s="206"/>
      <c r="D15673" s="207" t="str">
        <f t="shared" si="4697"/>
        <v/>
      </c>
      <c r="E15673" s="208"/>
      <c r="F15673" s="209">
        <f t="shared" si="4698"/>
        <v>0</v>
      </c>
      <c r="G15673" s="268">
        <f t="shared" si="4700"/>
        <v>0</v>
      </c>
    </row>
    <row r="15674" spans="1:7" ht="24" customHeight="1" x14ac:dyDescent="0.2">
      <c r="A15674" s="207" t="str">
        <f t="shared" si="4696"/>
        <v/>
      </c>
      <c r="B15674" s="205" t="str">
        <f t="shared" si="4699"/>
        <v/>
      </c>
      <c r="C15674" s="206"/>
      <c r="D15674" s="207" t="str">
        <f t="shared" si="4697"/>
        <v/>
      </c>
      <c r="E15674" s="208"/>
      <c r="F15674" s="209">
        <f t="shared" si="4698"/>
        <v>0</v>
      </c>
      <c r="G15674" s="268">
        <f t="shared" si="4700"/>
        <v>0</v>
      </c>
    </row>
    <row r="15675" spans="1:7" ht="24" customHeight="1" x14ac:dyDescent="0.2">
      <c r="A15675" s="207" t="str">
        <f t="shared" si="4696"/>
        <v/>
      </c>
      <c r="B15675" s="205" t="str">
        <f t="shared" si="4699"/>
        <v/>
      </c>
      <c r="C15675" s="206"/>
      <c r="D15675" s="207" t="str">
        <f t="shared" si="4697"/>
        <v/>
      </c>
      <c r="E15675" s="208"/>
      <c r="F15675" s="210">
        <f t="shared" si="4698"/>
        <v>0</v>
      </c>
      <c r="G15675" s="268">
        <f t="shared" si="4700"/>
        <v>0</v>
      </c>
    </row>
    <row r="15676" spans="1:7" ht="24" customHeight="1" x14ac:dyDescent="0.2">
      <c r="A15676" s="269"/>
      <c r="D15676" s="88"/>
      <c r="E15676" s="89"/>
      <c r="F15676" s="300" t="s">
        <v>30</v>
      </c>
      <c r="G15676" s="270">
        <f>SUBTOTAL(9,G15662:G15675)</f>
        <v>0</v>
      </c>
    </row>
    <row r="15677" spans="1:7" ht="24" customHeight="1" x14ac:dyDescent="0.2">
      <c r="A15677" s="269"/>
      <c r="C15677" s="297" t="s">
        <v>604</v>
      </c>
      <c r="D15677" s="88"/>
      <c r="E15677" s="89"/>
      <c r="G15677" s="271"/>
    </row>
    <row r="15678" spans="1:7" ht="24" customHeight="1" x14ac:dyDescent="0.2">
      <c r="A15678" s="207" t="str">
        <f t="shared" ref="A15678:A15685" si="4701">IFERROR(VLOOKUP(C15678,Tabla_Insumos,4,FALSE),"")</f>
        <v/>
      </c>
      <c r="B15678" s="205">
        <f t="shared" ref="B15678:B15685" si="4702">IFERROR(VLOOKUP(A15678,Tabla_Indices,5,FALSE),"")</f>
        <v>0</v>
      </c>
      <c r="C15678" s="206"/>
      <c r="D15678" s="207" t="str">
        <f t="shared" ref="D15678:D15685" si="4703">IFERROR(VLOOKUP(C15678,Tabla_Insumos,2,FALSE),"")</f>
        <v/>
      </c>
      <c r="E15678" s="208"/>
      <c r="F15678" s="211">
        <f t="shared" ref="F15678:F15685" si="4704">IFERROR(VLOOKUP(C15678,Tabla_Insumos,3,FALSE),0)</f>
        <v>0</v>
      </c>
      <c r="G15678" s="268">
        <f>ROUND(E15678*F15678,2)</f>
        <v>0</v>
      </c>
    </row>
    <row r="15679" spans="1:7" ht="24" customHeight="1" x14ac:dyDescent="0.2">
      <c r="A15679" s="207" t="str">
        <f t="shared" si="4701"/>
        <v/>
      </c>
      <c r="B15679" s="205">
        <f t="shared" si="4702"/>
        <v>0</v>
      </c>
      <c r="C15679" s="206"/>
      <c r="D15679" s="207" t="str">
        <f t="shared" si="4703"/>
        <v/>
      </c>
      <c r="E15679" s="208"/>
      <c r="F15679" s="211">
        <f t="shared" si="4704"/>
        <v>0</v>
      </c>
      <c r="G15679" s="268">
        <f>ROUND(E15679*F15679,2)</f>
        <v>0</v>
      </c>
    </row>
    <row r="15680" spans="1:7" ht="24" customHeight="1" x14ac:dyDescent="0.2">
      <c r="A15680" s="207" t="str">
        <f t="shared" si="4701"/>
        <v/>
      </c>
      <c r="B15680" s="205">
        <f t="shared" si="4702"/>
        <v>0</v>
      </c>
      <c r="C15680" s="206"/>
      <c r="D15680" s="207" t="str">
        <f t="shared" si="4703"/>
        <v/>
      </c>
      <c r="E15680" s="208"/>
      <c r="F15680" s="211">
        <f t="shared" si="4704"/>
        <v>0</v>
      </c>
      <c r="G15680" s="268">
        <f t="shared" ref="G15680:G15685" si="4705">ROUND(E15680*F15680,2)</f>
        <v>0</v>
      </c>
    </row>
    <row r="15681" spans="1:7" ht="24" customHeight="1" x14ac:dyDescent="0.2">
      <c r="A15681" s="207" t="str">
        <f t="shared" si="4701"/>
        <v/>
      </c>
      <c r="B15681" s="205">
        <f t="shared" si="4702"/>
        <v>0</v>
      </c>
      <c r="C15681" s="206"/>
      <c r="D15681" s="207" t="str">
        <f t="shared" si="4703"/>
        <v/>
      </c>
      <c r="E15681" s="208"/>
      <c r="F15681" s="211">
        <f t="shared" si="4704"/>
        <v>0</v>
      </c>
      <c r="G15681" s="268">
        <f t="shared" si="4705"/>
        <v>0</v>
      </c>
    </row>
    <row r="15682" spans="1:7" ht="24" customHeight="1" x14ac:dyDescent="0.2">
      <c r="A15682" s="207" t="str">
        <f t="shared" si="4701"/>
        <v/>
      </c>
      <c r="B15682" s="205">
        <f t="shared" si="4702"/>
        <v>0</v>
      </c>
      <c r="C15682" s="206"/>
      <c r="D15682" s="207" t="str">
        <f t="shared" si="4703"/>
        <v/>
      </c>
      <c r="E15682" s="208"/>
      <c r="F15682" s="209">
        <f t="shared" si="4704"/>
        <v>0</v>
      </c>
      <c r="G15682" s="268">
        <f t="shared" si="4705"/>
        <v>0</v>
      </c>
    </row>
    <row r="15683" spans="1:7" ht="24" customHeight="1" x14ac:dyDescent="0.2">
      <c r="A15683" s="207" t="str">
        <f t="shared" si="4701"/>
        <v/>
      </c>
      <c r="B15683" s="205">
        <f t="shared" si="4702"/>
        <v>0</v>
      </c>
      <c r="C15683" s="206"/>
      <c r="D15683" s="207" t="str">
        <f t="shared" si="4703"/>
        <v/>
      </c>
      <c r="E15683" s="208"/>
      <c r="F15683" s="209">
        <f t="shared" si="4704"/>
        <v>0</v>
      </c>
      <c r="G15683" s="268">
        <f t="shared" si="4705"/>
        <v>0</v>
      </c>
    </row>
    <row r="15684" spans="1:7" ht="24" customHeight="1" x14ac:dyDescent="0.2">
      <c r="A15684" s="207" t="str">
        <f t="shared" si="4701"/>
        <v/>
      </c>
      <c r="B15684" s="205">
        <f t="shared" si="4702"/>
        <v>0</v>
      </c>
      <c r="C15684" s="206"/>
      <c r="D15684" s="207" t="str">
        <f t="shared" si="4703"/>
        <v/>
      </c>
      <c r="E15684" s="208"/>
      <c r="F15684" s="209">
        <f t="shared" si="4704"/>
        <v>0</v>
      </c>
      <c r="G15684" s="268">
        <f t="shared" si="4705"/>
        <v>0</v>
      </c>
    </row>
    <row r="15685" spans="1:7" ht="24" customHeight="1" x14ac:dyDescent="0.2">
      <c r="A15685" s="207" t="str">
        <f t="shared" si="4701"/>
        <v/>
      </c>
      <c r="B15685" s="205">
        <f t="shared" si="4702"/>
        <v>0</v>
      </c>
      <c r="C15685" s="206"/>
      <c r="D15685" s="207" t="str">
        <f t="shared" si="4703"/>
        <v/>
      </c>
      <c r="E15685" s="208"/>
      <c r="F15685" s="209">
        <f t="shared" si="4704"/>
        <v>0</v>
      </c>
      <c r="G15685" s="268">
        <f t="shared" si="4705"/>
        <v>0</v>
      </c>
    </row>
    <row r="15686" spans="1:7" ht="24" customHeight="1" x14ac:dyDescent="0.2">
      <c r="A15686" s="269"/>
      <c r="D15686" s="88"/>
      <c r="E15686" s="89"/>
      <c r="F15686" s="300" t="s">
        <v>31</v>
      </c>
      <c r="G15686" s="270">
        <f>SUBTOTAL(9,G15678:G15685)</f>
        <v>0</v>
      </c>
    </row>
    <row r="15687" spans="1:7" ht="24" customHeight="1" x14ac:dyDescent="0.2">
      <c r="A15687" s="269"/>
      <c r="C15687" s="297" t="s">
        <v>605</v>
      </c>
      <c r="D15687" s="88"/>
      <c r="E15687" s="89"/>
      <c r="G15687" s="271"/>
    </row>
    <row r="15688" spans="1:7" ht="24" customHeight="1" x14ac:dyDescent="0.2">
      <c r="A15688" s="207" t="str">
        <f t="shared" ref="A15688:A15696" si="4706">IFERROR(VLOOKUP(C15688,Tabla_Insumos,4,FALSE),"")</f>
        <v/>
      </c>
      <c r="B15688" s="205" t="str">
        <f t="shared" ref="B15688:B15696" si="4707">IFERROR(VLOOKUP(C15688,Tabla_Insumos,5,FALSE),"")</f>
        <v/>
      </c>
      <c r="C15688" s="206"/>
      <c r="D15688" s="207" t="str">
        <f t="shared" ref="D15688:D15696" si="4708">IFERROR(VLOOKUP(C15688,Tabla_Insumos,2,FALSE),"")</f>
        <v/>
      </c>
      <c r="E15688" s="208"/>
      <c r="F15688" s="209">
        <f t="shared" ref="F15688:F15696" si="4709">IFERROR(VLOOKUP(C15688,Tabla_Insumos,3,FALSE),0)</f>
        <v>0</v>
      </c>
      <c r="G15688" s="268">
        <f t="shared" ref="G15688:G15696" si="4710">ROUND(E15688*F15688,2)</f>
        <v>0</v>
      </c>
    </row>
    <row r="15689" spans="1:7" ht="24" customHeight="1" x14ac:dyDescent="0.2">
      <c r="A15689" s="207" t="str">
        <f t="shared" si="4706"/>
        <v/>
      </c>
      <c r="B15689" s="205" t="str">
        <f t="shared" si="4707"/>
        <v/>
      </c>
      <c r="C15689" s="206"/>
      <c r="D15689" s="207" t="str">
        <f t="shared" si="4708"/>
        <v/>
      </c>
      <c r="E15689" s="208"/>
      <c r="F15689" s="209">
        <f t="shared" si="4709"/>
        <v>0</v>
      </c>
      <c r="G15689" s="268">
        <f t="shared" si="4710"/>
        <v>0</v>
      </c>
    </row>
    <row r="15690" spans="1:7" ht="24" customHeight="1" x14ac:dyDescent="0.2">
      <c r="A15690" s="207" t="str">
        <f t="shared" si="4706"/>
        <v/>
      </c>
      <c r="B15690" s="205" t="str">
        <f t="shared" si="4707"/>
        <v/>
      </c>
      <c r="C15690" s="206"/>
      <c r="D15690" s="207" t="str">
        <f t="shared" si="4708"/>
        <v/>
      </c>
      <c r="E15690" s="208"/>
      <c r="F15690" s="209">
        <f t="shared" si="4709"/>
        <v>0</v>
      </c>
      <c r="G15690" s="268">
        <f t="shared" si="4710"/>
        <v>0</v>
      </c>
    </row>
    <row r="15691" spans="1:7" ht="24" customHeight="1" x14ac:dyDescent="0.2">
      <c r="A15691" s="207" t="str">
        <f t="shared" si="4706"/>
        <v/>
      </c>
      <c r="B15691" s="205" t="str">
        <f t="shared" si="4707"/>
        <v/>
      </c>
      <c r="C15691" s="206"/>
      <c r="D15691" s="207" t="str">
        <f t="shared" si="4708"/>
        <v/>
      </c>
      <c r="E15691" s="208"/>
      <c r="F15691" s="209">
        <f t="shared" si="4709"/>
        <v>0</v>
      </c>
      <c r="G15691" s="268">
        <f t="shared" si="4710"/>
        <v>0</v>
      </c>
    </row>
    <row r="15692" spans="1:7" ht="24" customHeight="1" x14ac:dyDescent="0.2">
      <c r="A15692" s="207" t="str">
        <f t="shared" si="4706"/>
        <v/>
      </c>
      <c r="B15692" s="205" t="str">
        <f t="shared" si="4707"/>
        <v/>
      </c>
      <c r="C15692" s="206"/>
      <c r="D15692" s="207" t="str">
        <f t="shared" si="4708"/>
        <v/>
      </c>
      <c r="E15692" s="208"/>
      <c r="F15692" s="209">
        <f t="shared" si="4709"/>
        <v>0</v>
      </c>
      <c r="G15692" s="268">
        <f t="shared" si="4710"/>
        <v>0</v>
      </c>
    </row>
    <row r="15693" spans="1:7" ht="24" customHeight="1" x14ac:dyDescent="0.2">
      <c r="A15693" s="207" t="str">
        <f t="shared" si="4706"/>
        <v/>
      </c>
      <c r="B15693" s="205" t="str">
        <f t="shared" si="4707"/>
        <v/>
      </c>
      <c r="C15693" s="206"/>
      <c r="D15693" s="207" t="str">
        <f t="shared" si="4708"/>
        <v/>
      </c>
      <c r="E15693" s="208"/>
      <c r="F15693" s="209">
        <f t="shared" si="4709"/>
        <v>0</v>
      </c>
      <c r="G15693" s="268">
        <f t="shared" si="4710"/>
        <v>0</v>
      </c>
    </row>
    <row r="15694" spans="1:7" ht="24" customHeight="1" x14ac:dyDescent="0.2">
      <c r="A15694" s="207" t="str">
        <f t="shared" si="4706"/>
        <v/>
      </c>
      <c r="B15694" s="205" t="str">
        <f t="shared" si="4707"/>
        <v/>
      </c>
      <c r="C15694" s="206"/>
      <c r="D15694" s="207" t="str">
        <f t="shared" si="4708"/>
        <v/>
      </c>
      <c r="E15694" s="208"/>
      <c r="F15694" s="209">
        <f t="shared" si="4709"/>
        <v>0</v>
      </c>
      <c r="G15694" s="268">
        <f t="shared" si="4710"/>
        <v>0</v>
      </c>
    </row>
    <row r="15695" spans="1:7" ht="24" customHeight="1" x14ac:dyDescent="0.2">
      <c r="A15695" s="207" t="str">
        <f t="shared" si="4706"/>
        <v/>
      </c>
      <c r="B15695" s="205" t="str">
        <f t="shared" si="4707"/>
        <v/>
      </c>
      <c r="C15695" s="206"/>
      <c r="D15695" s="207" t="str">
        <f t="shared" si="4708"/>
        <v/>
      </c>
      <c r="E15695" s="208"/>
      <c r="F15695" s="209">
        <f t="shared" si="4709"/>
        <v>0</v>
      </c>
      <c r="G15695" s="268">
        <f t="shared" si="4710"/>
        <v>0</v>
      </c>
    </row>
    <row r="15696" spans="1:7" ht="24" customHeight="1" x14ac:dyDescent="0.2">
      <c r="A15696" s="207" t="str">
        <f t="shared" si="4706"/>
        <v/>
      </c>
      <c r="B15696" s="205" t="str">
        <f t="shared" si="4707"/>
        <v/>
      </c>
      <c r="C15696" s="206"/>
      <c r="D15696" s="207" t="str">
        <f t="shared" si="4708"/>
        <v/>
      </c>
      <c r="E15696" s="208"/>
      <c r="F15696" s="209">
        <f t="shared" si="4709"/>
        <v>0</v>
      </c>
      <c r="G15696" s="268">
        <f t="shared" si="4710"/>
        <v>0</v>
      </c>
    </row>
    <row r="15697" spans="1:7" ht="24" customHeight="1" x14ac:dyDescent="0.2">
      <c r="A15697" s="272"/>
      <c r="B15697" s="88"/>
      <c r="D15697" s="88"/>
      <c r="E15697" s="89"/>
      <c r="F15697" s="300" t="s">
        <v>32</v>
      </c>
      <c r="G15697" s="270">
        <f>SUBTOTAL(9,G15688:G15696)</f>
        <v>0</v>
      </c>
    </row>
    <row r="15698" spans="1:7" ht="24" customHeight="1" x14ac:dyDescent="0.2">
      <c r="A15698" s="273"/>
      <c r="B15698" s="88"/>
      <c r="D15698" s="88"/>
      <c r="E15698" s="89"/>
      <c r="G15698" s="271"/>
    </row>
    <row r="15699" spans="1:7" ht="24" customHeight="1" x14ac:dyDescent="0.2">
      <c r="A15699" s="274" t="str">
        <f>B15657</f>
        <v>25.9.4.5</v>
      </c>
      <c r="B15699" s="275" t="str">
        <f>C15657</f>
        <v>Proyector LED 100W Completo</v>
      </c>
      <c r="C15699" s="95"/>
      <c r="D15699" s="95" t="s">
        <v>33</v>
      </c>
      <c r="E15699" s="96"/>
      <c r="F15699" s="277" t="s">
        <v>34</v>
      </c>
      <c r="G15699" s="276">
        <f>SUBTOTAL(9,G15662:G15698)</f>
        <v>0</v>
      </c>
    </row>
    <row r="15701" spans="1:7" ht="24" customHeight="1" x14ac:dyDescent="0.2">
      <c r="A15701" s="256" t="s">
        <v>36</v>
      </c>
      <c r="B15701" s="257"/>
      <c r="C15701" s="257"/>
      <c r="D15701" s="257"/>
      <c r="E15701" s="257"/>
      <c r="F15701" s="257"/>
      <c r="G15701" s="258"/>
    </row>
    <row r="15702" spans="1:7" ht="24" customHeight="1" x14ac:dyDescent="0.2">
      <c r="A15702" s="259" t="s">
        <v>601</v>
      </c>
      <c r="B15702" s="84" t="str">
        <f>Comitente</f>
        <v>SUBSECRETARIA DE ARQUITECTURA</v>
      </c>
      <c r="C15702" s="80"/>
      <c r="D15702" s="85"/>
      <c r="E15702" s="85"/>
      <c r="F15702" s="86"/>
      <c r="G15702" s="260"/>
    </row>
    <row r="15703" spans="1:7" ht="24" customHeight="1" x14ac:dyDescent="0.2">
      <c r="A15703" s="259" t="s">
        <v>602</v>
      </c>
      <c r="B15703" s="84">
        <f>Contratista</f>
        <v>0</v>
      </c>
      <c r="C15703" s="81"/>
      <c r="D15703" s="81"/>
      <c r="E15703" s="81"/>
      <c r="F15703" s="87"/>
      <c r="G15703" s="261"/>
    </row>
    <row r="15704" spans="1:7" ht="24" customHeight="1" x14ac:dyDescent="0.2">
      <c r="A15704" s="259" t="s">
        <v>23</v>
      </c>
      <c r="B15704" s="84" t="str">
        <f>Obra</f>
        <v>ESCUELA CASA DEL NINÑO</v>
      </c>
      <c r="C15704" s="81"/>
      <c r="D15704" s="81"/>
      <c r="E15704" s="81"/>
      <c r="F15704" s="87" t="s">
        <v>37</v>
      </c>
      <c r="G15704" s="262">
        <f>Fecha_Base</f>
        <v>0</v>
      </c>
    </row>
    <row r="15705" spans="1:7" ht="24" customHeight="1" x14ac:dyDescent="0.2">
      <c r="A15705" s="263" t="s">
        <v>600</v>
      </c>
      <c r="B15705" s="82" t="str">
        <f>Ubicación</f>
        <v>VALLE FERTIL - SAN JUAN</v>
      </c>
      <c r="C15705" s="82"/>
      <c r="D15705" s="88"/>
      <c r="E15705" s="89"/>
      <c r="G15705" s="264"/>
    </row>
    <row r="15706" spans="1:7" ht="24" customHeight="1" x14ac:dyDescent="0.2">
      <c r="A15706" s="263" t="s">
        <v>38</v>
      </c>
      <c r="B15706" s="91">
        <f>IFERROR(VALUE(LEFT(B15707,FIND(".",B15707)-1)),"")</f>
        <v>25</v>
      </c>
      <c r="C15706" s="83" t="str">
        <f>IFERROR(VLOOKUP(B15706,Tabla_CyP,2,FALSE),"")</f>
        <v>REPARACIONES, REFACCIONES Y REFUNCIONALIZACIONES</v>
      </c>
      <c r="E15706" s="89"/>
      <c r="G15706" s="264"/>
    </row>
    <row r="15707" spans="1:7" ht="24" customHeight="1" x14ac:dyDescent="0.2">
      <c r="A15707" s="263" t="s">
        <v>24</v>
      </c>
      <c r="B15707" s="92" t="str">
        <f>IFERROR(VLOOKUP(COUNTIF($A$1:A15707,"ANALISIS DE PRECIOS"),Tabla_NumeroItem,2,FALSE),"")</f>
        <v>25.9.4.6</v>
      </c>
      <c r="C15707" s="83" t="str">
        <f>IFERROR(VLOOKUP(B15707,Tabla_CyP,2,FALSE),"")</f>
        <v xml:space="preserve">Ventiladores de pared 20" Tipo Díaz Patron                  </v>
      </c>
      <c r="D15707" s="88"/>
      <c r="E15707" s="89"/>
      <c r="F15707" s="87" t="s">
        <v>25</v>
      </c>
      <c r="G15707" s="265" t="str">
        <f>IFERROR(VLOOKUP(B15707,Tabla_CyP,4,FALSE),"")</f>
        <v>u</v>
      </c>
    </row>
    <row r="15708" spans="1:7" ht="24" customHeight="1" x14ac:dyDescent="0.2">
      <c r="A15708" s="263"/>
      <c r="B15708" s="82"/>
      <c r="D15708" s="88"/>
      <c r="E15708" s="89"/>
      <c r="G15708" s="264"/>
    </row>
    <row r="15709" spans="1:7" ht="24" customHeight="1" x14ac:dyDescent="0.2">
      <c r="A15709" s="366" t="s">
        <v>506</v>
      </c>
      <c r="B15709" s="367"/>
      <c r="C15709" s="368" t="s">
        <v>0</v>
      </c>
      <c r="D15709" s="368" t="s">
        <v>26</v>
      </c>
      <c r="E15709" s="370" t="s">
        <v>27</v>
      </c>
      <c r="F15709" s="372" t="s">
        <v>28</v>
      </c>
      <c r="G15709" s="372" t="s">
        <v>29</v>
      </c>
    </row>
    <row r="15710" spans="1:7" ht="24" customHeight="1" x14ac:dyDescent="0.2">
      <c r="A15710" s="93" t="s">
        <v>507</v>
      </c>
      <c r="B15710" s="93" t="s">
        <v>508</v>
      </c>
      <c r="C15710" s="369"/>
      <c r="D15710" s="369"/>
      <c r="E15710" s="371"/>
      <c r="F15710" s="373"/>
      <c r="G15710" s="373"/>
    </row>
    <row r="15711" spans="1:7" ht="24" customHeight="1" x14ac:dyDescent="0.2">
      <c r="A15711" s="299"/>
      <c r="B15711" s="94"/>
      <c r="C15711" s="298" t="s">
        <v>603</v>
      </c>
      <c r="D15711" s="95"/>
      <c r="E15711" s="96"/>
      <c r="F15711" s="97"/>
      <c r="G15711" s="267"/>
    </row>
    <row r="15712" spans="1:7" ht="24" customHeight="1" x14ac:dyDescent="0.2">
      <c r="A15712" s="207" t="str">
        <f t="shared" ref="A15712:A15725" si="4711">IFERROR(VLOOKUP(C15712,Tabla_Insumos,4,FALSE),"")</f>
        <v/>
      </c>
      <c r="B15712" s="205" t="str">
        <f>IFERROR(VLOOKUP(C15712,Tabla_Insumos,5,FALSE),"")</f>
        <v/>
      </c>
      <c r="C15712" s="206"/>
      <c r="D15712" s="207" t="str">
        <f t="shared" ref="D15712:D15725" si="4712">IFERROR(VLOOKUP(C15712,Tabla_Insumos,2,FALSE),"")</f>
        <v/>
      </c>
      <c r="E15712" s="208"/>
      <c r="F15712" s="209">
        <f t="shared" ref="F15712:F15725" si="4713">IFERROR(VLOOKUP(C15712,Tabla_Insumos,3,FALSE),0)</f>
        <v>0</v>
      </c>
      <c r="G15712" s="268">
        <f>ROUND(E15712*F15712,2)</f>
        <v>0</v>
      </c>
    </row>
    <row r="15713" spans="1:7" ht="24" customHeight="1" x14ac:dyDescent="0.2">
      <c r="A15713" s="207" t="str">
        <f t="shared" si="4711"/>
        <v/>
      </c>
      <c r="B15713" s="205" t="str">
        <f t="shared" ref="B15713:B15725" si="4714">IFERROR(VLOOKUP(C15713,Tabla_Insumos,5,FALSE),"")</f>
        <v/>
      </c>
      <c r="C15713" s="206"/>
      <c r="D15713" s="207" t="str">
        <f t="shared" si="4712"/>
        <v/>
      </c>
      <c r="E15713" s="208"/>
      <c r="F15713" s="209">
        <f t="shared" si="4713"/>
        <v>0</v>
      </c>
      <c r="G15713" s="268">
        <f t="shared" ref="G15713:G15725" si="4715">ROUND(E15713*F15713,2)</f>
        <v>0</v>
      </c>
    </row>
    <row r="15714" spans="1:7" ht="24" customHeight="1" x14ac:dyDescent="0.2">
      <c r="A15714" s="207" t="str">
        <f t="shared" si="4711"/>
        <v/>
      </c>
      <c r="B15714" s="205" t="str">
        <f t="shared" si="4714"/>
        <v/>
      </c>
      <c r="C15714" s="206"/>
      <c r="D15714" s="207" t="str">
        <f t="shared" si="4712"/>
        <v/>
      </c>
      <c r="E15714" s="208"/>
      <c r="F15714" s="209">
        <f t="shared" si="4713"/>
        <v>0</v>
      </c>
      <c r="G15714" s="268">
        <f t="shared" si="4715"/>
        <v>0</v>
      </c>
    </row>
    <row r="15715" spans="1:7" ht="24" customHeight="1" x14ac:dyDescent="0.2">
      <c r="A15715" s="207" t="str">
        <f t="shared" si="4711"/>
        <v/>
      </c>
      <c r="B15715" s="205" t="str">
        <f t="shared" si="4714"/>
        <v/>
      </c>
      <c r="C15715" s="206"/>
      <c r="D15715" s="207" t="str">
        <f t="shared" si="4712"/>
        <v/>
      </c>
      <c r="E15715" s="208"/>
      <c r="F15715" s="209">
        <f t="shared" si="4713"/>
        <v>0</v>
      </c>
      <c r="G15715" s="268">
        <f t="shared" si="4715"/>
        <v>0</v>
      </c>
    </row>
    <row r="15716" spans="1:7" ht="24" customHeight="1" x14ac:dyDescent="0.2">
      <c r="A15716" s="207" t="str">
        <f t="shared" si="4711"/>
        <v/>
      </c>
      <c r="B15716" s="205" t="str">
        <f t="shared" si="4714"/>
        <v/>
      </c>
      <c r="C15716" s="206"/>
      <c r="D15716" s="207" t="str">
        <f t="shared" si="4712"/>
        <v/>
      </c>
      <c r="E15716" s="208"/>
      <c r="F15716" s="209">
        <f t="shared" si="4713"/>
        <v>0</v>
      </c>
      <c r="G15716" s="268">
        <f t="shared" si="4715"/>
        <v>0</v>
      </c>
    </row>
    <row r="15717" spans="1:7" ht="24" customHeight="1" x14ac:dyDescent="0.2">
      <c r="A15717" s="207" t="str">
        <f t="shared" si="4711"/>
        <v/>
      </c>
      <c r="B15717" s="205" t="str">
        <f t="shared" si="4714"/>
        <v/>
      </c>
      <c r="C15717" s="206"/>
      <c r="D15717" s="207" t="str">
        <f t="shared" si="4712"/>
        <v/>
      </c>
      <c r="E15717" s="208"/>
      <c r="F15717" s="209">
        <f t="shared" si="4713"/>
        <v>0</v>
      </c>
      <c r="G15717" s="268">
        <f t="shared" si="4715"/>
        <v>0</v>
      </c>
    </row>
    <row r="15718" spans="1:7" ht="24" customHeight="1" x14ac:dyDescent="0.2">
      <c r="A15718" s="207" t="str">
        <f t="shared" si="4711"/>
        <v/>
      </c>
      <c r="B15718" s="205" t="str">
        <f t="shared" si="4714"/>
        <v/>
      </c>
      <c r="C15718" s="206"/>
      <c r="D15718" s="207" t="str">
        <f t="shared" si="4712"/>
        <v/>
      </c>
      <c r="E15718" s="208"/>
      <c r="F15718" s="209">
        <f t="shared" si="4713"/>
        <v>0</v>
      </c>
      <c r="G15718" s="268">
        <f t="shared" si="4715"/>
        <v>0</v>
      </c>
    </row>
    <row r="15719" spans="1:7" ht="24" customHeight="1" x14ac:dyDescent="0.2">
      <c r="A15719" s="207" t="str">
        <f t="shared" si="4711"/>
        <v/>
      </c>
      <c r="B15719" s="205" t="str">
        <f t="shared" si="4714"/>
        <v/>
      </c>
      <c r="C15719" s="206"/>
      <c r="D15719" s="207" t="str">
        <f t="shared" si="4712"/>
        <v/>
      </c>
      <c r="E15719" s="208"/>
      <c r="F15719" s="209">
        <f t="shared" si="4713"/>
        <v>0</v>
      </c>
      <c r="G15719" s="268">
        <f t="shared" si="4715"/>
        <v>0</v>
      </c>
    </row>
    <row r="15720" spans="1:7" ht="24" customHeight="1" x14ac:dyDescent="0.2">
      <c r="A15720" s="207" t="str">
        <f t="shared" si="4711"/>
        <v/>
      </c>
      <c r="B15720" s="205" t="str">
        <f t="shared" si="4714"/>
        <v/>
      </c>
      <c r="C15720" s="206"/>
      <c r="D15720" s="207" t="str">
        <f t="shared" si="4712"/>
        <v/>
      </c>
      <c r="E15720" s="208"/>
      <c r="F15720" s="209">
        <f t="shared" si="4713"/>
        <v>0</v>
      </c>
      <c r="G15720" s="268">
        <f t="shared" si="4715"/>
        <v>0</v>
      </c>
    </row>
    <row r="15721" spans="1:7" ht="24" customHeight="1" x14ac:dyDescent="0.2">
      <c r="A15721" s="207" t="str">
        <f t="shared" si="4711"/>
        <v/>
      </c>
      <c r="B15721" s="205" t="str">
        <f t="shared" si="4714"/>
        <v/>
      </c>
      <c r="C15721" s="206"/>
      <c r="D15721" s="207" t="str">
        <f t="shared" si="4712"/>
        <v/>
      </c>
      <c r="E15721" s="208"/>
      <c r="F15721" s="209">
        <f t="shared" si="4713"/>
        <v>0</v>
      </c>
      <c r="G15721" s="268">
        <f t="shared" si="4715"/>
        <v>0</v>
      </c>
    </row>
    <row r="15722" spans="1:7" ht="24" customHeight="1" x14ac:dyDescent="0.2">
      <c r="A15722" s="207" t="str">
        <f t="shared" si="4711"/>
        <v/>
      </c>
      <c r="B15722" s="205" t="str">
        <f t="shared" si="4714"/>
        <v/>
      </c>
      <c r="C15722" s="206"/>
      <c r="D15722" s="207" t="str">
        <f t="shared" si="4712"/>
        <v/>
      </c>
      <c r="E15722" s="208"/>
      <c r="F15722" s="209">
        <f t="shared" si="4713"/>
        <v>0</v>
      </c>
      <c r="G15722" s="268">
        <f t="shared" si="4715"/>
        <v>0</v>
      </c>
    </row>
    <row r="15723" spans="1:7" ht="24" customHeight="1" x14ac:dyDescent="0.2">
      <c r="A15723" s="207" t="str">
        <f t="shared" si="4711"/>
        <v/>
      </c>
      <c r="B15723" s="205" t="str">
        <f t="shared" si="4714"/>
        <v/>
      </c>
      <c r="C15723" s="206"/>
      <c r="D15723" s="207" t="str">
        <f t="shared" si="4712"/>
        <v/>
      </c>
      <c r="E15723" s="208"/>
      <c r="F15723" s="209">
        <f t="shared" si="4713"/>
        <v>0</v>
      </c>
      <c r="G15723" s="268">
        <f t="shared" si="4715"/>
        <v>0</v>
      </c>
    </row>
    <row r="15724" spans="1:7" ht="24" customHeight="1" x14ac:dyDescent="0.2">
      <c r="A15724" s="207" t="str">
        <f t="shared" si="4711"/>
        <v/>
      </c>
      <c r="B15724" s="205" t="str">
        <f t="shared" si="4714"/>
        <v/>
      </c>
      <c r="C15724" s="206"/>
      <c r="D15724" s="207" t="str">
        <f t="shared" si="4712"/>
        <v/>
      </c>
      <c r="E15724" s="208"/>
      <c r="F15724" s="209">
        <f t="shared" si="4713"/>
        <v>0</v>
      </c>
      <c r="G15724" s="268">
        <f t="shared" si="4715"/>
        <v>0</v>
      </c>
    </row>
    <row r="15725" spans="1:7" ht="24" customHeight="1" x14ac:dyDescent="0.2">
      <c r="A15725" s="207" t="str">
        <f t="shared" si="4711"/>
        <v/>
      </c>
      <c r="B15725" s="205" t="str">
        <f t="shared" si="4714"/>
        <v/>
      </c>
      <c r="C15725" s="206"/>
      <c r="D15725" s="207" t="str">
        <f t="shared" si="4712"/>
        <v/>
      </c>
      <c r="E15725" s="208"/>
      <c r="F15725" s="210">
        <f t="shared" si="4713"/>
        <v>0</v>
      </c>
      <c r="G15725" s="268">
        <f t="shared" si="4715"/>
        <v>0</v>
      </c>
    </row>
    <row r="15726" spans="1:7" ht="24" customHeight="1" x14ac:dyDescent="0.2">
      <c r="A15726" s="269"/>
      <c r="D15726" s="88"/>
      <c r="E15726" s="89"/>
      <c r="F15726" s="300" t="s">
        <v>30</v>
      </c>
      <c r="G15726" s="270">
        <f>SUBTOTAL(9,G15712:G15725)</f>
        <v>0</v>
      </c>
    </row>
    <row r="15727" spans="1:7" ht="24" customHeight="1" x14ac:dyDescent="0.2">
      <c r="A15727" s="269"/>
      <c r="C15727" s="297" t="s">
        <v>604</v>
      </c>
      <c r="D15727" s="88"/>
      <c r="E15727" s="89"/>
      <c r="G15727" s="271"/>
    </row>
    <row r="15728" spans="1:7" ht="24" customHeight="1" x14ac:dyDescent="0.2">
      <c r="A15728" s="207" t="str">
        <f t="shared" ref="A15728:A15735" si="4716">IFERROR(VLOOKUP(C15728,Tabla_Insumos,4,FALSE),"")</f>
        <v/>
      </c>
      <c r="B15728" s="205">
        <f t="shared" ref="B15728:B15735" si="4717">IFERROR(VLOOKUP(A15728,Tabla_Indices,5,FALSE),"")</f>
        <v>0</v>
      </c>
      <c r="C15728" s="206"/>
      <c r="D15728" s="207" t="str">
        <f t="shared" ref="D15728:D15735" si="4718">IFERROR(VLOOKUP(C15728,Tabla_Insumos,2,FALSE),"")</f>
        <v/>
      </c>
      <c r="E15728" s="208"/>
      <c r="F15728" s="211">
        <f t="shared" ref="F15728:F15735" si="4719">IFERROR(VLOOKUP(C15728,Tabla_Insumos,3,FALSE),0)</f>
        <v>0</v>
      </c>
      <c r="G15728" s="268">
        <f>ROUND(E15728*F15728,2)</f>
        <v>0</v>
      </c>
    </row>
    <row r="15729" spans="1:7" ht="24" customHeight="1" x14ac:dyDescent="0.2">
      <c r="A15729" s="207" t="str">
        <f t="shared" si="4716"/>
        <v/>
      </c>
      <c r="B15729" s="205">
        <f t="shared" si="4717"/>
        <v>0</v>
      </c>
      <c r="C15729" s="206"/>
      <c r="D15729" s="207" t="str">
        <f t="shared" si="4718"/>
        <v/>
      </c>
      <c r="E15729" s="208"/>
      <c r="F15729" s="211">
        <f t="shared" si="4719"/>
        <v>0</v>
      </c>
      <c r="G15729" s="268">
        <f>ROUND(E15729*F15729,2)</f>
        <v>0</v>
      </c>
    </row>
    <row r="15730" spans="1:7" ht="24" customHeight="1" x14ac:dyDescent="0.2">
      <c r="A15730" s="207" t="str">
        <f t="shared" si="4716"/>
        <v/>
      </c>
      <c r="B15730" s="205">
        <f t="shared" si="4717"/>
        <v>0</v>
      </c>
      <c r="C15730" s="206"/>
      <c r="D15730" s="207" t="str">
        <f t="shared" si="4718"/>
        <v/>
      </c>
      <c r="E15730" s="208"/>
      <c r="F15730" s="211">
        <f t="shared" si="4719"/>
        <v>0</v>
      </c>
      <c r="G15730" s="268">
        <f t="shared" ref="G15730:G15735" si="4720">ROUND(E15730*F15730,2)</f>
        <v>0</v>
      </c>
    </row>
    <row r="15731" spans="1:7" ht="24" customHeight="1" x14ac:dyDescent="0.2">
      <c r="A15731" s="207" t="str">
        <f t="shared" si="4716"/>
        <v/>
      </c>
      <c r="B15731" s="205">
        <f t="shared" si="4717"/>
        <v>0</v>
      </c>
      <c r="C15731" s="206"/>
      <c r="D15731" s="207" t="str">
        <f t="shared" si="4718"/>
        <v/>
      </c>
      <c r="E15731" s="208"/>
      <c r="F15731" s="211">
        <f t="shared" si="4719"/>
        <v>0</v>
      </c>
      <c r="G15731" s="268">
        <f t="shared" si="4720"/>
        <v>0</v>
      </c>
    </row>
    <row r="15732" spans="1:7" ht="24" customHeight="1" x14ac:dyDescent="0.2">
      <c r="A15732" s="207" t="str">
        <f t="shared" si="4716"/>
        <v/>
      </c>
      <c r="B15732" s="205">
        <f t="shared" si="4717"/>
        <v>0</v>
      </c>
      <c r="C15732" s="206"/>
      <c r="D15732" s="207" t="str">
        <f t="shared" si="4718"/>
        <v/>
      </c>
      <c r="E15732" s="208"/>
      <c r="F15732" s="209">
        <f t="shared" si="4719"/>
        <v>0</v>
      </c>
      <c r="G15732" s="268">
        <f t="shared" si="4720"/>
        <v>0</v>
      </c>
    </row>
    <row r="15733" spans="1:7" ht="24" customHeight="1" x14ac:dyDescent="0.2">
      <c r="A15733" s="207" t="str">
        <f t="shared" si="4716"/>
        <v/>
      </c>
      <c r="B15733" s="205">
        <f t="shared" si="4717"/>
        <v>0</v>
      </c>
      <c r="C15733" s="206"/>
      <c r="D15733" s="207" t="str">
        <f t="shared" si="4718"/>
        <v/>
      </c>
      <c r="E15733" s="208"/>
      <c r="F15733" s="209">
        <f t="shared" si="4719"/>
        <v>0</v>
      </c>
      <c r="G15733" s="268">
        <f t="shared" si="4720"/>
        <v>0</v>
      </c>
    </row>
    <row r="15734" spans="1:7" ht="24" customHeight="1" x14ac:dyDescent="0.2">
      <c r="A15734" s="207" t="str">
        <f t="shared" si="4716"/>
        <v/>
      </c>
      <c r="B15734" s="205">
        <f t="shared" si="4717"/>
        <v>0</v>
      </c>
      <c r="C15734" s="206"/>
      <c r="D15734" s="207" t="str">
        <f t="shared" si="4718"/>
        <v/>
      </c>
      <c r="E15734" s="208"/>
      <c r="F15734" s="209">
        <f t="shared" si="4719"/>
        <v>0</v>
      </c>
      <c r="G15734" s="268">
        <f t="shared" si="4720"/>
        <v>0</v>
      </c>
    </row>
    <row r="15735" spans="1:7" ht="24" customHeight="1" x14ac:dyDescent="0.2">
      <c r="A15735" s="207" t="str">
        <f t="shared" si="4716"/>
        <v/>
      </c>
      <c r="B15735" s="205">
        <f t="shared" si="4717"/>
        <v>0</v>
      </c>
      <c r="C15735" s="206"/>
      <c r="D15735" s="207" t="str">
        <f t="shared" si="4718"/>
        <v/>
      </c>
      <c r="E15735" s="208"/>
      <c r="F15735" s="209">
        <f t="shared" si="4719"/>
        <v>0</v>
      </c>
      <c r="G15735" s="268">
        <f t="shared" si="4720"/>
        <v>0</v>
      </c>
    </row>
    <row r="15736" spans="1:7" ht="24" customHeight="1" x14ac:dyDescent="0.2">
      <c r="A15736" s="269"/>
      <c r="D15736" s="88"/>
      <c r="E15736" s="89"/>
      <c r="F15736" s="300" t="s">
        <v>31</v>
      </c>
      <c r="G15736" s="270">
        <f>SUBTOTAL(9,G15728:G15735)</f>
        <v>0</v>
      </c>
    </row>
    <row r="15737" spans="1:7" ht="24" customHeight="1" x14ac:dyDescent="0.2">
      <c r="A15737" s="269"/>
      <c r="C15737" s="297" t="s">
        <v>605</v>
      </c>
      <c r="D15737" s="88"/>
      <c r="E15737" s="89"/>
      <c r="G15737" s="271"/>
    </row>
    <row r="15738" spans="1:7" ht="24" customHeight="1" x14ac:dyDescent="0.2">
      <c r="A15738" s="207" t="str">
        <f t="shared" ref="A15738:A15746" si="4721">IFERROR(VLOOKUP(C15738,Tabla_Insumos,4,FALSE),"")</f>
        <v/>
      </c>
      <c r="B15738" s="205" t="str">
        <f t="shared" ref="B15738:B15746" si="4722">IFERROR(VLOOKUP(C15738,Tabla_Insumos,5,FALSE),"")</f>
        <v/>
      </c>
      <c r="C15738" s="206"/>
      <c r="D15738" s="207" t="str">
        <f t="shared" ref="D15738:D15746" si="4723">IFERROR(VLOOKUP(C15738,Tabla_Insumos,2,FALSE),"")</f>
        <v/>
      </c>
      <c r="E15738" s="208"/>
      <c r="F15738" s="209">
        <f t="shared" ref="F15738:F15746" si="4724">IFERROR(VLOOKUP(C15738,Tabla_Insumos,3,FALSE),0)</f>
        <v>0</v>
      </c>
      <c r="G15738" s="268">
        <f t="shared" ref="G15738:G15746" si="4725">ROUND(E15738*F15738,2)</f>
        <v>0</v>
      </c>
    </row>
    <row r="15739" spans="1:7" ht="24" customHeight="1" x14ac:dyDescent="0.2">
      <c r="A15739" s="207" t="str">
        <f t="shared" si="4721"/>
        <v/>
      </c>
      <c r="B15739" s="205" t="str">
        <f t="shared" si="4722"/>
        <v/>
      </c>
      <c r="C15739" s="206"/>
      <c r="D15739" s="207" t="str">
        <f t="shared" si="4723"/>
        <v/>
      </c>
      <c r="E15739" s="208"/>
      <c r="F15739" s="209">
        <f t="shared" si="4724"/>
        <v>0</v>
      </c>
      <c r="G15739" s="268">
        <f t="shared" si="4725"/>
        <v>0</v>
      </c>
    </row>
    <row r="15740" spans="1:7" ht="24" customHeight="1" x14ac:dyDescent="0.2">
      <c r="A15740" s="207" t="str">
        <f t="shared" si="4721"/>
        <v/>
      </c>
      <c r="B15740" s="205" t="str">
        <f t="shared" si="4722"/>
        <v/>
      </c>
      <c r="C15740" s="206"/>
      <c r="D15740" s="207" t="str">
        <f t="shared" si="4723"/>
        <v/>
      </c>
      <c r="E15740" s="208"/>
      <c r="F15740" s="209">
        <f t="shared" si="4724"/>
        <v>0</v>
      </c>
      <c r="G15740" s="268">
        <f t="shared" si="4725"/>
        <v>0</v>
      </c>
    </row>
    <row r="15741" spans="1:7" ht="24" customHeight="1" x14ac:dyDescent="0.2">
      <c r="A15741" s="207" t="str">
        <f t="shared" si="4721"/>
        <v/>
      </c>
      <c r="B15741" s="205" t="str">
        <f t="shared" si="4722"/>
        <v/>
      </c>
      <c r="C15741" s="206"/>
      <c r="D15741" s="207" t="str">
        <f t="shared" si="4723"/>
        <v/>
      </c>
      <c r="E15741" s="208"/>
      <c r="F15741" s="209">
        <f t="shared" si="4724"/>
        <v>0</v>
      </c>
      <c r="G15741" s="268">
        <f t="shared" si="4725"/>
        <v>0</v>
      </c>
    </row>
    <row r="15742" spans="1:7" ht="24" customHeight="1" x14ac:dyDescent="0.2">
      <c r="A15742" s="207" t="str">
        <f t="shared" si="4721"/>
        <v/>
      </c>
      <c r="B15742" s="205" t="str">
        <f t="shared" si="4722"/>
        <v/>
      </c>
      <c r="C15742" s="206"/>
      <c r="D15742" s="207" t="str">
        <f t="shared" si="4723"/>
        <v/>
      </c>
      <c r="E15742" s="208"/>
      <c r="F15742" s="209">
        <f t="shared" si="4724"/>
        <v>0</v>
      </c>
      <c r="G15742" s="268">
        <f t="shared" si="4725"/>
        <v>0</v>
      </c>
    </row>
    <row r="15743" spans="1:7" ht="24" customHeight="1" x14ac:dyDescent="0.2">
      <c r="A15743" s="207" t="str">
        <f t="shared" si="4721"/>
        <v/>
      </c>
      <c r="B15743" s="205" t="str">
        <f t="shared" si="4722"/>
        <v/>
      </c>
      <c r="C15743" s="206"/>
      <c r="D15743" s="207" t="str">
        <f t="shared" si="4723"/>
        <v/>
      </c>
      <c r="E15743" s="208"/>
      <c r="F15743" s="209">
        <f t="shared" si="4724"/>
        <v>0</v>
      </c>
      <c r="G15743" s="268">
        <f t="shared" si="4725"/>
        <v>0</v>
      </c>
    </row>
    <row r="15744" spans="1:7" ht="24" customHeight="1" x14ac:dyDescent="0.2">
      <c r="A15744" s="207" t="str">
        <f t="shared" si="4721"/>
        <v/>
      </c>
      <c r="B15744" s="205" t="str">
        <f t="shared" si="4722"/>
        <v/>
      </c>
      <c r="C15744" s="206"/>
      <c r="D15744" s="207" t="str">
        <f t="shared" si="4723"/>
        <v/>
      </c>
      <c r="E15744" s="208"/>
      <c r="F15744" s="209">
        <f t="shared" si="4724"/>
        <v>0</v>
      </c>
      <c r="G15744" s="268">
        <f t="shared" si="4725"/>
        <v>0</v>
      </c>
    </row>
    <row r="15745" spans="1:7" ht="24" customHeight="1" x14ac:dyDescent="0.2">
      <c r="A15745" s="207" t="str">
        <f t="shared" si="4721"/>
        <v/>
      </c>
      <c r="B15745" s="205" t="str">
        <f t="shared" si="4722"/>
        <v/>
      </c>
      <c r="C15745" s="206"/>
      <c r="D15745" s="207" t="str">
        <f t="shared" si="4723"/>
        <v/>
      </c>
      <c r="E15745" s="208"/>
      <c r="F15745" s="209">
        <f t="shared" si="4724"/>
        <v>0</v>
      </c>
      <c r="G15745" s="268">
        <f t="shared" si="4725"/>
        <v>0</v>
      </c>
    </row>
    <row r="15746" spans="1:7" ht="24" customHeight="1" x14ac:dyDescent="0.2">
      <c r="A15746" s="207" t="str">
        <f t="shared" si="4721"/>
        <v/>
      </c>
      <c r="B15746" s="205" t="str">
        <f t="shared" si="4722"/>
        <v/>
      </c>
      <c r="C15746" s="206"/>
      <c r="D15746" s="207" t="str">
        <f t="shared" si="4723"/>
        <v/>
      </c>
      <c r="E15746" s="208"/>
      <c r="F15746" s="209">
        <f t="shared" si="4724"/>
        <v>0</v>
      </c>
      <c r="G15746" s="268">
        <f t="shared" si="4725"/>
        <v>0</v>
      </c>
    </row>
    <row r="15747" spans="1:7" ht="24" customHeight="1" x14ac:dyDescent="0.2">
      <c r="A15747" s="272"/>
      <c r="B15747" s="88"/>
      <c r="D15747" s="88"/>
      <c r="E15747" s="89"/>
      <c r="F15747" s="300" t="s">
        <v>32</v>
      </c>
      <c r="G15747" s="270">
        <f>SUBTOTAL(9,G15738:G15746)</f>
        <v>0</v>
      </c>
    </row>
    <row r="15748" spans="1:7" ht="24" customHeight="1" x14ac:dyDescent="0.2">
      <c r="A15748" s="273"/>
      <c r="B15748" s="88"/>
      <c r="D15748" s="88"/>
      <c r="E15748" s="89"/>
      <c r="G15748" s="271"/>
    </row>
    <row r="15749" spans="1:7" ht="24" customHeight="1" x14ac:dyDescent="0.2">
      <c r="A15749" s="274" t="str">
        <f>B15707</f>
        <v>25.9.4.6</v>
      </c>
      <c r="B15749" s="275" t="str">
        <f>C15707</f>
        <v xml:space="preserve">Ventiladores de pared 20" Tipo Díaz Patron                  </v>
      </c>
      <c r="C15749" s="95"/>
      <c r="D15749" s="95" t="s">
        <v>33</v>
      </c>
      <c r="E15749" s="96"/>
      <c r="F15749" s="277" t="s">
        <v>34</v>
      </c>
      <c r="G15749" s="276">
        <f>SUBTOTAL(9,G15712:G15748)</f>
        <v>0</v>
      </c>
    </row>
    <row r="15751" spans="1:7" ht="24" customHeight="1" x14ac:dyDescent="0.2">
      <c r="A15751" s="256" t="s">
        <v>36</v>
      </c>
      <c r="B15751" s="257"/>
      <c r="C15751" s="257"/>
      <c r="D15751" s="257"/>
      <c r="E15751" s="257"/>
      <c r="F15751" s="257"/>
      <c r="G15751" s="258"/>
    </row>
    <row r="15752" spans="1:7" ht="24" customHeight="1" x14ac:dyDescent="0.2">
      <c r="A15752" s="259" t="s">
        <v>601</v>
      </c>
      <c r="B15752" s="84" t="str">
        <f>Comitente</f>
        <v>SUBSECRETARIA DE ARQUITECTURA</v>
      </c>
      <c r="C15752" s="80"/>
      <c r="D15752" s="85"/>
      <c r="E15752" s="85"/>
      <c r="F15752" s="86"/>
      <c r="G15752" s="260"/>
    </row>
    <row r="15753" spans="1:7" ht="24" customHeight="1" x14ac:dyDescent="0.2">
      <c r="A15753" s="259" t="s">
        <v>602</v>
      </c>
      <c r="B15753" s="84">
        <f>Contratista</f>
        <v>0</v>
      </c>
      <c r="C15753" s="81"/>
      <c r="D15753" s="81"/>
      <c r="E15753" s="81"/>
      <c r="F15753" s="87"/>
      <c r="G15753" s="261"/>
    </row>
    <row r="15754" spans="1:7" ht="24" customHeight="1" x14ac:dyDescent="0.2">
      <c r="A15754" s="259" t="s">
        <v>23</v>
      </c>
      <c r="B15754" s="84" t="str">
        <f>Obra</f>
        <v>ESCUELA CASA DEL NINÑO</v>
      </c>
      <c r="C15754" s="81"/>
      <c r="D15754" s="81"/>
      <c r="E15754" s="81"/>
      <c r="F15754" s="87" t="s">
        <v>37</v>
      </c>
      <c r="G15754" s="262">
        <f>Fecha_Base</f>
        <v>0</v>
      </c>
    </row>
    <row r="15755" spans="1:7" ht="24" customHeight="1" x14ac:dyDescent="0.2">
      <c r="A15755" s="263" t="s">
        <v>600</v>
      </c>
      <c r="B15755" s="82" t="str">
        <f>Ubicación</f>
        <v>VALLE FERTIL - SAN JUAN</v>
      </c>
      <c r="C15755" s="82"/>
      <c r="D15755" s="88"/>
      <c r="E15755" s="89"/>
      <c r="G15755" s="264"/>
    </row>
    <row r="15756" spans="1:7" ht="24" customHeight="1" x14ac:dyDescent="0.2">
      <c r="A15756" s="263" t="s">
        <v>38</v>
      </c>
      <c r="B15756" s="91">
        <f>IFERROR(VALUE(LEFT(B15757,FIND(".",B15757)-1)),"")</f>
        <v>25</v>
      </c>
      <c r="C15756" s="83" t="str">
        <f>IFERROR(VLOOKUP(B15756,Tabla_CyP,2,FALSE),"")</f>
        <v>REPARACIONES, REFACCIONES Y REFUNCIONALIZACIONES</v>
      </c>
      <c r="E15756" s="89"/>
      <c r="G15756" s="264"/>
    </row>
    <row r="15757" spans="1:7" ht="24" customHeight="1" x14ac:dyDescent="0.2">
      <c r="A15757" s="263" t="s">
        <v>24</v>
      </c>
      <c r="B15757" s="92" t="str">
        <f>IFERROR(VLOOKUP(COUNTIF($A$1:A15757,"ANALISIS DE PRECIOS"),Tabla_NumeroItem,2,FALSE),"")</f>
        <v>25.9.4.7</v>
      </c>
      <c r="C15757" s="83" t="str">
        <f>IFERROR(VLOOKUP(B15757,Tabla_CyP,2,FALSE),"")</f>
        <v>Ventiladores de pared 30" Tipo Díaz Patron</v>
      </c>
      <c r="D15757" s="88"/>
      <c r="E15757" s="89"/>
      <c r="F15757" s="87" t="s">
        <v>25</v>
      </c>
      <c r="G15757" s="265" t="str">
        <f>IFERROR(VLOOKUP(B15757,Tabla_CyP,4,FALSE),"")</f>
        <v>u</v>
      </c>
    </row>
    <row r="15758" spans="1:7" ht="24" customHeight="1" x14ac:dyDescent="0.2">
      <c r="A15758" s="263"/>
      <c r="B15758" s="82"/>
      <c r="D15758" s="88"/>
      <c r="E15758" s="89"/>
      <c r="G15758" s="264"/>
    </row>
    <row r="15759" spans="1:7" ht="24" customHeight="1" x14ac:dyDescent="0.2">
      <c r="A15759" s="366" t="s">
        <v>506</v>
      </c>
      <c r="B15759" s="367"/>
      <c r="C15759" s="368" t="s">
        <v>0</v>
      </c>
      <c r="D15759" s="368" t="s">
        <v>26</v>
      </c>
      <c r="E15759" s="370" t="s">
        <v>27</v>
      </c>
      <c r="F15759" s="372" t="s">
        <v>28</v>
      </c>
      <c r="G15759" s="372" t="s">
        <v>29</v>
      </c>
    </row>
    <row r="15760" spans="1:7" ht="24" customHeight="1" x14ac:dyDescent="0.2">
      <c r="A15760" s="93" t="s">
        <v>507</v>
      </c>
      <c r="B15760" s="93" t="s">
        <v>508</v>
      </c>
      <c r="C15760" s="369"/>
      <c r="D15760" s="369"/>
      <c r="E15760" s="371"/>
      <c r="F15760" s="373"/>
      <c r="G15760" s="373"/>
    </row>
    <row r="15761" spans="1:7" ht="24" customHeight="1" x14ac:dyDescent="0.2">
      <c r="A15761" s="299"/>
      <c r="B15761" s="94"/>
      <c r="C15761" s="298" t="s">
        <v>603</v>
      </c>
      <c r="D15761" s="95"/>
      <c r="E15761" s="96"/>
      <c r="F15761" s="97"/>
      <c r="G15761" s="267"/>
    </row>
    <row r="15762" spans="1:7" ht="24" customHeight="1" x14ac:dyDescent="0.2">
      <c r="A15762" s="207" t="str">
        <f t="shared" ref="A15762:A15775" si="4726">IFERROR(VLOOKUP(C15762,Tabla_Insumos,4,FALSE),"")</f>
        <v/>
      </c>
      <c r="B15762" s="205" t="str">
        <f>IFERROR(VLOOKUP(C15762,Tabla_Insumos,5,FALSE),"")</f>
        <v/>
      </c>
      <c r="C15762" s="206"/>
      <c r="D15762" s="207" t="str">
        <f t="shared" ref="D15762:D15775" si="4727">IFERROR(VLOOKUP(C15762,Tabla_Insumos,2,FALSE),"")</f>
        <v/>
      </c>
      <c r="E15762" s="208"/>
      <c r="F15762" s="209">
        <f t="shared" ref="F15762:F15775" si="4728">IFERROR(VLOOKUP(C15762,Tabla_Insumos,3,FALSE),0)</f>
        <v>0</v>
      </c>
      <c r="G15762" s="268">
        <f>ROUND(E15762*F15762,2)</f>
        <v>0</v>
      </c>
    </row>
    <row r="15763" spans="1:7" ht="24" customHeight="1" x14ac:dyDescent="0.2">
      <c r="A15763" s="207" t="str">
        <f t="shared" si="4726"/>
        <v/>
      </c>
      <c r="B15763" s="205" t="str">
        <f t="shared" ref="B15763:B15775" si="4729">IFERROR(VLOOKUP(C15763,Tabla_Insumos,5,FALSE),"")</f>
        <v/>
      </c>
      <c r="C15763" s="206"/>
      <c r="D15763" s="207" t="str">
        <f t="shared" si="4727"/>
        <v/>
      </c>
      <c r="E15763" s="208"/>
      <c r="F15763" s="209">
        <f t="shared" si="4728"/>
        <v>0</v>
      </c>
      <c r="G15763" s="268">
        <f t="shared" ref="G15763:G15775" si="4730">ROUND(E15763*F15763,2)</f>
        <v>0</v>
      </c>
    </row>
    <row r="15764" spans="1:7" ht="24" customHeight="1" x14ac:dyDescent="0.2">
      <c r="A15764" s="207" t="str">
        <f t="shared" si="4726"/>
        <v/>
      </c>
      <c r="B15764" s="205" t="str">
        <f t="shared" si="4729"/>
        <v/>
      </c>
      <c r="C15764" s="206"/>
      <c r="D15764" s="207" t="str">
        <f t="shared" si="4727"/>
        <v/>
      </c>
      <c r="E15764" s="208"/>
      <c r="F15764" s="209">
        <f t="shared" si="4728"/>
        <v>0</v>
      </c>
      <c r="G15764" s="268">
        <f t="shared" si="4730"/>
        <v>0</v>
      </c>
    </row>
    <row r="15765" spans="1:7" ht="24" customHeight="1" x14ac:dyDescent="0.2">
      <c r="A15765" s="207" t="str">
        <f t="shared" si="4726"/>
        <v/>
      </c>
      <c r="B15765" s="205" t="str">
        <f t="shared" si="4729"/>
        <v/>
      </c>
      <c r="C15765" s="206"/>
      <c r="D15765" s="207" t="str">
        <f t="shared" si="4727"/>
        <v/>
      </c>
      <c r="E15765" s="208"/>
      <c r="F15765" s="209">
        <f t="shared" si="4728"/>
        <v>0</v>
      </c>
      <c r="G15765" s="268">
        <f t="shared" si="4730"/>
        <v>0</v>
      </c>
    </row>
    <row r="15766" spans="1:7" ht="24" customHeight="1" x14ac:dyDescent="0.2">
      <c r="A15766" s="207" t="str">
        <f t="shared" si="4726"/>
        <v/>
      </c>
      <c r="B15766" s="205" t="str">
        <f t="shared" si="4729"/>
        <v/>
      </c>
      <c r="C15766" s="206"/>
      <c r="D15766" s="207" t="str">
        <f t="shared" si="4727"/>
        <v/>
      </c>
      <c r="E15766" s="208"/>
      <c r="F15766" s="209">
        <f t="shared" si="4728"/>
        <v>0</v>
      </c>
      <c r="G15766" s="268">
        <f t="shared" si="4730"/>
        <v>0</v>
      </c>
    </row>
    <row r="15767" spans="1:7" ht="24" customHeight="1" x14ac:dyDescent="0.2">
      <c r="A15767" s="207" t="str">
        <f t="shared" si="4726"/>
        <v/>
      </c>
      <c r="B15767" s="205" t="str">
        <f t="shared" si="4729"/>
        <v/>
      </c>
      <c r="C15767" s="206"/>
      <c r="D15767" s="207" t="str">
        <f t="shared" si="4727"/>
        <v/>
      </c>
      <c r="E15767" s="208"/>
      <c r="F15767" s="209">
        <f t="shared" si="4728"/>
        <v>0</v>
      </c>
      <c r="G15767" s="268">
        <f t="shared" si="4730"/>
        <v>0</v>
      </c>
    </row>
    <row r="15768" spans="1:7" ht="24" customHeight="1" x14ac:dyDescent="0.2">
      <c r="A15768" s="207" t="str">
        <f t="shared" si="4726"/>
        <v/>
      </c>
      <c r="B15768" s="205" t="str">
        <f t="shared" si="4729"/>
        <v/>
      </c>
      <c r="C15768" s="206"/>
      <c r="D15768" s="207" t="str">
        <f t="shared" si="4727"/>
        <v/>
      </c>
      <c r="E15768" s="208"/>
      <c r="F15768" s="209">
        <f t="shared" si="4728"/>
        <v>0</v>
      </c>
      <c r="G15768" s="268">
        <f t="shared" si="4730"/>
        <v>0</v>
      </c>
    </row>
    <row r="15769" spans="1:7" ht="24" customHeight="1" x14ac:dyDescent="0.2">
      <c r="A15769" s="207" t="str">
        <f t="shared" si="4726"/>
        <v/>
      </c>
      <c r="B15769" s="205" t="str">
        <f t="shared" si="4729"/>
        <v/>
      </c>
      <c r="C15769" s="206"/>
      <c r="D15769" s="207" t="str">
        <f t="shared" si="4727"/>
        <v/>
      </c>
      <c r="E15769" s="208"/>
      <c r="F15769" s="209">
        <f t="shared" si="4728"/>
        <v>0</v>
      </c>
      <c r="G15769" s="268">
        <f t="shared" si="4730"/>
        <v>0</v>
      </c>
    </row>
    <row r="15770" spans="1:7" ht="24" customHeight="1" x14ac:dyDescent="0.2">
      <c r="A15770" s="207" t="str">
        <f t="shared" si="4726"/>
        <v/>
      </c>
      <c r="B15770" s="205" t="str">
        <f t="shared" si="4729"/>
        <v/>
      </c>
      <c r="C15770" s="206"/>
      <c r="D15770" s="207" t="str">
        <f t="shared" si="4727"/>
        <v/>
      </c>
      <c r="E15770" s="208"/>
      <c r="F15770" s="209">
        <f t="shared" si="4728"/>
        <v>0</v>
      </c>
      <c r="G15770" s="268">
        <f t="shared" si="4730"/>
        <v>0</v>
      </c>
    </row>
    <row r="15771" spans="1:7" ht="24" customHeight="1" x14ac:dyDescent="0.2">
      <c r="A15771" s="207" t="str">
        <f t="shared" si="4726"/>
        <v/>
      </c>
      <c r="B15771" s="205" t="str">
        <f t="shared" si="4729"/>
        <v/>
      </c>
      <c r="C15771" s="206"/>
      <c r="D15771" s="207" t="str">
        <f t="shared" si="4727"/>
        <v/>
      </c>
      <c r="E15771" s="208"/>
      <c r="F15771" s="209">
        <f t="shared" si="4728"/>
        <v>0</v>
      </c>
      <c r="G15771" s="268">
        <f t="shared" si="4730"/>
        <v>0</v>
      </c>
    </row>
    <row r="15772" spans="1:7" ht="24" customHeight="1" x14ac:dyDescent="0.2">
      <c r="A15772" s="207" t="str">
        <f t="shared" si="4726"/>
        <v/>
      </c>
      <c r="B15772" s="205" t="str">
        <f t="shared" si="4729"/>
        <v/>
      </c>
      <c r="C15772" s="206"/>
      <c r="D15772" s="207" t="str">
        <f t="shared" si="4727"/>
        <v/>
      </c>
      <c r="E15772" s="208"/>
      <c r="F15772" s="209">
        <f t="shared" si="4728"/>
        <v>0</v>
      </c>
      <c r="G15772" s="268">
        <f t="shared" si="4730"/>
        <v>0</v>
      </c>
    </row>
    <row r="15773" spans="1:7" ht="24" customHeight="1" x14ac:dyDescent="0.2">
      <c r="A15773" s="207" t="str">
        <f t="shared" si="4726"/>
        <v/>
      </c>
      <c r="B15773" s="205" t="str">
        <f t="shared" si="4729"/>
        <v/>
      </c>
      <c r="C15773" s="206"/>
      <c r="D15773" s="207" t="str">
        <f t="shared" si="4727"/>
        <v/>
      </c>
      <c r="E15773" s="208"/>
      <c r="F15773" s="209">
        <f t="shared" si="4728"/>
        <v>0</v>
      </c>
      <c r="G15773" s="268">
        <f t="shared" si="4730"/>
        <v>0</v>
      </c>
    </row>
    <row r="15774" spans="1:7" ht="24" customHeight="1" x14ac:dyDescent="0.2">
      <c r="A15774" s="207" t="str">
        <f t="shared" si="4726"/>
        <v/>
      </c>
      <c r="B15774" s="205" t="str">
        <f t="shared" si="4729"/>
        <v/>
      </c>
      <c r="C15774" s="206"/>
      <c r="D15774" s="207" t="str">
        <f t="shared" si="4727"/>
        <v/>
      </c>
      <c r="E15774" s="208"/>
      <c r="F15774" s="209">
        <f t="shared" si="4728"/>
        <v>0</v>
      </c>
      <c r="G15774" s="268">
        <f t="shared" si="4730"/>
        <v>0</v>
      </c>
    </row>
    <row r="15775" spans="1:7" ht="24" customHeight="1" x14ac:dyDescent="0.2">
      <c r="A15775" s="207" t="str">
        <f t="shared" si="4726"/>
        <v/>
      </c>
      <c r="B15775" s="205" t="str">
        <f t="shared" si="4729"/>
        <v/>
      </c>
      <c r="C15775" s="206"/>
      <c r="D15775" s="207" t="str">
        <f t="shared" si="4727"/>
        <v/>
      </c>
      <c r="E15775" s="208"/>
      <c r="F15775" s="210">
        <f t="shared" si="4728"/>
        <v>0</v>
      </c>
      <c r="G15775" s="268">
        <f t="shared" si="4730"/>
        <v>0</v>
      </c>
    </row>
    <row r="15776" spans="1:7" ht="24" customHeight="1" x14ac:dyDescent="0.2">
      <c r="A15776" s="269"/>
      <c r="D15776" s="88"/>
      <c r="E15776" s="89"/>
      <c r="F15776" s="300" t="s">
        <v>30</v>
      </c>
      <c r="G15776" s="270">
        <f>SUBTOTAL(9,G15762:G15775)</f>
        <v>0</v>
      </c>
    </row>
    <row r="15777" spans="1:7" ht="24" customHeight="1" x14ac:dyDescent="0.2">
      <c r="A15777" s="269"/>
      <c r="C15777" s="297" t="s">
        <v>604</v>
      </c>
      <c r="D15777" s="88"/>
      <c r="E15777" s="89"/>
      <c r="G15777" s="271"/>
    </row>
    <row r="15778" spans="1:7" ht="24" customHeight="1" x14ac:dyDescent="0.2">
      <c r="A15778" s="207" t="str">
        <f t="shared" ref="A15778:A15785" si="4731">IFERROR(VLOOKUP(C15778,Tabla_Insumos,4,FALSE),"")</f>
        <v/>
      </c>
      <c r="B15778" s="205">
        <f t="shared" ref="B15778:B15785" si="4732">IFERROR(VLOOKUP(A15778,Tabla_Indices,5,FALSE),"")</f>
        <v>0</v>
      </c>
      <c r="C15778" s="206"/>
      <c r="D15778" s="207" t="str">
        <f t="shared" ref="D15778:D15785" si="4733">IFERROR(VLOOKUP(C15778,Tabla_Insumos,2,FALSE),"")</f>
        <v/>
      </c>
      <c r="E15778" s="208"/>
      <c r="F15778" s="211">
        <f t="shared" ref="F15778:F15785" si="4734">IFERROR(VLOOKUP(C15778,Tabla_Insumos,3,FALSE),0)</f>
        <v>0</v>
      </c>
      <c r="G15778" s="268">
        <f>ROUND(E15778*F15778,2)</f>
        <v>0</v>
      </c>
    </row>
    <row r="15779" spans="1:7" ht="24" customHeight="1" x14ac:dyDescent="0.2">
      <c r="A15779" s="207" t="str">
        <f t="shared" si="4731"/>
        <v/>
      </c>
      <c r="B15779" s="205">
        <f t="shared" si="4732"/>
        <v>0</v>
      </c>
      <c r="C15779" s="206"/>
      <c r="D15779" s="207" t="str">
        <f t="shared" si="4733"/>
        <v/>
      </c>
      <c r="E15779" s="208"/>
      <c r="F15779" s="211">
        <f t="shared" si="4734"/>
        <v>0</v>
      </c>
      <c r="G15779" s="268">
        <f>ROUND(E15779*F15779,2)</f>
        <v>0</v>
      </c>
    </row>
    <row r="15780" spans="1:7" ht="24" customHeight="1" x14ac:dyDescent="0.2">
      <c r="A15780" s="207" t="str">
        <f t="shared" si="4731"/>
        <v/>
      </c>
      <c r="B15780" s="205">
        <f t="shared" si="4732"/>
        <v>0</v>
      </c>
      <c r="C15780" s="206"/>
      <c r="D15780" s="207" t="str">
        <f t="shared" si="4733"/>
        <v/>
      </c>
      <c r="E15780" s="208"/>
      <c r="F15780" s="211">
        <f t="shared" si="4734"/>
        <v>0</v>
      </c>
      <c r="G15780" s="268">
        <f t="shared" ref="G15780:G15785" si="4735">ROUND(E15780*F15780,2)</f>
        <v>0</v>
      </c>
    </row>
    <row r="15781" spans="1:7" ht="24" customHeight="1" x14ac:dyDescent="0.2">
      <c r="A15781" s="207" t="str">
        <f t="shared" si="4731"/>
        <v/>
      </c>
      <c r="B15781" s="205">
        <f t="shared" si="4732"/>
        <v>0</v>
      </c>
      <c r="C15781" s="206"/>
      <c r="D15781" s="207" t="str">
        <f t="shared" si="4733"/>
        <v/>
      </c>
      <c r="E15781" s="208"/>
      <c r="F15781" s="211">
        <f t="shared" si="4734"/>
        <v>0</v>
      </c>
      <c r="G15781" s="268">
        <f t="shared" si="4735"/>
        <v>0</v>
      </c>
    </row>
    <row r="15782" spans="1:7" ht="24" customHeight="1" x14ac:dyDescent="0.2">
      <c r="A15782" s="207" t="str">
        <f t="shared" si="4731"/>
        <v/>
      </c>
      <c r="B15782" s="205">
        <f t="shared" si="4732"/>
        <v>0</v>
      </c>
      <c r="C15782" s="206"/>
      <c r="D15782" s="207" t="str">
        <f t="shared" si="4733"/>
        <v/>
      </c>
      <c r="E15782" s="208"/>
      <c r="F15782" s="209">
        <f t="shared" si="4734"/>
        <v>0</v>
      </c>
      <c r="G15782" s="268">
        <f t="shared" si="4735"/>
        <v>0</v>
      </c>
    </row>
    <row r="15783" spans="1:7" ht="24" customHeight="1" x14ac:dyDescent="0.2">
      <c r="A15783" s="207" t="str">
        <f t="shared" si="4731"/>
        <v/>
      </c>
      <c r="B15783" s="205">
        <f t="shared" si="4732"/>
        <v>0</v>
      </c>
      <c r="C15783" s="206"/>
      <c r="D15783" s="207" t="str">
        <f t="shared" si="4733"/>
        <v/>
      </c>
      <c r="E15783" s="208"/>
      <c r="F15783" s="209">
        <f t="shared" si="4734"/>
        <v>0</v>
      </c>
      <c r="G15783" s="268">
        <f t="shared" si="4735"/>
        <v>0</v>
      </c>
    </row>
    <row r="15784" spans="1:7" ht="24" customHeight="1" x14ac:dyDescent="0.2">
      <c r="A15784" s="207" t="str">
        <f t="shared" si="4731"/>
        <v/>
      </c>
      <c r="B15784" s="205">
        <f t="shared" si="4732"/>
        <v>0</v>
      </c>
      <c r="C15784" s="206"/>
      <c r="D15784" s="207" t="str">
        <f t="shared" si="4733"/>
        <v/>
      </c>
      <c r="E15784" s="208"/>
      <c r="F15784" s="209">
        <f t="shared" si="4734"/>
        <v>0</v>
      </c>
      <c r="G15784" s="268">
        <f t="shared" si="4735"/>
        <v>0</v>
      </c>
    </row>
    <row r="15785" spans="1:7" ht="24" customHeight="1" x14ac:dyDescent="0.2">
      <c r="A15785" s="207" t="str">
        <f t="shared" si="4731"/>
        <v/>
      </c>
      <c r="B15785" s="205">
        <f t="shared" si="4732"/>
        <v>0</v>
      </c>
      <c r="C15785" s="206"/>
      <c r="D15785" s="207" t="str">
        <f t="shared" si="4733"/>
        <v/>
      </c>
      <c r="E15785" s="208"/>
      <c r="F15785" s="209">
        <f t="shared" si="4734"/>
        <v>0</v>
      </c>
      <c r="G15785" s="268">
        <f t="shared" si="4735"/>
        <v>0</v>
      </c>
    </row>
    <row r="15786" spans="1:7" ht="24" customHeight="1" x14ac:dyDescent="0.2">
      <c r="A15786" s="269"/>
      <c r="D15786" s="88"/>
      <c r="E15786" s="89"/>
      <c r="F15786" s="300" t="s">
        <v>31</v>
      </c>
      <c r="G15786" s="270">
        <f>SUBTOTAL(9,G15778:G15785)</f>
        <v>0</v>
      </c>
    </row>
    <row r="15787" spans="1:7" ht="24" customHeight="1" x14ac:dyDescent="0.2">
      <c r="A15787" s="269"/>
      <c r="C15787" s="297" t="s">
        <v>605</v>
      </c>
      <c r="D15787" s="88"/>
      <c r="E15787" s="89"/>
      <c r="G15787" s="271"/>
    </row>
    <row r="15788" spans="1:7" ht="24" customHeight="1" x14ac:dyDescent="0.2">
      <c r="A15788" s="207" t="str">
        <f t="shared" ref="A15788:A15796" si="4736">IFERROR(VLOOKUP(C15788,Tabla_Insumos,4,FALSE),"")</f>
        <v/>
      </c>
      <c r="B15788" s="205" t="str">
        <f t="shared" ref="B15788:B15796" si="4737">IFERROR(VLOOKUP(C15788,Tabla_Insumos,5,FALSE),"")</f>
        <v/>
      </c>
      <c r="C15788" s="206"/>
      <c r="D15788" s="207" t="str">
        <f t="shared" ref="D15788:D15796" si="4738">IFERROR(VLOOKUP(C15788,Tabla_Insumos,2,FALSE),"")</f>
        <v/>
      </c>
      <c r="E15788" s="208"/>
      <c r="F15788" s="209">
        <f t="shared" ref="F15788:F15796" si="4739">IFERROR(VLOOKUP(C15788,Tabla_Insumos,3,FALSE),0)</f>
        <v>0</v>
      </c>
      <c r="G15788" s="268">
        <f t="shared" ref="G15788:G15796" si="4740">ROUND(E15788*F15788,2)</f>
        <v>0</v>
      </c>
    </row>
    <row r="15789" spans="1:7" ht="24" customHeight="1" x14ac:dyDescent="0.2">
      <c r="A15789" s="207" t="str">
        <f t="shared" si="4736"/>
        <v/>
      </c>
      <c r="B15789" s="205" t="str">
        <f t="shared" si="4737"/>
        <v/>
      </c>
      <c r="C15789" s="206"/>
      <c r="D15789" s="207" t="str">
        <f t="shared" si="4738"/>
        <v/>
      </c>
      <c r="E15789" s="208"/>
      <c r="F15789" s="209">
        <f t="shared" si="4739"/>
        <v>0</v>
      </c>
      <c r="G15789" s="268">
        <f t="shared" si="4740"/>
        <v>0</v>
      </c>
    </row>
    <row r="15790" spans="1:7" ht="24" customHeight="1" x14ac:dyDescent="0.2">
      <c r="A15790" s="207" t="str">
        <f t="shared" si="4736"/>
        <v/>
      </c>
      <c r="B15790" s="205" t="str">
        <f t="shared" si="4737"/>
        <v/>
      </c>
      <c r="C15790" s="206"/>
      <c r="D15790" s="207" t="str">
        <f t="shared" si="4738"/>
        <v/>
      </c>
      <c r="E15790" s="208"/>
      <c r="F15790" s="209">
        <f t="shared" si="4739"/>
        <v>0</v>
      </c>
      <c r="G15790" s="268">
        <f t="shared" si="4740"/>
        <v>0</v>
      </c>
    </row>
    <row r="15791" spans="1:7" ht="24" customHeight="1" x14ac:dyDescent="0.2">
      <c r="A15791" s="207" t="str">
        <f t="shared" si="4736"/>
        <v/>
      </c>
      <c r="B15791" s="205" t="str">
        <f t="shared" si="4737"/>
        <v/>
      </c>
      <c r="C15791" s="206"/>
      <c r="D15791" s="207" t="str">
        <f t="shared" si="4738"/>
        <v/>
      </c>
      <c r="E15791" s="208"/>
      <c r="F15791" s="209">
        <f t="shared" si="4739"/>
        <v>0</v>
      </c>
      <c r="G15791" s="268">
        <f t="shared" si="4740"/>
        <v>0</v>
      </c>
    </row>
    <row r="15792" spans="1:7" ht="24" customHeight="1" x14ac:dyDescent="0.2">
      <c r="A15792" s="207" t="str">
        <f t="shared" si="4736"/>
        <v/>
      </c>
      <c r="B15792" s="205" t="str">
        <f t="shared" si="4737"/>
        <v/>
      </c>
      <c r="C15792" s="206"/>
      <c r="D15792" s="207" t="str">
        <f t="shared" si="4738"/>
        <v/>
      </c>
      <c r="E15792" s="208"/>
      <c r="F15792" s="209">
        <f t="shared" si="4739"/>
        <v>0</v>
      </c>
      <c r="G15792" s="268">
        <f t="shared" si="4740"/>
        <v>0</v>
      </c>
    </row>
    <row r="15793" spans="1:7" ht="24" customHeight="1" x14ac:dyDescent="0.2">
      <c r="A15793" s="207" t="str">
        <f t="shared" si="4736"/>
        <v/>
      </c>
      <c r="B15793" s="205" t="str">
        <f t="shared" si="4737"/>
        <v/>
      </c>
      <c r="C15793" s="206"/>
      <c r="D15793" s="207" t="str">
        <f t="shared" si="4738"/>
        <v/>
      </c>
      <c r="E15793" s="208"/>
      <c r="F15793" s="209">
        <f t="shared" si="4739"/>
        <v>0</v>
      </c>
      <c r="G15793" s="268">
        <f t="shared" si="4740"/>
        <v>0</v>
      </c>
    </row>
    <row r="15794" spans="1:7" ht="24" customHeight="1" x14ac:dyDescent="0.2">
      <c r="A15794" s="207" t="str">
        <f t="shared" si="4736"/>
        <v/>
      </c>
      <c r="B15794" s="205" t="str">
        <f t="shared" si="4737"/>
        <v/>
      </c>
      <c r="C15794" s="206"/>
      <c r="D15794" s="207" t="str">
        <f t="shared" si="4738"/>
        <v/>
      </c>
      <c r="E15794" s="208"/>
      <c r="F15794" s="209">
        <f t="shared" si="4739"/>
        <v>0</v>
      </c>
      <c r="G15794" s="268">
        <f t="shared" si="4740"/>
        <v>0</v>
      </c>
    </row>
    <row r="15795" spans="1:7" ht="24" customHeight="1" x14ac:dyDescent="0.2">
      <c r="A15795" s="207" t="str">
        <f t="shared" si="4736"/>
        <v/>
      </c>
      <c r="B15795" s="205" t="str">
        <f t="shared" si="4737"/>
        <v/>
      </c>
      <c r="C15795" s="206"/>
      <c r="D15795" s="207" t="str">
        <f t="shared" si="4738"/>
        <v/>
      </c>
      <c r="E15795" s="208"/>
      <c r="F15795" s="209">
        <f t="shared" si="4739"/>
        <v>0</v>
      </c>
      <c r="G15795" s="268">
        <f t="shared" si="4740"/>
        <v>0</v>
      </c>
    </row>
    <row r="15796" spans="1:7" ht="24" customHeight="1" x14ac:dyDescent="0.2">
      <c r="A15796" s="207" t="str">
        <f t="shared" si="4736"/>
        <v/>
      </c>
      <c r="B15796" s="205" t="str">
        <f t="shared" si="4737"/>
        <v/>
      </c>
      <c r="C15796" s="206"/>
      <c r="D15796" s="207" t="str">
        <f t="shared" si="4738"/>
        <v/>
      </c>
      <c r="E15796" s="208"/>
      <c r="F15796" s="209">
        <f t="shared" si="4739"/>
        <v>0</v>
      </c>
      <c r="G15796" s="268">
        <f t="shared" si="4740"/>
        <v>0</v>
      </c>
    </row>
    <row r="15797" spans="1:7" ht="24" customHeight="1" x14ac:dyDescent="0.2">
      <c r="A15797" s="272"/>
      <c r="B15797" s="88"/>
      <c r="D15797" s="88"/>
      <c r="E15797" s="89"/>
      <c r="F15797" s="300" t="s">
        <v>32</v>
      </c>
      <c r="G15797" s="270">
        <f>SUBTOTAL(9,G15788:G15796)</f>
        <v>0</v>
      </c>
    </row>
    <row r="15798" spans="1:7" ht="24" customHeight="1" x14ac:dyDescent="0.2">
      <c r="A15798" s="273"/>
      <c r="B15798" s="88"/>
      <c r="D15798" s="88"/>
      <c r="E15798" s="89"/>
      <c r="G15798" s="271"/>
    </row>
    <row r="15799" spans="1:7" ht="24" customHeight="1" x14ac:dyDescent="0.2">
      <c r="A15799" s="274" t="str">
        <f>B15757</f>
        <v>25.9.4.7</v>
      </c>
      <c r="B15799" s="275" t="str">
        <f>C15757</f>
        <v>Ventiladores de pared 30" Tipo Díaz Patron</v>
      </c>
      <c r="C15799" s="95"/>
      <c r="D15799" s="95" t="s">
        <v>33</v>
      </c>
      <c r="E15799" s="96"/>
      <c r="F15799" s="277" t="s">
        <v>34</v>
      </c>
      <c r="G15799" s="276">
        <f>SUBTOTAL(9,G15762:G15798)</f>
        <v>0</v>
      </c>
    </row>
    <row r="15801" spans="1:7" ht="24" customHeight="1" x14ac:dyDescent="0.2">
      <c r="A15801" s="256" t="s">
        <v>36</v>
      </c>
      <c r="B15801" s="257"/>
      <c r="C15801" s="257"/>
      <c r="D15801" s="257"/>
      <c r="E15801" s="257"/>
      <c r="F15801" s="257"/>
      <c r="G15801" s="258"/>
    </row>
    <row r="15802" spans="1:7" ht="24" customHeight="1" x14ac:dyDescent="0.2">
      <c r="A15802" s="259" t="s">
        <v>601</v>
      </c>
      <c r="B15802" s="84" t="str">
        <f>Comitente</f>
        <v>SUBSECRETARIA DE ARQUITECTURA</v>
      </c>
      <c r="C15802" s="80"/>
      <c r="D15802" s="85"/>
      <c r="E15802" s="85"/>
      <c r="F15802" s="86"/>
      <c r="G15802" s="260"/>
    </row>
    <row r="15803" spans="1:7" ht="24" customHeight="1" x14ac:dyDescent="0.2">
      <c r="A15803" s="259" t="s">
        <v>602</v>
      </c>
      <c r="B15803" s="84">
        <f>Contratista</f>
        <v>0</v>
      </c>
      <c r="C15803" s="81"/>
      <c r="D15803" s="81"/>
      <c r="E15803" s="81"/>
      <c r="F15803" s="87"/>
      <c r="G15803" s="261"/>
    </row>
    <row r="15804" spans="1:7" ht="24" customHeight="1" x14ac:dyDescent="0.2">
      <c r="A15804" s="259" t="s">
        <v>23</v>
      </c>
      <c r="B15804" s="84" t="str">
        <f>Obra</f>
        <v>ESCUELA CASA DEL NINÑO</v>
      </c>
      <c r="C15804" s="81"/>
      <c r="D15804" s="81"/>
      <c r="E15804" s="81"/>
      <c r="F15804" s="87" t="s">
        <v>37</v>
      </c>
      <c r="G15804" s="262">
        <f>Fecha_Base</f>
        <v>0</v>
      </c>
    </row>
    <row r="15805" spans="1:7" ht="24" customHeight="1" x14ac:dyDescent="0.2">
      <c r="A15805" s="263" t="s">
        <v>600</v>
      </c>
      <c r="B15805" s="82" t="str">
        <f>Ubicación</f>
        <v>VALLE FERTIL - SAN JUAN</v>
      </c>
      <c r="C15805" s="82"/>
      <c r="D15805" s="88"/>
      <c r="E15805" s="89"/>
      <c r="G15805" s="264"/>
    </row>
    <row r="15806" spans="1:7" ht="24" customHeight="1" x14ac:dyDescent="0.2">
      <c r="A15806" s="263" t="s">
        <v>38</v>
      </c>
      <c r="B15806" s="91">
        <f>IFERROR(VALUE(LEFT(B15807,FIND(".",B15807)-1)),"")</f>
        <v>25</v>
      </c>
      <c r="C15806" s="83" t="str">
        <f>IFERROR(VLOOKUP(B15806,Tabla_CyP,2,FALSE),"")</f>
        <v>REPARACIONES, REFACCIONES Y REFUNCIONALIZACIONES</v>
      </c>
      <c r="E15806" s="89"/>
      <c r="G15806" s="264"/>
    </row>
    <row r="15807" spans="1:7" ht="24" customHeight="1" x14ac:dyDescent="0.2">
      <c r="A15807" s="263" t="s">
        <v>24</v>
      </c>
      <c r="B15807" s="92" t="str">
        <f>IFERROR(VLOOKUP(COUNTIF($A$1:A15807,"ANALISIS DE PRECIOS"),Tabla_NumeroItem,2,FALSE),"")</f>
        <v>25.9.4.8</v>
      </c>
      <c r="C15807" s="83" t="str">
        <f>IFERROR(VLOOKUP(B15807,Tabla_CyP,2,FALSE),"")</f>
        <v>Luminaria tipo campana 150w</v>
      </c>
      <c r="D15807" s="88"/>
      <c r="E15807" s="89"/>
      <c r="F15807" s="87" t="s">
        <v>25</v>
      </c>
      <c r="G15807" s="265" t="str">
        <f>IFERROR(VLOOKUP(B15807,Tabla_CyP,4,FALSE),"")</f>
        <v>u</v>
      </c>
    </row>
    <row r="15808" spans="1:7" ht="24" customHeight="1" x14ac:dyDescent="0.2">
      <c r="A15808" s="263"/>
      <c r="B15808" s="82"/>
      <c r="D15808" s="88"/>
      <c r="E15808" s="89"/>
      <c r="G15808" s="264"/>
    </row>
    <row r="15809" spans="1:7" ht="24" customHeight="1" x14ac:dyDescent="0.2">
      <c r="A15809" s="366" t="s">
        <v>506</v>
      </c>
      <c r="B15809" s="367"/>
      <c r="C15809" s="368" t="s">
        <v>0</v>
      </c>
      <c r="D15809" s="368" t="s">
        <v>26</v>
      </c>
      <c r="E15809" s="370" t="s">
        <v>27</v>
      </c>
      <c r="F15809" s="372" t="s">
        <v>28</v>
      </c>
      <c r="G15809" s="372" t="s">
        <v>29</v>
      </c>
    </row>
    <row r="15810" spans="1:7" ht="24" customHeight="1" x14ac:dyDescent="0.2">
      <c r="A15810" s="93" t="s">
        <v>507</v>
      </c>
      <c r="B15810" s="93" t="s">
        <v>508</v>
      </c>
      <c r="C15810" s="369"/>
      <c r="D15810" s="369"/>
      <c r="E15810" s="371"/>
      <c r="F15810" s="373"/>
      <c r="G15810" s="373"/>
    </row>
    <row r="15811" spans="1:7" ht="24" customHeight="1" x14ac:dyDescent="0.2">
      <c r="A15811" s="299"/>
      <c r="B15811" s="94"/>
      <c r="C15811" s="298" t="s">
        <v>603</v>
      </c>
      <c r="D15811" s="95"/>
      <c r="E15811" s="96"/>
      <c r="F15811" s="97"/>
      <c r="G15811" s="267"/>
    </row>
    <row r="15812" spans="1:7" ht="24" customHeight="1" x14ac:dyDescent="0.2">
      <c r="A15812" s="207" t="str">
        <f t="shared" ref="A15812:A15825" si="4741">IFERROR(VLOOKUP(C15812,Tabla_Insumos,4,FALSE),"")</f>
        <v/>
      </c>
      <c r="B15812" s="205" t="str">
        <f>IFERROR(VLOOKUP(C15812,Tabla_Insumos,5,FALSE),"")</f>
        <v/>
      </c>
      <c r="C15812" s="206"/>
      <c r="D15812" s="207" t="str">
        <f t="shared" ref="D15812:D15825" si="4742">IFERROR(VLOOKUP(C15812,Tabla_Insumos,2,FALSE),"")</f>
        <v/>
      </c>
      <c r="E15812" s="208"/>
      <c r="F15812" s="209">
        <f t="shared" ref="F15812:F15825" si="4743">IFERROR(VLOOKUP(C15812,Tabla_Insumos,3,FALSE),0)</f>
        <v>0</v>
      </c>
      <c r="G15812" s="268">
        <f>ROUND(E15812*F15812,2)</f>
        <v>0</v>
      </c>
    </row>
    <row r="15813" spans="1:7" ht="24" customHeight="1" x14ac:dyDescent="0.2">
      <c r="A15813" s="207" t="str">
        <f t="shared" si="4741"/>
        <v/>
      </c>
      <c r="B15813" s="205" t="str">
        <f t="shared" ref="B15813:B15825" si="4744">IFERROR(VLOOKUP(C15813,Tabla_Insumos,5,FALSE),"")</f>
        <v/>
      </c>
      <c r="C15813" s="206"/>
      <c r="D15813" s="207" t="str">
        <f t="shared" si="4742"/>
        <v/>
      </c>
      <c r="E15813" s="208"/>
      <c r="F15813" s="209">
        <f t="shared" si="4743"/>
        <v>0</v>
      </c>
      <c r="G15813" s="268">
        <f t="shared" ref="G15813:G15825" si="4745">ROUND(E15813*F15813,2)</f>
        <v>0</v>
      </c>
    </row>
    <row r="15814" spans="1:7" ht="24" customHeight="1" x14ac:dyDescent="0.2">
      <c r="A15814" s="207" t="str">
        <f t="shared" si="4741"/>
        <v/>
      </c>
      <c r="B15814" s="205" t="str">
        <f t="shared" si="4744"/>
        <v/>
      </c>
      <c r="C15814" s="206"/>
      <c r="D15814" s="207" t="str">
        <f t="shared" si="4742"/>
        <v/>
      </c>
      <c r="E15814" s="208"/>
      <c r="F15814" s="209">
        <f t="shared" si="4743"/>
        <v>0</v>
      </c>
      <c r="G15814" s="268">
        <f t="shared" si="4745"/>
        <v>0</v>
      </c>
    </row>
    <row r="15815" spans="1:7" ht="24" customHeight="1" x14ac:dyDescent="0.2">
      <c r="A15815" s="207" t="str">
        <f t="shared" si="4741"/>
        <v/>
      </c>
      <c r="B15815" s="205" t="str">
        <f t="shared" si="4744"/>
        <v/>
      </c>
      <c r="C15815" s="206"/>
      <c r="D15815" s="207" t="str">
        <f t="shared" si="4742"/>
        <v/>
      </c>
      <c r="E15815" s="208"/>
      <c r="F15815" s="209">
        <f t="shared" si="4743"/>
        <v>0</v>
      </c>
      <c r="G15815" s="268">
        <f t="shared" si="4745"/>
        <v>0</v>
      </c>
    </row>
    <row r="15816" spans="1:7" ht="24" customHeight="1" x14ac:dyDescent="0.2">
      <c r="A15816" s="207" t="str">
        <f t="shared" si="4741"/>
        <v/>
      </c>
      <c r="B15816" s="205" t="str">
        <f t="shared" si="4744"/>
        <v/>
      </c>
      <c r="C15816" s="206"/>
      <c r="D15816" s="207" t="str">
        <f t="shared" si="4742"/>
        <v/>
      </c>
      <c r="E15816" s="208"/>
      <c r="F15816" s="209">
        <f t="shared" si="4743"/>
        <v>0</v>
      </c>
      <c r="G15816" s="268">
        <f t="shared" si="4745"/>
        <v>0</v>
      </c>
    </row>
    <row r="15817" spans="1:7" ht="24" customHeight="1" x14ac:dyDescent="0.2">
      <c r="A15817" s="207" t="str">
        <f t="shared" si="4741"/>
        <v/>
      </c>
      <c r="B15817" s="205" t="str">
        <f t="shared" si="4744"/>
        <v/>
      </c>
      <c r="C15817" s="206"/>
      <c r="D15817" s="207" t="str">
        <f t="shared" si="4742"/>
        <v/>
      </c>
      <c r="E15817" s="208"/>
      <c r="F15817" s="209">
        <f t="shared" si="4743"/>
        <v>0</v>
      </c>
      <c r="G15817" s="268">
        <f t="shared" si="4745"/>
        <v>0</v>
      </c>
    </row>
    <row r="15818" spans="1:7" ht="24" customHeight="1" x14ac:dyDescent="0.2">
      <c r="A15818" s="207" t="str">
        <f t="shared" si="4741"/>
        <v/>
      </c>
      <c r="B15818" s="205" t="str">
        <f t="shared" si="4744"/>
        <v/>
      </c>
      <c r="C15818" s="206"/>
      <c r="D15818" s="207" t="str">
        <f t="shared" si="4742"/>
        <v/>
      </c>
      <c r="E15818" s="208"/>
      <c r="F15818" s="209">
        <f t="shared" si="4743"/>
        <v>0</v>
      </c>
      <c r="G15818" s="268">
        <f t="shared" si="4745"/>
        <v>0</v>
      </c>
    </row>
    <row r="15819" spans="1:7" ht="24" customHeight="1" x14ac:dyDescent="0.2">
      <c r="A15819" s="207" t="str">
        <f t="shared" si="4741"/>
        <v/>
      </c>
      <c r="B15819" s="205" t="str">
        <f t="shared" si="4744"/>
        <v/>
      </c>
      <c r="C15819" s="206"/>
      <c r="D15819" s="207" t="str">
        <f t="shared" si="4742"/>
        <v/>
      </c>
      <c r="E15819" s="208"/>
      <c r="F15819" s="209">
        <f t="shared" si="4743"/>
        <v>0</v>
      </c>
      <c r="G15819" s="268">
        <f t="shared" si="4745"/>
        <v>0</v>
      </c>
    </row>
    <row r="15820" spans="1:7" ht="24" customHeight="1" x14ac:dyDescent="0.2">
      <c r="A15820" s="207" t="str">
        <f t="shared" si="4741"/>
        <v/>
      </c>
      <c r="B15820" s="205" t="str">
        <f t="shared" si="4744"/>
        <v/>
      </c>
      <c r="C15820" s="206"/>
      <c r="D15820" s="207" t="str">
        <f t="shared" si="4742"/>
        <v/>
      </c>
      <c r="E15820" s="208"/>
      <c r="F15820" s="209">
        <f t="shared" si="4743"/>
        <v>0</v>
      </c>
      <c r="G15820" s="268">
        <f t="shared" si="4745"/>
        <v>0</v>
      </c>
    </row>
    <row r="15821" spans="1:7" ht="24" customHeight="1" x14ac:dyDescent="0.2">
      <c r="A15821" s="207" t="str">
        <f t="shared" si="4741"/>
        <v/>
      </c>
      <c r="B15821" s="205" t="str">
        <f t="shared" si="4744"/>
        <v/>
      </c>
      <c r="C15821" s="206"/>
      <c r="D15821" s="207" t="str">
        <f t="shared" si="4742"/>
        <v/>
      </c>
      <c r="E15821" s="208"/>
      <c r="F15821" s="209">
        <f t="shared" si="4743"/>
        <v>0</v>
      </c>
      <c r="G15821" s="268">
        <f t="shared" si="4745"/>
        <v>0</v>
      </c>
    </row>
    <row r="15822" spans="1:7" ht="24" customHeight="1" x14ac:dyDescent="0.2">
      <c r="A15822" s="207" t="str">
        <f t="shared" si="4741"/>
        <v/>
      </c>
      <c r="B15822" s="205" t="str">
        <f t="shared" si="4744"/>
        <v/>
      </c>
      <c r="C15822" s="206"/>
      <c r="D15822" s="207" t="str">
        <f t="shared" si="4742"/>
        <v/>
      </c>
      <c r="E15822" s="208"/>
      <c r="F15822" s="209">
        <f t="shared" si="4743"/>
        <v>0</v>
      </c>
      <c r="G15822" s="268">
        <f t="shared" si="4745"/>
        <v>0</v>
      </c>
    </row>
    <row r="15823" spans="1:7" ht="24" customHeight="1" x14ac:dyDescent="0.2">
      <c r="A15823" s="207" t="str">
        <f t="shared" si="4741"/>
        <v/>
      </c>
      <c r="B15823" s="205" t="str">
        <f t="shared" si="4744"/>
        <v/>
      </c>
      <c r="C15823" s="206"/>
      <c r="D15823" s="207" t="str">
        <f t="shared" si="4742"/>
        <v/>
      </c>
      <c r="E15823" s="208"/>
      <c r="F15823" s="209">
        <f t="shared" si="4743"/>
        <v>0</v>
      </c>
      <c r="G15823" s="268">
        <f t="shared" si="4745"/>
        <v>0</v>
      </c>
    </row>
    <row r="15824" spans="1:7" ht="24" customHeight="1" x14ac:dyDescent="0.2">
      <c r="A15824" s="207" t="str">
        <f t="shared" si="4741"/>
        <v/>
      </c>
      <c r="B15824" s="205" t="str">
        <f t="shared" si="4744"/>
        <v/>
      </c>
      <c r="C15824" s="206"/>
      <c r="D15824" s="207" t="str">
        <f t="shared" si="4742"/>
        <v/>
      </c>
      <c r="E15824" s="208"/>
      <c r="F15824" s="209">
        <f t="shared" si="4743"/>
        <v>0</v>
      </c>
      <c r="G15824" s="268">
        <f t="shared" si="4745"/>
        <v>0</v>
      </c>
    </row>
    <row r="15825" spans="1:7" ht="24" customHeight="1" x14ac:dyDescent="0.2">
      <c r="A15825" s="207" t="str">
        <f t="shared" si="4741"/>
        <v/>
      </c>
      <c r="B15825" s="205" t="str">
        <f t="shared" si="4744"/>
        <v/>
      </c>
      <c r="C15825" s="206"/>
      <c r="D15825" s="207" t="str">
        <f t="shared" si="4742"/>
        <v/>
      </c>
      <c r="E15825" s="208"/>
      <c r="F15825" s="210">
        <f t="shared" si="4743"/>
        <v>0</v>
      </c>
      <c r="G15825" s="268">
        <f t="shared" si="4745"/>
        <v>0</v>
      </c>
    </row>
    <row r="15826" spans="1:7" ht="24" customHeight="1" x14ac:dyDescent="0.2">
      <c r="A15826" s="269"/>
      <c r="D15826" s="88"/>
      <c r="E15826" s="89"/>
      <c r="F15826" s="300" t="s">
        <v>30</v>
      </c>
      <c r="G15826" s="270">
        <f>SUBTOTAL(9,G15812:G15825)</f>
        <v>0</v>
      </c>
    </row>
    <row r="15827" spans="1:7" ht="24" customHeight="1" x14ac:dyDescent="0.2">
      <c r="A15827" s="269"/>
      <c r="C15827" s="297" t="s">
        <v>604</v>
      </c>
      <c r="D15827" s="88"/>
      <c r="E15827" s="89"/>
      <c r="G15827" s="271"/>
    </row>
    <row r="15828" spans="1:7" ht="24" customHeight="1" x14ac:dyDescent="0.2">
      <c r="A15828" s="207" t="str">
        <f t="shared" ref="A15828:A15835" si="4746">IFERROR(VLOOKUP(C15828,Tabla_Insumos,4,FALSE),"")</f>
        <v/>
      </c>
      <c r="B15828" s="205">
        <f t="shared" ref="B15828:B15835" si="4747">IFERROR(VLOOKUP(A15828,Tabla_Indices,5,FALSE),"")</f>
        <v>0</v>
      </c>
      <c r="C15828" s="206"/>
      <c r="D15828" s="207" t="str">
        <f t="shared" ref="D15828:D15835" si="4748">IFERROR(VLOOKUP(C15828,Tabla_Insumos,2,FALSE),"")</f>
        <v/>
      </c>
      <c r="E15828" s="208"/>
      <c r="F15828" s="211">
        <f t="shared" ref="F15828:F15835" si="4749">IFERROR(VLOOKUP(C15828,Tabla_Insumos,3,FALSE),0)</f>
        <v>0</v>
      </c>
      <c r="G15828" s="268">
        <f>ROUND(E15828*F15828,2)</f>
        <v>0</v>
      </c>
    </row>
    <row r="15829" spans="1:7" ht="24" customHeight="1" x14ac:dyDescent="0.2">
      <c r="A15829" s="207" t="str">
        <f t="shared" si="4746"/>
        <v/>
      </c>
      <c r="B15829" s="205">
        <f t="shared" si="4747"/>
        <v>0</v>
      </c>
      <c r="C15829" s="206"/>
      <c r="D15829" s="207" t="str">
        <f t="shared" si="4748"/>
        <v/>
      </c>
      <c r="E15829" s="208"/>
      <c r="F15829" s="211">
        <f t="shared" si="4749"/>
        <v>0</v>
      </c>
      <c r="G15829" s="268">
        <f>ROUND(E15829*F15829,2)</f>
        <v>0</v>
      </c>
    </row>
    <row r="15830" spans="1:7" ht="24" customHeight="1" x14ac:dyDescent="0.2">
      <c r="A15830" s="207" t="str">
        <f t="shared" si="4746"/>
        <v/>
      </c>
      <c r="B15830" s="205">
        <f t="shared" si="4747"/>
        <v>0</v>
      </c>
      <c r="C15830" s="206"/>
      <c r="D15830" s="207" t="str">
        <f t="shared" si="4748"/>
        <v/>
      </c>
      <c r="E15830" s="208"/>
      <c r="F15830" s="211">
        <f t="shared" si="4749"/>
        <v>0</v>
      </c>
      <c r="G15830" s="268">
        <f t="shared" ref="G15830:G15835" si="4750">ROUND(E15830*F15830,2)</f>
        <v>0</v>
      </c>
    </row>
    <row r="15831" spans="1:7" ht="24" customHeight="1" x14ac:dyDescent="0.2">
      <c r="A15831" s="207" t="str">
        <f t="shared" si="4746"/>
        <v/>
      </c>
      <c r="B15831" s="205">
        <f t="shared" si="4747"/>
        <v>0</v>
      </c>
      <c r="C15831" s="206"/>
      <c r="D15831" s="207" t="str">
        <f t="shared" si="4748"/>
        <v/>
      </c>
      <c r="E15831" s="208"/>
      <c r="F15831" s="211">
        <f t="shared" si="4749"/>
        <v>0</v>
      </c>
      <c r="G15831" s="268">
        <f t="shared" si="4750"/>
        <v>0</v>
      </c>
    </row>
    <row r="15832" spans="1:7" ht="24" customHeight="1" x14ac:dyDescent="0.2">
      <c r="A15832" s="207" t="str">
        <f t="shared" si="4746"/>
        <v/>
      </c>
      <c r="B15832" s="205">
        <f t="shared" si="4747"/>
        <v>0</v>
      </c>
      <c r="C15832" s="206"/>
      <c r="D15832" s="207" t="str">
        <f t="shared" si="4748"/>
        <v/>
      </c>
      <c r="E15832" s="208"/>
      <c r="F15832" s="209">
        <f t="shared" si="4749"/>
        <v>0</v>
      </c>
      <c r="G15832" s="268">
        <f t="shared" si="4750"/>
        <v>0</v>
      </c>
    </row>
    <row r="15833" spans="1:7" ht="24" customHeight="1" x14ac:dyDescent="0.2">
      <c r="A15833" s="207" t="str">
        <f t="shared" si="4746"/>
        <v/>
      </c>
      <c r="B15833" s="205">
        <f t="shared" si="4747"/>
        <v>0</v>
      </c>
      <c r="C15833" s="206"/>
      <c r="D15833" s="207" t="str">
        <f t="shared" si="4748"/>
        <v/>
      </c>
      <c r="E15833" s="208"/>
      <c r="F15833" s="209">
        <f t="shared" si="4749"/>
        <v>0</v>
      </c>
      <c r="G15833" s="268">
        <f t="shared" si="4750"/>
        <v>0</v>
      </c>
    </row>
    <row r="15834" spans="1:7" ht="24" customHeight="1" x14ac:dyDescent="0.2">
      <c r="A15834" s="207" t="str">
        <f t="shared" si="4746"/>
        <v/>
      </c>
      <c r="B15834" s="205">
        <f t="shared" si="4747"/>
        <v>0</v>
      </c>
      <c r="C15834" s="206"/>
      <c r="D15834" s="207" t="str">
        <f t="shared" si="4748"/>
        <v/>
      </c>
      <c r="E15834" s="208"/>
      <c r="F15834" s="209">
        <f t="shared" si="4749"/>
        <v>0</v>
      </c>
      <c r="G15834" s="268">
        <f t="shared" si="4750"/>
        <v>0</v>
      </c>
    </row>
    <row r="15835" spans="1:7" ht="24" customHeight="1" x14ac:dyDescent="0.2">
      <c r="A15835" s="207" t="str">
        <f t="shared" si="4746"/>
        <v/>
      </c>
      <c r="B15835" s="205">
        <f t="shared" si="4747"/>
        <v>0</v>
      </c>
      <c r="C15835" s="206"/>
      <c r="D15835" s="207" t="str">
        <f t="shared" si="4748"/>
        <v/>
      </c>
      <c r="E15835" s="208"/>
      <c r="F15835" s="209">
        <f t="shared" si="4749"/>
        <v>0</v>
      </c>
      <c r="G15835" s="268">
        <f t="shared" si="4750"/>
        <v>0</v>
      </c>
    </row>
    <row r="15836" spans="1:7" ht="24" customHeight="1" x14ac:dyDescent="0.2">
      <c r="A15836" s="269"/>
      <c r="D15836" s="88"/>
      <c r="E15836" s="89"/>
      <c r="F15836" s="300" t="s">
        <v>31</v>
      </c>
      <c r="G15836" s="270">
        <f>SUBTOTAL(9,G15828:G15835)</f>
        <v>0</v>
      </c>
    </row>
    <row r="15837" spans="1:7" ht="24" customHeight="1" x14ac:dyDescent="0.2">
      <c r="A15837" s="269"/>
      <c r="C15837" s="297" t="s">
        <v>605</v>
      </c>
      <c r="D15837" s="88"/>
      <c r="E15837" s="89"/>
      <c r="G15837" s="271"/>
    </row>
    <row r="15838" spans="1:7" ht="24" customHeight="1" x14ac:dyDescent="0.2">
      <c r="A15838" s="207" t="str">
        <f t="shared" ref="A15838:A15846" si="4751">IFERROR(VLOOKUP(C15838,Tabla_Insumos,4,FALSE),"")</f>
        <v/>
      </c>
      <c r="B15838" s="205" t="str">
        <f t="shared" ref="B15838:B15846" si="4752">IFERROR(VLOOKUP(C15838,Tabla_Insumos,5,FALSE),"")</f>
        <v/>
      </c>
      <c r="C15838" s="206"/>
      <c r="D15838" s="207" t="str">
        <f t="shared" ref="D15838:D15846" si="4753">IFERROR(VLOOKUP(C15838,Tabla_Insumos,2,FALSE),"")</f>
        <v/>
      </c>
      <c r="E15838" s="208"/>
      <c r="F15838" s="209">
        <f t="shared" ref="F15838:F15846" si="4754">IFERROR(VLOOKUP(C15838,Tabla_Insumos,3,FALSE),0)</f>
        <v>0</v>
      </c>
      <c r="G15838" s="268">
        <f t="shared" ref="G15838:G15846" si="4755">ROUND(E15838*F15838,2)</f>
        <v>0</v>
      </c>
    </row>
    <row r="15839" spans="1:7" ht="24" customHeight="1" x14ac:dyDescent="0.2">
      <c r="A15839" s="207" t="str">
        <f t="shared" si="4751"/>
        <v/>
      </c>
      <c r="B15839" s="205" t="str">
        <f t="shared" si="4752"/>
        <v/>
      </c>
      <c r="C15839" s="206"/>
      <c r="D15839" s="207" t="str">
        <f t="shared" si="4753"/>
        <v/>
      </c>
      <c r="E15839" s="208"/>
      <c r="F15839" s="209">
        <f t="shared" si="4754"/>
        <v>0</v>
      </c>
      <c r="G15839" s="268">
        <f t="shared" si="4755"/>
        <v>0</v>
      </c>
    </row>
    <row r="15840" spans="1:7" ht="24" customHeight="1" x14ac:dyDescent="0.2">
      <c r="A15840" s="207" t="str">
        <f t="shared" si="4751"/>
        <v/>
      </c>
      <c r="B15840" s="205" t="str">
        <f t="shared" si="4752"/>
        <v/>
      </c>
      <c r="C15840" s="206"/>
      <c r="D15840" s="207" t="str">
        <f t="shared" si="4753"/>
        <v/>
      </c>
      <c r="E15840" s="208"/>
      <c r="F15840" s="209">
        <f t="shared" si="4754"/>
        <v>0</v>
      </c>
      <c r="G15840" s="268">
        <f t="shared" si="4755"/>
        <v>0</v>
      </c>
    </row>
    <row r="15841" spans="1:7" ht="24" customHeight="1" x14ac:dyDescent="0.2">
      <c r="A15841" s="207" t="str">
        <f t="shared" si="4751"/>
        <v/>
      </c>
      <c r="B15841" s="205" t="str">
        <f t="shared" si="4752"/>
        <v/>
      </c>
      <c r="C15841" s="206"/>
      <c r="D15841" s="207" t="str">
        <f t="shared" si="4753"/>
        <v/>
      </c>
      <c r="E15841" s="208"/>
      <c r="F15841" s="209">
        <f t="shared" si="4754"/>
        <v>0</v>
      </c>
      <c r="G15841" s="268">
        <f t="shared" si="4755"/>
        <v>0</v>
      </c>
    </row>
    <row r="15842" spans="1:7" ht="24" customHeight="1" x14ac:dyDescent="0.2">
      <c r="A15842" s="207" t="str">
        <f t="shared" si="4751"/>
        <v/>
      </c>
      <c r="B15842" s="205" t="str">
        <f t="shared" si="4752"/>
        <v/>
      </c>
      <c r="C15842" s="206"/>
      <c r="D15842" s="207" t="str">
        <f t="shared" si="4753"/>
        <v/>
      </c>
      <c r="E15842" s="208"/>
      <c r="F15842" s="209">
        <f t="shared" si="4754"/>
        <v>0</v>
      </c>
      <c r="G15842" s="268">
        <f t="shared" si="4755"/>
        <v>0</v>
      </c>
    </row>
    <row r="15843" spans="1:7" ht="24" customHeight="1" x14ac:dyDescent="0.2">
      <c r="A15843" s="207" t="str">
        <f t="shared" si="4751"/>
        <v/>
      </c>
      <c r="B15843" s="205" t="str">
        <f t="shared" si="4752"/>
        <v/>
      </c>
      <c r="C15843" s="206"/>
      <c r="D15843" s="207" t="str">
        <f t="shared" si="4753"/>
        <v/>
      </c>
      <c r="E15843" s="208"/>
      <c r="F15843" s="209">
        <f t="shared" si="4754"/>
        <v>0</v>
      </c>
      <c r="G15843" s="268">
        <f t="shared" si="4755"/>
        <v>0</v>
      </c>
    </row>
    <row r="15844" spans="1:7" ht="24" customHeight="1" x14ac:dyDescent="0.2">
      <c r="A15844" s="207" t="str">
        <f t="shared" si="4751"/>
        <v/>
      </c>
      <c r="B15844" s="205" t="str">
        <f t="shared" si="4752"/>
        <v/>
      </c>
      <c r="C15844" s="206"/>
      <c r="D15844" s="207" t="str">
        <f t="shared" si="4753"/>
        <v/>
      </c>
      <c r="E15844" s="208"/>
      <c r="F15844" s="209">
        <f t="shared" si="4754"/>
        <v>0</v>
      </c>
      <c r="G15844" s="268">
        <f t="shared" si="4755"/>
        <v>0</v>
      </c>
    </row>
    <row r="15845" spans="1:7" ht="24" customHeight="1" x14ac:dyDescent="0.2">
      <c r="A15845" s="207" t="str">
        <f t="shared" si="4751"/>
        <v/>
      </c>
      <c r="B15845" s="205" t="str">
        <f t="shared" si="4752"/>
        <v/>
      </c>
      <c r="C15845" s="206"/>
      <c r="D15845" s="207" t="str">
        <f t="shared" si="4753"/>
        <v/>
      </c>
      <c r="E15845" s="208"/>
      <c r="F15845" s="209">
        <f t="shared" si="4754"/>
        <v>0</v>
      </c>
      <c r="G15845" s="268">
        <f t="shared" si="4755"/>
        <v>0</v>
      </c>
    </row>
    <row r="15846" spans="1:7" ht="24" customHeight="1" x14ac:dyDescent="0.2">
      <c r="A15846" s="207" t="str">
        <f t="shared" si="4751"/>
        <v/>
      </c>
      <c r="B15846" s="205" t="str">
        <f t="shared" si="4752"/>
        <v/>
      </c>
      <c r="C15846" s="206"/>
      <c r="D15846" s="207" t="str">
        <f t="shared" si="4753"/>
        <v/>
      </c>
      <c r="E15846" s="208"/>
      <c r="F15846" s="209">
        <f t="shared" si="4754"/>
        <v>0</v>
      </c>
      <c r="G15846" s="268">
        <f t="shared" si="4755"/>
        <v>0</v>
      </c>
    </row>
    <row r="15847" spans="1:7" ht="24" customHeight="1" x14ac:dyDescent="0.2">
      <c r="A15847" s="272"/>
      <c r="B15847" s="88"/>
      <c r="D15847" s="88"/>
      <c r="E15847" s="89"/>
      <c r="F15847" s="300" t="s">
        <v>32</v>
      </c>
      <c r="G15847" s="270">
        <f>SUBTOTAL(9,G15838:G15846)</f>
        <v>0</v>
      </c>
    </row>
    <row r="15848" spans="1:7" ht="24" customHeight="1" x14ac:dyDescent="0.2">
      <c r="A15848" s="273"/>
      <c r="B15848" s="88"/>
      <c r="D15848" s="88"/>
      <c r="E15848" s="89"/>
      <c r="G15848" s="271"/>
    </row>
    <row r="15849" spans="1:7" ht="24" customHeight="1" x14ac:dyDescent="0.2">
      <c r="A15849" s="274" t="str">
        <f>B15807</f>
        <v>25.9.4.8</v>
      </c>
      <c r="B15849" s="275" t="str">
        <f>C15807</f>
        <v>Luminaria tipo campana 150w</v>
      </c>
      <c r="C15849" s="95"/>
      <c r="D15849" s="95" t="s">
        <v>33</v>
      </c>
      <c r="E15849" s="96"/>
      <c r="F15849" s="277" t="s">
        <v>34</v>
      </c>
      <c r="G15849" s="276">
        <f>SUBTOTAL(9,G15812:G15848)</f>
        <v>0</v>
      </c>
    </row>
    <row r="15851" spans="1:7" ht="24" customHeight="1" x14ac:dyDescent="0.2">
      <c r="A15851" s="256" t="s">
        <v>36</v>
      </c>
      <c r="B15851" s="257"/>
      <c r="C15851" s="257"/>
      <c r="D15851" s="257"/>
      <c r="E15851" s="257"/>
      <c r="F15851" s="257"/>
      <c r="G15851" s="258"/>
    </row>
    <row r="15852" spans="1:7" ht="24" customHeight="1" x14ac:dyDescent="0.2">
      <c r="A15852" s="259" t="s">
        <v>601</v>
      </c>
      <c r="B15852" s="84" t="str">
        <f>Comitente</f>
        <v>SUBSECRETARIA DE ARQUITECTURA</v>
      </c>
      <c r="C15852" s="80"/>
      <c r="D15852" s="85"/>
      <c r="E15852" s="85"/>
      <c r="F15852" s="86"/>
      <c r="G15852" s="260"/>
    </row>
    <row r="15853" spans="1:7" ht="24" customHeight="1" x14ac:dyDescent="0.2">
      <c r="A15853" s="259" t="s">
        <v>602</v>
      </c>
      <c r="B15853" s="84">
        <f>Contratista</f>
        <v>0</v>
      </c>
      <c r="C15853" s="81"/>
      <c r="D15853" s="81"/>
      <c r="E15853" s="81"/>
      <c r="F15853" s="87"/>
      <c r="G15853" s="261"/>
    </row>
    <row r="15854" spans="1:7" ht="24" customHeight="1" x14ac:dyDescent="0.2">
      <c r="A15854" s="259" t="s">
        <v>23</v>
      </c>
      <c r="B15854" s="84" t="str">
        <f>Obra</f>
        <v>ESCUELA CASA DEL NINÑO</v>
      </c>
      <c r="C15854" s="81"/>
      <c r="D15854" s="81"/>
      <c r="E15854" s="81"/>
      <c r="F15854" s="87" t="s">
        <v>37</v>
      </c>
      <c r="G15854" s="262">
        <f>Fecha_Base</f>
        <v>0</v>
      </c>
    </row>
    <row r="15855" spans="1:7" ht="24" customHeight="1" x14ac:dyDescent="0.2">
      <c r="A15855" s="263" t="s">
        <v>600</v>
      </c>
      <c r="B15855" s="82" t="str">
        <f>Ubicación</f>
        <v>VALLE FERTIL - SAN JUAN</v>
      </c>
      <c r="C15855" s="82"/>
      <c r="D15855" s="88"/>
      <c r="E15855" s="89"/>
      <c r="G15855" s="264"/>
    </row>
    <row r="15856" spans="1:7" ht="24" customHeight="1" x14ac:dyDescent="0.2">
      <c r="A15856" s="263" t="s">
        <v>38</v>
      </c>
      <c r="B15856" s="91">
        <f>IFERROR(VALUE(LEFT(B15857,FIND(".",B15857)-1)),"")</f>
        <v>25</v>
      </c>
      <c r="C15856" s="83" t="str">
        <f>IFERROR(VLOOKUP(B15856,Tabla_CyP,2,FALSE),"")</f>
        <v>REPARACIONES, REFACCIONES Y REFUNCIONALIZACIONES</v>
      </c>
      <c r="E15856" s="89"/>
      <c r="G15856" s="264"/>
    </row>
    <row r="15857" spans="1:7" ht="24" customHeight="1" x14ac:dyDescent="0.2">
      <c r="A15857" s="263" t="s">
        <v>24</v>
      </c>
      <c r="B15857" s="92" t="str">
        <f>IFERROR(VLOOKUP(COUNTIF($A$1:A15857,"ANALISIS DE PRECIOS"),Tabla_NumeroItem,2,FALSE),"")</f>
        <v>25.9.4.9</v>
      </c>
      <c r="C15857" s="83" t="str">
        <f>IFERROR(VLOOKUP(B15857,Tabla_CyP,2,FALSE),"")</f>
        <v>Termotanque 50 lts</v>
      </c>
      <c r="D15857" s="88"/>
      <c r="E15857" s="89"/>
      <c r="F15857" s="87" t="s">
        <v>25</v>
      </c>
      <c r="G15857" s="265" t="str">
        <f>IFERROR(VLOOKUP(B15857,Tabla_CyP,4,FALSE),"")</f>
        <v>u</v>
      </c>
    </row>
    <row r="15858" spans="1:7" ht="24" customHeight="1" x14ac:dyDescent="0.2">
      <c r="A15858" s="263"/>
      <c r="B15858" s="82"/>
      <c r="D15858" s="88"/>
      <c r="E15858" s="89"/>
      <c r="G15858" s="264"/>
    </row>
    <row r="15859" spans="1:7" ht="24" customHeight="1" x14ac:dyDescent="0.2">
      <c r="A15859" s="366" t="s">
        <v>506</v>
      </c>
      <c r="B15859" s="367"/>
      <c r="C15859" s="368" t="s">
        <v>0</v>
      </c>
      <c r="D15859" s="368" t="s">
        <v>26</v>
      </c>
      <c r="E15859" s="370" t="s">
        <v>27</v>
      </c>
      <c r="F15859" s="372" t="s">
        <v>28</v>
      </c>
      <c r="G15859" s="372" t="s">
        <v>29</v>
      </c>
    </row>
    <row r="15860" spans="1:7" ht="24" customHeight="1" x14ac:dyDescent="0.2">
      <c r="A15860" s="93" t="s">
        <v>507</v>
      </c>
      <c r="B15860" s="93" t="s">
        <v>508</v>
      </c>
      <c r="C15860" s="369"/>
      <c r="D15860" s="369"/>
      <c r="E15860" s="371"/>
      <c r="F15860" s="373"/>
      <c r="G15860" s="373"/>
    </row>
    <row r="15861" spans="1:7" ht="24" customHeight="1" x14ac:dyDescent="0.2">
      <c r="A15861" s="299"/>
      <c r="B15861" s="94"/>
      <c r="C15861" s="298" t="s">
        <v>603</v>
      </c>
      <c r="D15861" s="95"/>
      <c r="E15861" s="96"/>
      <c r="F15861" s="97"/>
      <c r="G15861" s="267"/>
    </row>
    <row r="15862" spans="1:7" ht="24" customHeight="1" x14ac:dyDescent="0.2">
      <c r="A15862" s="207" t="str">
        <f t="shared" ref="A15862:A15875" si="4756">IFERROR(VLOOKUP(C15862,Tabla_Insumos,4,FALSE),"")</f>
        <v/>
      </c>
      <c r="B15862" s="205" t="str">
        <f>IFERROR(VLOOKUP(C15862,Tabla_Insumos,5,FALSE),"")</f>
        <v/>
      </c>
      <c r="C15862" s="206"/>
      <c r="D15862" s="207" t="str">
        <f t="shared" ref="D15862:D15875" si="4757">IFERROR(VLOOKUP(C15862,Tabla_Insumos,2,FALSE),"")</f>
        <v/>
      </c>
      <c r="E15862" s="208"/>
      <c r="F15862" s="209">
        <f t="shared" ref="F15862:F15875" si="4758">IFERROR(VLOOKUP(C15862,Tabla_Insumos,3,FALSE),0)</f>
        <v>0</v>
      </c>
      <c r="G15862" s="268">
        <f>ROUND(E15862*F15862,2)</f>
        <v>0</v>
      </c>
    </row>
    <row r="15863" spans="1:7" ht="24" customHeight="1" x14ac:dyDescent="0.2">
      <c r="A15863" s="207" t="str">
        <f t="shared" si="4756"/>
        <v/>
      </c>
      <c r="B15863" s="205" t="str">
        <f t="shared" ref="B15863:B15875" si="4759">IFERROR(VLOOKUP(C15863,Tabla_Insumos,5,FALSE),"")</f>
        <v/>
      </c>
      <c r="C15863" s="206"/>
      <c r="D15863" s="207" t="str">
        <f t="shared" si="4757"/>
        <v/>
      </c>
      <c r="E15863" s="208"/>
      <c r="F15863" s="209">
        <f t="shared" si="4758"/>
        <v>0</v>
      </c>
      <c r="G15863" s="268">
        <f t="shared" ref="G15863:G15875" si="4760">ROUND(E15863*F15863,2)</f>
        <v>0</v>
      </c>
    </row>
    <row r="15864" spans="1:7" ht="24" customHeight="1" x14ac:dyDescent="0.2">
      <c r="A15864" s="207" t="str">
        <f t="shared" si="4756"/>
        <v/>
      </c>
      <c r="B15864" s="205" t="str">
        <f t="shared" si="4759"/>
        <v/>
      </c>
      <c r="C15864" s="206"/>
      <c r="D15864" s="207" t="str">
        <f t="shared" si="4757"/>
        <v/>
      </c>
      <c r="E15864" s="208"/>
      <c r="F15864" s="209">
        <f t="shared" si="4758"/>
        <v>0</v>
      </c>
      <c r="G15864" s="268">
        <f t="shared" si="4760"/>
        <v>0</v>
      </c>
    </row>
    <row r="15865" spans="1:7" ht="24" customHeight="1" x14ac:dyDescent="0.2">
      <c r="A15865" s="207" t="str">
        <f t="shared" si="4756"/>
        <v/>
      </c>
      <c r="B15865" s="205" t="str">
        <f t="shared" si="4759"/>
        <v/>
      </c>
      <c r="C15865" s="206"/>
      <c r="D15865" s="207" t="str">
        <f t="shared" si="4757"/>
        <v/>
      </c>
      <c r="E15865" s="208"/>
      <c r="F15865" s="209">
        <f t="shared" si="4758"/>
        <v>0</v>
      </c>
      <c r="G15865" s="268">
        <f t="shared" si="4760"/>
        <v>0</v>
      </c>
    </row>
    <row r="15866" spans="1:7" ht="24" customHeight="1" x14ac:dyDescent="0.2">
      <c r="A15866" s="207" t="str">
        <f t="shared" si="4756"/>
        <v/>
      </c>
      <c r="B15866" s="205" t="str">
        <f t="shared" si="4759"/>
        <v/>
      </c>
      <c r="C15866" s="206"/>
      <c r="D15866" s="207" t="str">
        <f t="shared" si="4757"/>
        <v/>
      </c>
      <c r="E15866" s="208"/>
      <c r="F15866" s="209">
        <f t="shared" si="4758"/>
        <v>0</v>
      </c>
      <c r="G15866" s="268">
        <f t="shared" si="4760"/>
        <v>0</v>
      </c>
    </row>
    <row r="15867" spans="1:7" ht="24" customHeight="1" x14ac:dyDescent="0.2">
      <c r="A15867" s="207" t="str">
        <f t="shared" si="4756"/>
        <v/>
      </c>
      <c r="B15867" s="205" t="str">
        <f t="shared" si="4759"/>
        <v/>
      </c>
      <c r="C15867" s="206"/>
      <c r="D15867" s="207" t="str">
        <f t="shared" si="4757"/>
        <v/>
      </c>
      <c r="E15867" s="208"/>
      <c r="F15867" s="209">
        <f t="shared" si="4758"/>
        <v>0</v>
      </c>
      <c r="G15867" s="268">
        <f t="shared" si="4760"/>
        <v>0</v>
      </c>
    </row>
    <row r="15868" spans="1:7" ht="24" customHeight="1" x14ac:dyDescent="0.2">
      <c r="A15868" s="207" t="str">
        <f t="shared" si="4756"/>
        <v/>
      </c>
      <c r="B15868" s="205" t="str">
        <f t="shared" si="4759"/>
        <v/>
      </c>
      <c r="C15868" s="206"/>
      <c r="D15868" s="207" t="str">
        <f t="shared" si="4757"/>
        <v/>
      </c>
      <c r="E15868" s="208"/>
      <c r="F15868" s="209">
        <f t="shared" si="4758"/>
        <v>0</v>
      </c>
      <c r="G15868" s="268">
        <f t="shared" si="4760"/>
        <v>0</v>
      </c>
    </row>
    <row r="15869" spans="1:7" ht="24" customHeight="1" x14ac:dyDescent="0.2">
      <c r="A15869" s="207" t="str">
        <f t="shared" si="4756"/>
        <v/>
      </c>
      <c r="B15869" s="205" t="str">
        <f t="shared" si="4759"/>
        <v/>
      </c>
      <c r="C15869" s="206"/>
      <c r="D15869" s="207" t="str">
        <f t="shared" si="4757"/>
        <v/>
      </c>
      <c r="E15869" s="208"/>
      <c r="F15869" s="209">
        <f t="shared" si="4758"/>
        <v>0</v>
      </c>
      <c r="G15869" s="268">
        <f t="shared" si="4760"/>
        <v>0</v>
      </c>
    </row>
    <row r="15870" spans="1:7" ht="24" customHeight="1" x14ac:dyDescent="0.2">
      <c r="A15870" s="207" t="str">
        <f t="shared" si="4756"/>
        <v/>
      </c>
      <c r="B15870" s="205" t="str">
        <f t="shared" si="4759"/>
        <v/>
      </c>
      <c r="C15870" s="206"/>
      <c r="D15870" s="207" t="str">
        <f t="shared" si="4757"/>
        <v/>
      </c>
      <c r="E15870" s="208"/>
      <c r="F15870" s="209">
        <f t="shared" si="4758"/>
        <v>0</v>
      </c>
      <c r="G15870" s="268">
        <f t="shared" si="4760"/>
        <v>0</v>
      </c>
    </row>
    <row r="15871" spans="1:7" ht="24" customHeight="1" x14ac:dyDescent="0.2">
      <c r="A15871" s="207" t="str">
        <f t="shared" si="4756"/>
        <v/>
      </c>
      <c r="B15871" s="205" t="str">
        <f t="shared" si="4759"/>
        <v/>
      </c>
      <c r="C15871" s="206"/>
      <c r="D15871" s="207" t="str">
        <f t="shared" si="4757"/>
        <v/>
      </c>
      <c r="E15871" s="208"/>
      <c r="F15871" s="209">
        <f t="shared" si="4758"/>
        <v>0</v>
      </c>
      <c r="G15871" s="268">
        <f t="shared" si="4760"/>
        <v>0</v>
      </c>
    </row>
    <row r="15872" spans="1:7" ht="24" customHeight="1" x14ac:dyDescent="0.2">
      <c r="A15872" s="207" t="str">
        <f t="shared" si="4756"/>
        <v/>
      </c>
      <c r="B15872" s="205" t="str">
        <f t="shared" si="4759"/>
        <v/>
      </c>
      <c r="C15872" s="206"/>
      <c r="D15872" s="207" t="str">
        <f t="shared" si="4757"/>
        <v/>
      </c>
      <c r="E15872" s="208"/>
      <c r="F15872" s="209">
        <f t="shared" si="4758"/>
        <v>0</v>
      </c>
      <c r="G15872" s="268">
        <f t="shared" si="4760"/>
        <v>0</v>
      </c>
    </row>
    <row r="15873" spans="1:7" ht="24" customHeight="1" x14ac:dyDescent="0.2">
      <c r="A15873" s="207" t="str">
        <f t="shared" si="4756"/>
        <v/>
      </c>
      <c r="B15873" s="205" t="str">
        <f t="shared" si="4759"/>
        <v/>
      </c>
      <c r="C15873" s="206"/>
      <c r="D15873" s="207" t="str">
        <f t="shared" si="4757"/>
        <v/>
      </c>
      <c r="E15873" s="208"/>
      <c r="F15873" s="209">
        <f t="shared" si="4758"/>
        <v>0</v>
      </c>
      <c r="G15873" s="268">
        <f t="shared" si="4760"/>
        <v>0</v>
      </c>
    </row>
    <row r="15874" spans="1:7" ht="24" customHeight="1" x14ac:dyDescent="0.2">
      <c r="A15874" s="207" t="str">
        <f t="shared" si="4756"/>
        <v/>
      </c>
      <c r="B15874" s="205" t="str">
        <f t="shared" si="4759"/>
        <v/>
      </c>
      <c r="C15874" s="206"/>
      <c r="D15874" s="207" t="str">
        <f t="shared" si="4757"/>
        <v/>
      </c>
      <c r="E15874" s="208"/>
      <c r="F15874" s="209">
        <f t="shared" si="4758"/>
        <v>0</v>
      </c>
      <c r="G15874" s="268">
        <f t="shared" si="4760"/>
        <v>0</v>
      </c>
    </row>
    <row r="15875" spans="1:7" ht="24" customHeight="1" x14ac:dyDescent="0.2">
      <c r="A15875" s="207" t="str">
        <f t="shared" si="4756"/>
        <v/>
      </c>
      <c r="B15875" s="205" t="str">
        <f t="shared" si="4759"/>
        <v/>
      </c>
      <c r="C15875" s="206"/>
      <c r="D15875" s="207" t="str">
        <f t="shared" si="4757"/>
        <v/>
      </c>
      <c r="E15875" s="208"/>
      <c r="F15875" s="210">
        <f t="shared" si="4758"/>
        <v>0</v>
      </c>
      <c r="G15875" s="268">
        <f t="shared" si="4760"/>
        <v>0</v>
      </c>
    </row>
    <row r="15876" spans="1:7" ht="24" customHeight="1" x14ac:dyDescent="0.2">
      <c r="A15876" s="269"/>
      <c r="D15876" s="88"/>
      <c r="E15876" s="89"/>
      <c r="F15876" s="300" t="s">
        <v>30</v>
      </c>
      <c r="G15876" s="270">
        <f>SUBTOTAL(9,G15862:G15875)</f>
        <v>0</v>
      </c>
    </row>
    <row r="15877" spans="1:7" ht="24" customHeight="1" x14ac:dyDescent="0.2">
      <c r="A15877" s="269"/>
      <c r="C15877" s="297" t="s">
        <v>604</v>
      </c>
      <c r="D15877" s="88"/>
      <c r="E15877" s="89"/>
      <c r="G15877" s="271"/>
    </row>
    <row r="15878" spans="1:7" ht="24" customHeight="1" x14ac:dyDescent="0.2">
      <c r="A15878" s="207" t="str">
        <f t="shared" ref="A15878:A15885" si="4761">IFERROR(VLOOKUP(C15878,Tabla_Insumos,4,FALSE),"")</f>
        <v/>
      </c>
      <c r="B15878" s="205">
        <f t="shared" ref="B15878:B15885" si="4762">IFERROR(VLOOKUP(A15878,Tabla_Indices,5,FALSE),"")</f>
        <v>0</v>
      </c>
      <c r="C15878" s="206"/>
      <c r="D15878" s="207" t="str">
        <f t="shared" ref="D15878:D15885" si="4763">IFERROR(VLOOKUP(C15878,Tabla_Insumos,2,FALSE),"")</f>
        <v/>
      </c>
      <c r="E15878" s="208"/>
      <c r="F15878" s="211">
        <f t="shared" ref="F15878:F15885" si="4764">IFERROR(VLOOKUP(C15878,Tabla_Insumos,3,FALSE),0)</f>
        <v>0</v>
      </c>
      <c r="G15878" s="268">
        <f>ROUND(E15878*F15878,2)</f>
        <v>0</v>
      </c>
    </row>
    <row r="15879" spans="1:7" ht="24" customHeight="1" x14ac:dyDescent="0.2">
      <c r="A15879" s="207" t="str">
        <f t="shared" si="4761"/>
        <v/>
      </c>
      <c r="B15879" s="205">
        <f t="shared" si="4762"/>
        <v>0</v>
      </c>
      <c r="C15879" s="206"/>
      <c r="D15879" s="207" t="str">
        <f t="shared" si="4763"/>
        <v/>
      </c>
      <c r="E15879" s="208"/>
      <c r="F15879" s="211">
        <f t="shared" si="4764"/>
        <v>0</v>
      </c>
      <c r="G15879" s="268">
        <f>ROUND(E15879*F15879,2)</f>
        <v>0</v>
      </c>
    </row>
    <row r="15880" spans="1:7" ht="24" customHeight="1" x14ac:dyDescent="0.2">
      <c r="A15880" s="207" t="str">
        <f t="shared" si="4761"/>
        <v/>
      </c>
      <c r="B15880" s="205">
        <f t="shared" si="4762"/>
        <v>0</v>
      </c>
      <c r="C15880" s="206"/>
      <c r="D15880" s="207" t="str">
        <f t="shared" si="4763"/>
        <v/>
      </c>
      <c r="E15880" s="208"/>
      <c r="F15880" s="211">
        <f t="shared" si="4764"/>
        <v>0</v>
      </c>
      <c r="G15880" s="268">
        <f t="shared" ref="G15880:G15885" si="4765">ROUND(E15880*F15880,2)</f>
        <v>0</v>
      </c>
    </row>
    <row r="15881" spans="1:7" ht="24" customHeight="1" x14ac:dyDescent="0.2">
      <c r="A15881" s="207" t="str">
        <f t="shared" si="4761"/>
        <v/>
      </c>
      <c r="B15881" s="205">
        <f t="shared" si="4762"/>
        <v>0</v>
      </c>
      <c r="C15881" s="206"/>
      <c r="D15881" s="207" t="str">
        <f t="shared" si="4763"/>
        <v/>
      </c>
      <c r="E15881" s="208"/>
      <c r="F15881" s="211">
        <f t="shared" si="4764"/>
        <v>0</v>
      </c>
      <c r="G15881" s="268">
        <f t="shared" si="4765"/>
        <v>0</v>
      </c>
    </row>
    <row r="15882" spans="1:7" ht="24" customHeight="1" x14ac:dyDescent="0.2">
      <c r="A15882" s="207" t="str">
        <f t="shared" si="4761"/>
        <v/>
      </c>
      <c r="B15882" s="205">
        <f t="shared" si="4762"/>
        <v>0</v>
      </c>
      <c r="C15882" s="206"/>
      <c r="D15882" s="207" t="str">
        <f t="shared" si="4763"/>
        <v/>
      </c>
      <c r="E15882" s="208"/>
      <c r="F15882" s="209">
        <f t="shared" si="4764"/>
        <v>0</v>
      </c>
      <c r="G15882" s="268">
        <f t="shared" si="4765"/>
        <v>0</v>
      </c>
    </row>
    <row r="15883" spans="1:7" ht="24" customHeight="1" x14ac:dyDescent="0.2">
      <c r="A15883" s="207" t="str">
        <f t="shared" si="4761"/>
        <v/>
      </c>
      <c r="B15883" s="205">
        <f t="shared" si="4762"/>
        <v>0</v>
      </c>
      <c r="C15883" s="206"/>
      <c r="D15883" s="207" t="str">
        <f t="shared" si="4763"/>
        <v/>
      </c>
      <c r="E15883" s="208"/>
      <c r="F15883" s="209">
        <f t="shared" si="4764"/>
        <v>0</v>
      </c>
      <c r="G15883" s="268">
        <f t="shared" si="4765"/>
        <v>0</v>
      </c>
    </row>
    <row r="15884" spans="1:7" ht="24" customHeight="1" x14ac:dyDescent="0.2">
      <c r="A15884" s="207" t="str">
        <f t="shared" si="4761"/>
        <v/>
      </c>
      <c r="B15884" s="205">
        <f t="shared" si="4762"/>
        <v>0</v>
      </c>
      <c r="C15884" s="206"/>
      <c r="D15884" s="207" t="str">
        <f t="shared" si="4763"/>
        <v/>
      </c>
      <c r="E15884" s="208"/>
      <c r="F15884" s="209">
        <f t="shared" si="4764"/>
        <v>0</v>
      </c>
      <c r="G15884" s="268">
        <f t="shared" si="4765"/>
        <v>0</v>
      </c>
    </row>
    <row r="15885" spans="1:7" ht="24" customHeight="1" x14ac:dyDescent="0.2">
      <c r="A15885" s="207" t="str">
        <f t="shared" si="4761"/>
        <v/>
      </c>
      <c r="B15885" s="205">
        <f t="shared" si="4762"/>
        <v>0</v>
      </c>
      <c r="C15885" s="206"/>
      <c r="D15885" s="207" t="str">
        <f t="shared" si="4763"/>
        <v/>
      </c>
      <c r="E15885" s="208"/>
      <c r="F15885" s="209">
        <f t="shared" si="4764"/>
        <v>0</v>
      </c>
      <c r="G15885" s="268">
        <f t="shared" si="4765"/>
        <v>0</v>
      </c>
    </row>
    <row r="15886" spans="1:7" ht="24" customHeight="1" x14ac:dyDescent="0.2">
      <c r="A15886" s="269"/>
      <c r="D15886" s="88"/>
      <c r="E15886" s="89"/>
      <c r="F15886" s="300" t="s">
        <v>31</v>
      </c>
      <c r="G15886" s="270">
        <f>SUBTOTAL(9,G15878:G15885)</f>
        <v>0</v>
      </c>
    </row>
    <row r="15887" spans="1:7" ht="24" customHeight="1" x14ac:dyDescent="0.2">
      <c r="A15887" s="269"/>
      <c r="C15887" s="297" t="s">
        <v>605</v>
      </c>
      <c r="D15887" s="88"/>
      <c r="E15887" s="89"/>
      <c r="G15887" s="271"/>
    </row>
    <row r="15888" spans="1:7" ht="24" customHeight="1" x14ac:dyDescent="0.2">
      <c r="A15888" s="207" t="str">
        <f t="shared" ref="A15888:A15896" si="4766">IFERROR(VLOOKUP(C15888,Tabla_Insumos,4,FALSE),"")</f>
        <v/>
      </c>
      <c r="B15888" s="205" t="str">
        <f t="shared" ref="B15888:B15896" si="4767">IFERROR(VLOOKUP(C15888,Tabla_Insumos,5,FALSE),"")</f>
        <v/>
      </c>
      <c r="C15888" s="206"/>
      <c r="D15888" s="207" t="str">
        <f t="shared" ref="D15888:D15896" si="4768">IFERROR(VLOOKUP(C15888,Tabla_Insumos,2,FALSE),"")</f>
        <v/>
      </c>
      <c r="E15888" s="208"/>
      <c r="F15888" s="209">
        <f t="shared" ref="F15888:F15896" si="4769">IFERROR(VLOOKUP(C15888,Tabla_Insumos,3,FALSE),0)</f>
        <v>0</v>
      </c>
      <c r="G15888" s="268">
        <f t="shared" ref="G15888:G15896" si="4770">ROUND(E15888*F15888,2)</f>
        <v>0</v>
      </c>
    </row>
    <row r="15889" spans="1:7" ht="24" customHeight="1" x14ac:dyDescent="0.2">
      <c r="A15889" s="207" t="str">
        <f t="shared" si="4766"/>
        <v/>
      </c>
      <c r="B15889" s="205" t="str">
        <f t="shared" si="4767"/>
        <v/>
      </c>
      <c r="C15889" s="206"/>
      <c r="D15889" s="207" t="str">
        <f t="shared" si="4768"/>
        <v/>
      </c>
      <c r="E15889" s="208"/>
      <c r="F15889" s="209">
        <f t="shared" si="4769"/>
        <v>0</v>
      </c>
      <c r="G15889" s="268">
        <f t="shared" si="4770"/>
        <v>0</v>
      </c>
    </row>
    <row r="15890" spans="1:7" ht="24" customHeight="1" x14ac:dyDescent="0.2">
      <c r="A15890" s="207" t="str">
        <f t="shared" si="4766"/>
        <v/>
      </c>
      <c r="B15890" s="205" t="str">
        <f t="shared" si="4767"/>
        <v/>
      </c>
      <c r="C15890" s="206"/>
      <c r="D15890" s="207" t="str">
        <f t="shared" si="4768"/>
        <v/>
      </c>
      <c r="E15890" s="208"/>
      <c r="F15890" s="209">
        <f t="shared" si="4769"/>
        <v>0</v>
      </c>
      <c r="G15890" s="268">
        <f t="shared" si="4770"/>
        <v>0</v>
      </c>
    </row>
    <row r="15891" spans="1:7" ht="24" customHeight="1" x14ac:dyDescent="0.2">
      <c r="A15891" s="207" t="str">
        <f t="shared" si="4766"/>
        <v/>
      </c>
      <c r="B15891" s="205" t="str">
        <f t="shared" si="4767"/>
        <v/>
      </c>
      <c r="C15891" s="206"/>
      <c r="D15891" s="207" t="str">
        <f t="shared" si="4768"/>
        <v/>
      </c>
      <c r="E15891" s="208"/>
      <c r="F15891" s="209">
        <f t="shared" si="4769"/>
        <v>0</v>
      </c>
      <c r="G15891" s="268">
        <f t="shared" si="4770"/>
        <v>0</v>
      </c>
    </row>
    <row r="15892" spans="1:7" ht="24" customHeight="1" x14ac:dyDescent="0.2">
      <c r="A15892" s="207" t="str">
        <f t="shared" si="4766"/>
        <v/>
      </c>
      <c r="B15892" s="205" t="str">
        <f t="shared" si="4767"/>
        <v/>
      </c>
      <c r="C15892" s="206"/>
      <c r="D15892" s="207" t="str">
        <f t="shared" si="4768"/>
        <v/>
      </c>
      <c r="E15892" s="208"/>
      <c r="F15892" s="209">
        <f t="shared" si="4769"/>
        <v>0</v>
      </c>
      <c r="G15892" s="268">
        <f t="shared" si="4770"/>
        <v>0</v>
      </c>
    </row>
    <row r="15893" spans="1:7" ht="24" customHeight="1" x14ac:dyDescent="0.2">
      <c r="A15893" s="207" t="str">
        <f t="shared" si="4766"/>
        <v/>
      </c>
      <c r="B15893" s="205" t="str">
        <f t="shared" si="4767"/>
        <v/>
      </c>
      <c r="C15893" s="206"/>
      <c r="D15893" s="207" t="str">
        <f t="shared" si="4768"/>
        <v/>
      </c>
      <c r="E15893" s="208"/>
      <c r="F15893" s="209">
        <f t="shared" si="4769"/>
        <v>0</v>
      </c>
      <c r="G15893" s="268">
        <f t="shared" si="4770"/>
        <v>0</v>
      </c>
    </row>
    <row r="15894" spans="1:7" ht="24" customHeight="1" x14ac:dyDescent="0.2">
      <c r="A15894" s="207" t="str">
        <f t="shared" si="4766"/>
        <v/>
      </c>
      <c r="B15894" s="205" t="str">
        <f t="shared" si="4767"/>
        <v/>
      </c>
      <c r="C15894" s="206"/>
      <c r="D15894" s="207" t="str">
        <f t="shared" si="4768"/>
        <v/>
      </c>
      <c r="E15894" s="208"/>
      <c r="F15894" s="209">
        <f t="shared" si="4769"/>
        <v>0</v>
      </c>
      <c r="G15894" s="268">
        <f t="shared" si="4770"/>
        <v>0</v>
      </c>
    </row>
    <row r="15895" spans="1:7" ht="24" customHeight="1" x14ac:dyDescent="0.2">
      <c r="A15895" s="207" t="str">
        <f t="shared" si="4766"/>
        <v/>
      </c>
      <c r="B15895" s="205" t="str">
        <f t="shared" si="4767"/>
        <v/>
      </c>
      <c r="C15895" s="206"/>
      <c r="D15895" s="207" t="str">
        <f t="shared" si="4768"/>
        <v/>
      </c>
      <c r="E15895" s="208"/>
      <c r="F15895" s="209">
        <f t="shared" si="4769"/>
        <v>0</v>
      </c>
      <c r="G15895" s="268">
        <f t="shared" si="4770"/>
        <v>0</v>
      </c>
    </row>
    <row r="15896" spans="1:7" ht="24" customHeight="1" x14ac:dyDescent="0.2">
      <c r="A15896" s="207" t="str">
        <f t="shared" si="4766"/>
        <v/>
      </c>
      <c r="B15896" s="205" t="str">
        <f t="shared" si="4767"/>
        <v/>
      </c>
      <c r="C15896" s="206"/>
      <c r="D15896" s="207" t="str">
        <f t="shared" si="4768"/>
        <v/>
      </c>
      <c r="E15896" s="208"/>
      <c r="F15896" s="209">
        <f t="shared" si="4769"/>
        <v>0</v>
      </c>
      <c r="G15896" s="268">
        <f t="shared" si="4770"/>
        <v>0</v>
      </c>
    </row>
    <row r="15897" spans="1:7" ht="24" customHeight="1" x14ac:dyDescent="0.2">
      <c r="A15897" s="272"/>
      <c r="B15897" s="88"/>
      <c r="D15897" s="88"/>
      <c r="E15897" s="89"/>
      <c r="F15897" s="300" t="s">
        <v>32</v>
      </c>
      <c r="G15897" s="270">
        <f>SUBTOTAL(9,G15888:G15896)</f>
        <v>0</v>
      </c>
    </row>
    <row r="15898" spans="1:7" ht="24" customHeight="1" x14ac:dyDescent="0.2">
      <c r="A15898" s="273"/>
      <c r="B15898" s="88"/>
      <c r="D15898" s="88"/>
      <c r="E15898" s="89"/>
      <c r="G15898" s="271"/>
    </row>
    <row r="15899" spans="1:7" ht="24" customHeight="1" x14ac:dyDescent="0.2">
      <c r="A15899" s="274" t="str">
        <f>B15857</f>
        <v>25.9.4.9</v>
      </c>
      <c r="B15899" s="275" t="str">
        <f>C15857</f>
        <v>Termotanque 50 lts</v>
      </c>
      <c r="C15899" s="95"/>
      <c r="D15899" s="95" t="s">
        <v>33</v>
      </c>
      <c r="E15899" s="96"/>
      <c r="F15899" s="277" t="s">
        <v>34</v>
      </c>
      <c r="G15899" s="276">
        <f>SUBTOTAL(9,G15862:G15898)</f>
        <v>0</v>
      </c>
    </row>
    <row r="15901" spans="1:7" ht="24" customHeight="1" x14ac:dyDescent="0.2">
      <c r="A15901" s="256" t="s">
        <v>36</v>
      </c>
      <c r="B15901" s="257"/>
      <c r="C15901" s="257"/>
      <c r="D15901" s="257"/>
      <c r="E15901" s="257"/>
      <c r="F15901" s="257"/>
      <c r="G15901" s="258"/>
    </row>
    <row r="15902" spans="1:7" ht="24" customHeight="1" x14ac:dyDescent="0.2">
      <c r="A15902" s="259" t="s">
        <v>601</v>
      </c>
      <c r="B15902" s="84" t="str">
        <f>Comitente</f>
        <v>SUBSECRETARIA DE ARQUITECTURA</v>
      </c>
      <c r="C15902" s="80"/>
      <c r="D15902" s="85"/>
      <c r="E15902" s="85"/>
      <c r="F15902" s="86"/>
      <c r="G15902" s="260"/>
    </row>
    <row r="15903" spans="1:7" ht="24" customHeight="1" x14ac:dyDescent="0.2">
      <c r="A15903" s="259" t="s">
        <v>602</v>
      </c>
      <c r="B15903" s="84">
        <f>Contratista</f>
        <v>0</v>
      </c>
      <c r="C15903" s="81"/>
      <c r="D15903" s="81"/>
      <c r="E15903" s="81"/>
      <c r="F15903" s="87"/>
      <c r="G15903" s="261"/>
    </row>
    <row r="15904" spans="1:7" ht="24" customHeight="1" x14ac:dyDescent="0.2">
      <c r="A15904" s="259" t="s">
        <v>23</v>
      </c>
      <c r="B15904" s="84" t="str">
        <f>Obra</f>
        <v>ESCUELA CASA DEL NINÑO</v>
      </c>
      <c r="C15904" s="81"/>
      <c r="D15904" s="81"/>
      <c r="E15904" s="81"/>
      <c r="F15904" s="87" t="s">
        <v>37</v>
      </c>
      <c r="G15904" s="262">
        <f>Fecha_Base</f>
        <v>0</v>
      </c>
    </row>
    <row r="15905" spans="1:7" ht="24" customHeight="1" x14ac:dyDescent="0.2">
      <c r="A15905" s="263" t="s">
        <v>600</v>
      </c>
      <c r="B15905" s="82" t="str">
        <f>Ubicación</f>
        <v>VALLE FERTIL - SAN JUAN</v>
      </c>
      <c r="C15905" s="82"/>
      <c r="D15905" s="88"/>
      <c r="E15905" s="89"/>
      <c r="G15905" s="264"/>
    </row>
    <row r="15906" spans="1:7" ht="24" customHeight="1" x14ac:dyDescent="0.2">
      <c r="A15906" s="263" t="s">
        <v>38</v>
      </c>
      <c r="B15906" s="91">
        <f>IFERROR(VALUE(LEFT(B15907,FIND(".",B15907)-1)),"")</f>
        <v>25</v>
      </c>
      <c r="C15906" s="83" t="str">
        <f>IFERROR(VLOOKUP(B15906,Tabla_CyP,2,FALSE),"")</f>
        <v>REPARACIONES, REFACCIONES Y REFUNCIONALIZACIONES</v>
      </c>
      <c r="E15906" s="89"/>
      <c r="G15906" s="264"/>
    </row>
    <row r="15907" spans="1:7" ht="24" customHeight="1" x14ac:dyDescent="0.2">
      <c r="A15907" s="263" t="s">
        <v>24</v>
      </c>
      <c r="B15907" s="92" t="str">
        <f>IFERROR(VLOOKUP(COUNTIF($A$1:A15907,"ANALISIS DE PRECIOS"),Tabla_NumeroItem,2,FALSE),"")</f>
        <v>25.10.1</v>
      </c>
      <c r="C15907" s="83" t="str">
        <f>IFERROR(VLOOKUP(B15907,Tabla_CyP,2,FALSE),"")</f>
        <v>Aire acondicionado frio/calor 2800fr</v>
      </c>
      <c r="D15907" s="88"/>
      <c r="E15907" s="89"/>
      <c r="F15907" s="87" t="s">
        <v>25</v>
      </c>
      <c r="G15907" s="265" t="str">
        <f>IFERROR(VLOOKUP(B15907,Tabla_CyP,4,FALSE),"")</f>
        <v>u</v>
      </c>
    </row>
    <row r="15908" spans="1:7" ht="24" customHeight="1" x14ac:dyDescent="0.2">
      <c r="A15908" s="263"/>
      <c r="B15908" s="82"/>
      <c r="D15908" s="88"/>
      <c r="E15908" s="89"/>
      <c r="G15908" s="264"/>
    </row>
    <row r="15909" spans="1:7" ht="24" customHeight="1" x14ac:dyDescent="0.2">
      <c r="A15909" s="366" t="s">
        <v>506</v>
      </c>
      <c r="B15909" s="367"/>
      <c r="C15909" s="368" t="s">
        <v>0</v>
      </c>
      <c r="D15909" s="368" t="s">
        <v>26</v>
      </c>
      <c r="E15909" s="370" t="s">
        <v>27</v>
      </c>
      <c r="F15909" s="372" t="s">
        <v>28</v>
      </c>
      <c r="G15909" s="372" t="s">
        <v>29</v>
      </c>
    </row>
    <row r="15910" spans="1:7" ht="24" customHeight="1" x14ac:dyDescent="0.2">
      <c r="A15910" s="93" t="s">
        <v>507</v>
      </c>
      <c r="B15910" s="93" t="s">
        <v>508</v>
      </c>
      <c r="C15910" s="369"/>
      <c r="D15910" s="369"/>
      <c r="E15910" s="371"/>
      <c r="F15910" s="373"/>
      <c r="G15910" s="373"/>
    </row>
    <row r="15911" spans="1:7" ht="24" customHeight="1" x14ac:dyDescent="0.2">
      <c r="A15911" s="299"/>
      <c r="B15911" s="94"/>
      <c r="C15911" s="298" t="s">
        <v>603</v>
      </c>
      <c r="D15911" s="95"/>
      <c r="E15911" s="96"/>
      <c r="F15911" s="97"/>
      <c r="G15911" s="267"/>
    </row>
    <row r="15912" spans="1:7" ht="24" customHeight="1" x14ac:dyDescent="0.2">
      <c r="A15912" s="207" t="str">
        <f t="shared" ref="A15912:A15925" si="4771">IFERROR(VLOOKUP(C15912,Tabla_Insumos,4,FALSE),"")</f>
        <v/>
      </c>
      <c r="B15912" s="205" t="str">
        <f>IFERROR(VLOOKUP(C15912,Tabla_Insumos,5,FALSE),"")</f>
        <v/>
      </c>
      <c r="C15912" s="206"/>
      <c r="D15912" s="207" t="str">
        <f t="shared" ref="D15912:D15925" si="4772">IFERROR(VLOOKUP(C15912,Tabla_Insumos,2,FALSE),"")</f>
        <v/>
      </c>
      <c r="E15912" s="208"/>
      <c r="F15912" s="209">
        <f t="shared" ref="F15912:F15925" si="4773">IFERROR(VLOOKUP(C15912,Tabla_Insumos,3,FALSE),0)</f>
        <v>0</v>
      </c>
      <c r="G15912" s="268">
        <f>ROUND(E15912*F15912,2)</f>
        <v>0</v>
      </c>
    </row>
    <row r="15913" spans="1:7" ht="24" customHeight="1" x14ac:dyDescent="0.2">
      <c r="A15913" s="207" t="str">
        <f t="shared" si="4771"/>
        <v/>
      </c>
      <c r="B15913" s="205" t="str">
        <f t="shared" ref="B15913:B15925" si="4774">IFERROR(VLOOKUP(C15913,Tabla_Insumos,5,FALSE),"")</f>
        <v/>
      </c>
      <c r="C15913" s="206"/>
      <c r="D15913" s="207" t="str">
        <f t="shared" si="4772"/>
        <v/>
      </c>
      <c r="E15913" s="208"/>
      <c r="F15913" s="209">
        <f t="shared" si="4773"/>
        <v>0</v>
      </c>
      <c r="G15913" s="268">
        <f t="shared" ref="G15913:G15925" si="4775">ROUND(E15913*F15913,2)</f>
        <v>0</v>
      </c>
    </row>
    <row r="15914" spans="1:7" ht="24" customHeight="1" x14ac:dyDescent="0.2">
      <c r="A15914" s="207" t="str">
        <f t="shared" si="4771"/>
        <v/>
      </c>
      <c r="B15914" s="205" t="str">
        <f t="shared" si="4774"/>
        <v/>
      </c>
      <c r="C15914" s="206"/>
      <c r="D15914" s="207" t="str">
        <f t="shared" si="4772"/>
        <v/>
      </c>
      <c r="E15914" s="208"/>
      <c r="F15914" s="209">
        <f t="shared" si="4773"/>
        <v>0</v>
      </c>
      <c r="G15914" s="268">
        <f t="shared" si="4775"/>
        <v>0</v>
      </c>
    </row>
    <row r="15915" spans="1:7" ht="24" customHeight="1" x14ac:dyDescent="0.2">
      <c r="A15915" s="207" t="str">
        <f t="shared" si="4771"/>
        <v/>
      </c>
      <c r="B15915" s="205" t="str">
        <f t="shared" si="4774"/>
        <v/>
      </c>
      <c r="C15915" s="206"/>
      <c r="D15915" s="207" t="str">
        <f t="shared" si="4772"/>
        <v/>
      </c>
      <c r="E15915" s="208"/>
      <c r="F15915" s="209">
        <f t="shared" si="4773"/>
        <v>0</v>
      </c>
      <c r="G15915" s="268">
        <f t="shared" si="4775"/>
        <v>0</v>
      </c>
    </row>
    <row r="15916" spans="1:7" ht="24" customHeight="1" x14ac:dyDescent="0.2">
      <c r="A15916" s="207" t="str">
        <f t="shared" si="4771"/>
        <v/>
      </c>
      <c r="B15916" s="205" t="str">
        <f t="shared" si="4774"/>
        <v/>
      </c>
      <c r="C15916" s="206"/>
      <c r="D15916" s="207" t="str">
        <f t="shared" si="4772"/>
        <v/>
      </c>
      <c r="E15916" s="208"/>
      <c r="F15916" s="209">
        <f t="shared" si="4773"/>
        <v>0</v>
      </c>
      <c r="G15916" s="268">
        <f t="shared" si="4775"/>
        <v>0</v>
      </c>
    </row>
    <row r="15917" spans="1:7" ht="24" customHeight="1" x14ac:dyDescent="0.2">
      <c r="A15917" s="207" t="str">
        <f t="shared" si="4771"/>
        <v/>
      </c>
      <c r="B15917" s="205" t="str">
        <f t="shared" si="4774"/>
        <v/>
      </c>
      <c r="C15917" s="206"/>
      <c r="D15917" s="207" t="str">
        <f t="shared" si="4772"/>
        <v/>
      </c>
      <c r="E15917" s="208"/>
      <c r="F15917" s="209">
        <f t="shared" si="4773"/>
        <v>0</v>
      </c>
      <c r="G15917" s="268">
        <f t="shared" si="4775"/>
        <v>0</v>
      </c>
    </row>
    <row r="15918" spans="1:7" ht="24" customHeight="1" x14ac:dyDescent="0.2">
      <c r="A15918" s="207" t="str">
        <f t="shared" si="4771"/>
        <v/>
      </c>
      <c r="B15918" s="205" t="str">
        <f t="shared" si="4774"/>
        <v/>
      </c>
      <c r="C15918" s="206"/>
      <c r="D15918" s="207" t="str">
        <f t="shared" si="4772"/>
        <v/>
      </c>
      <c r="E15918" s="208"/>
      <c r="F15918" s="209">
        <f t="shared" si="4773"/>
        <v>0</v>
      </c>
      <c r="G15918" s="268">
        <f t="shared" si="4775"/>
        <v>0</v>
      </c>
    </row>
    <row r="15919" spans="1:7" ht="24" customHeight="1" x14ac:dyDescent="0.2">
      <c r="A15919" s="207" t="str">
        <f t="shared" si="4771"/>
        <v/>
      </c>
      <c r="B15919" s="205" t="str">
        <f t="shared" si="4774"/>
        <v/>
      </c>
      <c r="C15919" s="206"/>
      <c r="D15919" s="207" t="str">
        <f t="shared" si="4772"/>
        <v/>
      </c>
      <c r="E15919" s="208"/>
      <c r="F15919" s="209">
        <f t="shared" si="4773"/>
        <v>0</v>
      </c>
      <c r="G15919" s="268">
        <f t="shared" si="4775"/>
        <v>0</v>
      </c>
    </row>
    <row r="15920" spans="1:7" ht="24" customHeight="1" x14ac:dyDescent="0.2">
      <c r="A15920" s="207" t="str">
        <f t="shared" si="4771"/>
        <v/>
      </c>
      <c r="B15920" s="205" t="str">
        <f t="shared" si="4774"/>
        <v/>
      </c>
      <c r="C15920" s="206"/>
      <c r="D15920" s="207" t="str">
        <f t="shared" si="4772"/>
        <v/>
      </c>
      <c r="E15920" s="208"/>
      <c r="F15920" s="209">
        <f t="shared" si="4773"/>
        <v>0</v>
      </c>
      <c r="G15920" s="268">
        <f t="shared" si="4775"/>
        <v>0</v>
      </c>
    </row>
    <row r="15921" spans="1:7" ht="24" customHeight="1" x14ac:dyDescent="0.2">
      <c r="A15921" s="207" t="str">
        <f t="shared" si="4771"/>
        <v/>
      </c>
      <c r="B15921" s="205" t="str">
        <f t="shared" si="4774"/>
        <v/>
      </c>
      <c r="C15921" s="206"/>
      <c r="D15921" s="207" t="str">
        <f t="shared" si="4772"/>
        <v/>
      </c>
      <c r="E15921" s="208"/>
      <c r="F15921" s="209">
        <f t="shared" si="4773"/>
        <v>0</v>
      </c>
      <c r="G15921" s="268">
        <f t="shared" si="4775"/>
        <v>0</v>
      </c>
    </row>
    <row r="15922" spans="1:7" ht="24" customHeight="1" x14ac:dyDescent="0.2">
      <c r="A15922" s="207" t="str">
        <f t="shared" si="4771"/>
        <v/>
      </c>
      <c r="B15922" s="205" t="str">
        <f t="shared" si="4774"/>
        <v/>
      </c>
      <c r="C15922" s="206"/>
      <c r="D15922" s="207" t="str">
        <f t="shared" si="4772"/>
        <v/>
      </c>
      <c r="E15922" s="208"/>
      <c r="F15922" s="209">
        <f t="shared" si="4773"/>
        <v>0</v>
      </c>
      <c r="G15922" s="268">
        <f t="shared" si="4775"/>
        <v>0</v>
      </c>
    </row>
    <row r="15923" spans="1:7" ht="24" customHeight="1" x14ac:dyDescent="0.2">
      <c r="A15923" s="207" t="str">
        <f t="shared" si="4771"/>
        <v/>
      </c>
      <c r="B15923" s="205" t="str">
        <f t="shared" si="4774"/>
        <v/>
      </c>
      <c r="C15923" s="206"/>
      <c r="D15923" s="207" t="str">
        <f t="shared" si="4772"/>
        <v/>
      </c>
      <c r="E15923" s="208"/>
      <c r="F15923" s="209">
        <f t="shared" si="4773"/>
        <v>0</v>
      </c>
      <c r="G15923" s="268">
        <f t="shared" si="4775"/>
        <v>0</v>
      </c>
    </row>
    <row r="15924" spans="1:7" ht="24" customHeight="1" x14ac:dyDescent="0.2">
      <c r="A15924" s="207" t="str">
        <f t="shared" si="4771"/>
        <v/>
      </c>
      <c r="B15924" s="205" t="str">
        <f t="shared" si="4774"/>
        <v/>
      </c>
      <c r="C15924" s="206"/>
      <c r="D15924" s="207" t="str">
        <f t="shared" si="4772"/>
        <v/>
      </c>
      <c r="E15924" s="208"/>
      <c r="F15924" s="209">
        <f t="shared" si="4773"/>
        <v>0</v>
      </c>
      <c r="G15924" s="268">
        <f t="shared" si="4775"/>
        <v>0</v>
      </c>
    </row>
    <row r="15925" spans="1:7" ht="24" customHeight="1" x14ac:dyDescent="0.2">
      <c r="A15925" s="207" t="str">
        <f t="shared" si="4771"/>
        <v/>
      </c>
      <c r="B15925" s="205" t="str">
        <f t="shared" si="4774"/>
        <v/>
      </c>
      <c r="C15925" s="206"/>
      <c r="D15925" s="207" t="str">
        <f t="shared" si="4772"/>
        <v/>
      </c>
      <c r="E15925" s="208"/>
      <c r="F15925" s="210">
        <f t="shared" si="4773"/>
        <v>0</v>
      </c>
      <c r="G15925" s="268">
        <f t="shared" si="4775"/>
        <v>0</v>
      </c>
    </row>
    <row r="15926" spans="1:7" ht="24" customHeight="1" x14ac:dyDescent="0.2">
      <c r="A15926" s="269"/>
      <c r="D15926" s="88"/>
      <c r="E15926" s="89"/>
      <c r="F15926" s="300" t="s">
        <v>30</v>
      </c>
      <c r="G15926" s="270">
        <f>SUBTOTAL(9,G15912:G15925)</f>
        <v>0</v>
      </c>
    </row>
    <row r="15927" spans="1:7" ht="24" customHeight="1" x14ac:dyDescent="0.2">
      <c r="A15927" s="269"/>
      <c r="C15927" s="297" t="s">
        <v>604</v>
      </c>
      <c r="D15927" s="88"/>
      <c r="E15927" s="89"/>
      <c r="G15927" s="271"/>
    </row>
    <row r="15928" spans="1:7" ht="24" customHeight="1" x14ac:dyDescent="0.2">
      <c r="A15928" s="207" t="str">
        <f t="shared" ref="A15928:A15935" si="4776">IFERROR(VLOOKUP(C15928,Tabla_Insumos,4,FALSE),"")</f>
        <v/>
      </c>
      <c r="B15928" s="205">
        <f t="shared" ref="B15928:B15935" si="4777">IFERROR(VLOOKUP(A15928,Tabla_Indices,5,FALSE),"")</f>
        <v>0</v>
      </c>
      <c r="C15928" s="206"/>
      <c r="D15928" s="207" t="str">
        <f t="shared" ref="D15928:D15935" si="4778">IFERROR(VLOOKUP(C15928,Tabla_Insumos,2,FALSE),"")</f>
        <v/>
      </c>
      <c r="E15928" s="208"/>
      <c r="F15928" s="211">
        <f t="shared" ref="F15928:F15935" si="4779">IFERROR(VLOOKUP(C15928,Tabla_Insumos,3,FALSE),0)</f>
        <v>0</v>
      </c>
      <c r="G15928" s="268">
        <f>ROUND(E15928*F15928,2)</f>
        <v>0</v>
      </c>
    </row>
    <row r="15929" spans="1:7" ht="24" customHeight="1" x14ac:dyDescent="0.2">
      <c r="A15929" s="207" t="str">
        <f t="shared" si="4776"/>
        <v/>
      </c>
      <c r="B15929" s="205">
        <f t="shared" si="4777"/>
        <v>0</v>
      </c>
      <c r="C15929" s="206"/>
      <c r="D15929" s="207" t="str">
        <f t="shared" si="4778"/>
        <v/>
      </c>
      <c r="E15929" s="208"/>
      <c r="F15929" s="211">
        <f t="shared" si="4779"/>
        <v>0</v>
      </c>
      <c r="G15929" s="268">
        <f>ROUND(E15929*F15929,2)</f>
        <v>0</v>
      </c>
    </row>
    <row r="15930" spans="1:7" ht="24" customHeight="1" x14ac:dyDescent="0.2">
      <c r="A15930" s="207" t="str">
        <f t="shared" si="4776"/>
        <v/>
      </c>
      <c r="B15930" s="205">
        <f t="shared" si="4777"/>
        <v>0</v>
      </c>
      <c r="C15930" s="206"/>
      <c r="D15930" s="207" t="str">
        <f t="shared" si="4778"/>
        <v/>
      </c>
      <c r="E15930" s="208"/>
      <c r="F15930" s="211">
        <f t="shared" si="4779"/>
        <v>0</v>
      </c>
      <c r="G15930" s="268">
        <f t="shared" ref="G15930:G15935" si="4780">ROUND(E15930*F15930,2)</f>
        <v>0</v>
      </c>
    </row>
    <row r="15931" spans="1:7" ht="24" customHeight="1" x14ac:dyDescent="0.2">
      <c r="A15931" s="207" t="str">
        <f t="shared" si="4776"/>
        <v/>
      </c>
      <c r="B15931" s="205">
        <f t="shared" si="4777"/>
        <v>0</v>
      </c>
      <c r="C15931" s="206"/>
      <c r="D15931" s="207" t="str">
        <f t="shared" si="4778"/>
        <v/>
      </c>
      <c r="E15931" s="208"/>
      <c r="F15931" s="211">
        <f t="shared" si="4779"/>
        <v>0</v>
      </c>
      <c r="G15931" s="268">
        <f t="shared" si="4780"/>
        <v>0</v>
      </c>
    </row>
    <row r="15932" spans="1:7" ht="24" customHeight="1" x14ac:dyDescent="0.2">
      <c r="A15932" s="207" t="str">
        <f t="shared" si="4776"/>
        <v/>
      </c>
      <c r="B15932" s="205">
        <f t="shared" si="4777"/>
        <v>0</v>
      </c>
      <c r="C15932" s="206"/>
      <c r="D15932" s="207" t="str">
        <f t="shared" si="4778"/>
        <v/>
      </c>
      <c r="E15932" s="208"/>
      <c r="F15932" s="209">
        <f t="shared" si="4779"/>
        <v>0</v>
      </c>
      <c r="G15932" s="268">
        <f t="shared" si="4780"/>
        <v>0</v>
      </c>
    </row>
    <row r="15933" spans="1:7" ht="24" customHeight="1" x14ac:dyDescent="0.2">
      <c r="A15933" s="207" t="str">
        <f t="shared" si="4776"/>
        <v/>
      </c>
      <c r="B15933" s="205">
        <f t="shared" si="4777"/>
        <v>0</v>
      </c>
      <c r="C15933" s="206"/>
      <c r="D15933" s="207" t="str">
        <f t="shared" si="4778"/>
        <v/>
      </c>
      <c r="E15933" s="208"/>
      <c r="F15933" s="209">
        <f t="shared" si="4779"/>
        <v>0</v>
      </c>
      <c r="G15933" s="268">
        <f t="shared" si="4780"/>
        <v>0</v>
      </c>
    </row>
    <row r="15934" spans="1:7" ht="24" customHeight="1" x14ac:dyDescent="0.2">
      <c r="A15934" s="207" t="str">
        <f t="shared" si="4776"/>
        <v/>
      </c>
      <c r="B15934" s="205">
        <f t="shared" si="4777"/>
        <v>0</v>
      </c>
      <c r="C15934" s="206"/>
      <c r="D15934" s="207" t="str">
        <f t="shared" si="4778"/>
        <v/>
      </c>
      <c r="E15934" s="208"/>
      <c r="F15934" s="209">
        <f t="shared" si="4779"/>
        <v>0</v>
      </c>
      <c r="G15934" s="268">
        <f t="shared" si="4780"/>
        <v>0</v>
      </c>
    </row>
    <row r="15935" spans="1:7" ht="24" customHeight="1" x14ac:dyDescent="0.2">
      <c r="A15935" s="207" t="str">
        <f t="shared" si="4776"/>
        <v/>
      </c>
      <c r="B15935" s="205">
        <f t="shared" si="4777"/>
        <v>0</v>
      </c>
      <c r="C15935" s="206"/>
      <c r="D15935" s="207" t="str">
        <f t="shared" si="4778"/>
        <v/>
      </c>
      <c r="E15935" s="208"/>
      <c r="F15935" s="209">
        <f t="shared" si="4779"/>
        <v>0</v>
      </c>
      <c r="G15935" s="268">
        <f t="shared" si="4780"/>
        <v>0</v>
      </c>
    </row>
    <row r="15936" spans="1:7" ht="24" customHeight="1" x14ac:dyDescent="0.2">
      <c r="A15936" s="269"/>
      <c r="D15936" s="88"/>
      <c r="E15936" s="89"/>
      <c r="F15936" s="300" t="s">
        <v>31</v>
      </c>
      <c r="G15936" s="270">
        <f>SUBTOTAL(9,G15928:G15935)</f>
        <v>0</v>
      </c>
    </row>
    <row r="15937" spans="1:7" ht="24" customHeight="1" x14ac:dyDescent="0.2">
      <c r="A15937" s="269"/>
      <c r="C15937" s="297" t="s">
        <v>605</v>
      </c>
      <c r="D15937" s="88"/>
      <c r="E15937" s="89"/>
      <c r="G15937" s="271"/>
    </row>
    <row r="15938" spans="1:7" ht="24" customHeight="1" x14ac:dyDescent="0.2">
      <c r="A15938" s="207" t="str">
        <f t="shared" ref="A15938:A15946" si="4781">IFERROR(VLOOKUP(C15938,Tabla_Insumos,4,FALSE),"")</f>
        <v/>
      </c>
      <c r="B15938" s="205" t="str">
        <f t="shared" ref="B15938:B15946" si="4782">IFERROR(VLOOKUP(C15938,Tabla_Insumos,5,FALSE),"")</f>
        <v/>
      </c>
      <c r="C15938" s="206"/>
      <c r="D15938" s="207" t="str">
        <f t="shared" ref="D15938:D15946" si="4783">IFERROR(VLOOKUP(C15938,Tabla_Insumos,2,FALSE),"")</f>
        <v/>
      </c>
      <c r="E15938" s="208"/>
      <c r="F15938" s="209">
        <f t="shared" ref="F15938:F15946" si="4784">IFERROR(VLOOKUP(C15938,Tabla_Insumos,3,FALSE),0)</f>
        <v>0</v>
      </c>
      <c r="G15938" s="268">
        <f t="shared" ref="G15938:G15946" si="4785">ROUND(E15938*F15938,2)</f>
        <v>0</v>
      </c>
    </row>
    <row r="15939" spans="1:7" ht="24" customHeight="1" x14ac:dyDescent="0.2">
      <c r="A15939" s="207" t="str">
        <f t="shared" si="4781"/>
        <v/>
      </c>
      <c r="B15939" s="205" t="str">
        <f t="shared" si="4782"/>
        <v/>
      </c>
      <c r="C15939" s="206"/>
      <c r="D15939" s="207" t="str">
        <f t="shared" si="4783"/>
        <v/>
      </c>
      <c r="E15939" s="208"/>
      <c r="F15939" s="209">
        <f t="shared" si="4784"/>
        <v>0</v>
      </c>
      <c r="G15939" s="268">
        <f t="shared" si="4785"/>
        <v>0</v>
      </c>
    </row>
    <row r="15940" spans="1:7" ht="24" customHeight="1" x14ac:dyDescent="0.2">
      <c r="A15940" s="207" t="str">
        <f t="shared" si="4781"/>
        <v/>
      </c>
      <c r="B15940" s="205" t="str">
        <f t="shared" si="4782"/>
        <v/>
      </c>
      <c r="C15940" s="206"/>
      <c r="D15940" s="207" t="str">
        <f t="shared" si="4783"/>
        <v/>
      </c>
      <c r="E15940" s="208"/>
      <c r="F15940" s="209">
        <f t="shared" si="4784"/>
        <v>0</v>
      </c>
      <c r="G15940" s="268">
        <f t="shared" si="4785"/>
        <v>0</v>
      </c>
    </row>
    <row r="15941" spans="1:7" ht="24" customHeight="1" x14ac:dyDescent="0.2">
      <c r="A15941" s="207" t="str">
        <f t="shared" si="4781"/>
        <v/>
      </c>
      <c r="B15941" s="205" t="str">
        <f t="shared" si="4782"/>
        <v/>
      </c>
      <c r="C15941" s="206"/>
      <c r="D15941" s="207" t="str">
        <f t="shared" si="4783"/>
        <v/>
      </c>
      <c r="E15941" s="208"/>
      <c r="F15941" s="209">
        <f t="shared" si="4784"/>
        <v>0</v>
      </c>
      <c r="G15941" s="268">
        <f t="shared" si="4785"/>
        <v>0</v>
      </c>
    </row>
    <row r="15942" spans="1:7" ht="24" customHeight="1" x14ac:dyDescent="0.2">
      <c r="A15942" s="207" t="str">
        <f t="shared" si="4781"/>
        <v/>
      </c>
      <c r="B15942" s="205" t="str">
        <f t="shared" si="4782"/>
        <v/>
      </c>
      <c r="C15942" s="206"/>
      <c r="D15942" s="207" t="str">
        <f t="shared" si="4783"/>
        <v/>
      </c>
      <c r="E15942" s="208"/>
      <c r="F15942" s="209">
        <f t="shared" si="4784"/>
        <v>0</v>
      </c>
      <c r="G15942" s="268">
        <f t="shared" si="4785"/>
        <v>0</v>
      </c>
    </row>
    <row r="15943" spans="1:7" ht="24" customHeight="1" x14ac:dyDescent="0.2">
      <c r="A15943" s="207" t="str">
        <f t="shared" si="4781"/>
        <v/>
      </c>
      <c r="B15943" s="205" t="str">
        <f t="shared" si="4782"/>
        <v/>
      </c>
      <c r="C15943" s="206"/>
      <c r="D15943" s="207" t="str">
        <f t="shared" si="4783"/>
        <v/>
      </c>
      <c r="E15943" s="208"/>
      <c r="F15943" s="209">
        <f t="shared" si="4784"/>
        <v>0</v>
      </c>
      <c r="G15943" s="268">
        <f t="shared" si="4785"/>
        <v>0</v>
      </c>
    </row>
    <row r="15944" spans="1:7" ht="24" customHeight="1" x14ac:dyDescent="0.2">
      <c r="A15944" s="207" t="str">
        <f t="shared" si="4781"/>
        <v/>
      </c>
      <c r="B15944" s="205" t="str">
        <f t="shared" si="4782"/>
        <v/>
      </c>
      <c r="C15944" s="206"/>
      <c r="D15944" s="207" t="str">
        <f t="shared" si="4783"/>
        <v/>
      </c>
      <c r="E15944" s="208"/>
      <c r="F15944" s="209">
        <f t="shared" si="4784"/>
        <v>0</v>
      </c>
      <c r="G15944" s="268">
        <f t="shared" si="4785"/>
        <v>0</v>
      </c>
    </row>
    <row r="15945" spans="1:7" ht="24" customHeight="1" x14ac:dyDescent="0.2">
      <c r="A15945" s="207" t="str">
        <f t="shared" si="4781"/>
        <v/>
      </c>
      <c r="B15945" s="205" t="str">
        <f t="shared" si="4782"/>
        <v/>
      </c>
      <c r="C15945" s="206"/>
      <c r="D15945" s="207" t="str">
        <f t="shared" si="4783"/>
        <v/>
      </c>
      <c r="E15945" s="208"/>
      <c r="F15945" s="209">
        <f t="shared" si="4784"/>
        <v>0</v>
      </c>
      <c r="G15945" s="268">
        <f t="shared" si="4785"/>
        <v>0</v>
      </c>
    </row>
    <row r="15946" spans="1:7" ht="24" customHeight="1" x14ac:dyDescent="0.2">
      <c r="A15946" s="207" t="str">
        <f t="shared" si="4781"/>
        <v/>
      </c>
      <c r="B15946" s="205" t="str">
        <f t="shared" si="4782"/>
        <v/>
      </c>
      <c r="C15946" s="206"/>
      <c r="D15946" s="207" t="str">
        <f t="shared" si="4783"/>
        <v/>
      </c>
      <c r="E15946" s="208"/>
      <c r="F15946" s="209">
        <f t="shared" si="4784"/>
        <v>0</v>
      </c>
      <c r="G15946" s="268">
        <f t="shared" si="4785"/>
        <v>0</v>
      </c>
    </row>
    <row r="15947" spans="1:7" ht="24" customHeight="1" x14ac:dyDescent="0.2">
      <c r="A15947" s="272"/>
      <c r="B15947" s="88"/>
      <c r="D15947" s="88"/>
      <c r="E15947" s="89"/>
      <c r="F15947" s="300" t="s">
        <v>32</v>
      </c>
      <c r="G15947" s="270">
        <f>SUBTOTAL(9,G15938:G15946)</f>
        <v>0</v>
      </c>
    </row>
    <row r="15948" spans="1:7" ht="24" customHeight="1" x14ac:dyDescent="0.2">
      <c r="A15948" s="273"/>
      <c r="B15948" s="88"/>
      <c r="D15948" s="88"/>
      <c r="E15948" s="89"/>
      <c r="G15948" s="271"/>
    </row>
    <row r="15949" spans="1:7" ht="24" customHeight="1" x14ac:dyDescent="0.2">
      <c r="A15949" s="274" t="str">
        <f>B15907</f>
        <v>25.10.1</v>
      </c>
      <c r="B15949" s="275" t="str">
        <f>C15907</f>
        <v>Aire acondicionado frio/calor 2800fr</v>
      </c>
      <c r="C15949" s="95"/>
      <c r="D15949" s="95" t="s">
        <v>33</v>
      </c>
      <c r="E15949" s="96"/>
      <c r="F15949" s="277" t="s">
        <v>34</v>
      </c>
      <c r="G15949" s="276">
        <f>SUBTOTAL(9,G15912:G15948)</f>
        <v>0</v>
      </c>
    </row>
    <row r="15951" spans="1:7" ht="24" customHeight="1" x14ac:dyDescent="0.2">
      <c r="A15951" s="256" t="s">
        <v>36</v>
      </c>
      <c r="B15951" s="257"/>
      <c r="C15951" s="257"/>
      <c r="D15951" s="257"/>
      <c r="E15951" s="257"/>
      <c r="F15951" s="257"/>
      <c r="G15951" s="258"/>
    </row>
    <row r="15952" spans="1:7" ht="24" customHeight="1" x14ac:dyDescent="0.2">
      <c r="A15952" s="259" t="s">
        <v>601</v>
      </c>
      <c r="B15952" s="84" t="str">
        <f>Comitente</f>
        <v>SUBSECRETARIA DE ARQUITECTURA</v>
      </c>
      <c r="C15952" s="80"/>
      <c r="D15952" s="85"/>
      <c r="E15952" s="85"/>
      <c r="F15952" s="86"/>
      <c r="G15952" s="260"/>
    </row>
    <row r="15953" spans="1:7" ht="24" customHeight="1" x14ac:dyDescent="0.2">
      <c r="A15953" s="259" t="s">
        <v>602</v>
      </c>
      <c r="B15953" s="84">
        <f>Contratista</f>
        <v>0</v>
      </c>
      <c r="C15953" s="81"/>
      <c r="D15953" s="81"/>
      <c r="E15953" s="81"/>
      <c r="F15953" s="87"/>
      <c r="G15953" s="261"/>
    </row>
    <row r="15954" spans="1:7" ht="24" customHeight="1" x14ac:dyDescent="0.2">
      <c r="A15954" s="259" t="s">
        <v>23</v>
      </c>
      <c r="B15954" s="84" t="str">
        <f>Obra</f>
        <v>ESCUELA CASA DEL NINÑO</v>
      </c>
      <c r="C15954" s="81"/>
      <c r="D15954" s="81"/>
      <c r="E15954" s="81"/>
      <c r="F15954" s="87" t="s">
        <v>37</v>
      </c>
      <c r="G15954" s="262">
        <f>Fecha_Base</f>
        <v>0</v>
      </c>
    </row>
    <row r="15955" spans="1:7" ht="24" customHeight="1" x14ac:dyDescent="0.2">
      <c r="A15955" s="263" t="s">
        <v>600</v>
      </c>
      <c r="B15955" s="82" t="str">
        <f>Ubicación</f>
        <v>VALLE FERTIL - SAN JUAN</v>
      </c>
      <c r="C15955" s="82"/>
      <c r="D15955" s="88"/>
      <c r="E15955" s="89"/>
      <c r="G15955" s="264"/>
    </row>
    <row r="15956" spans="1:7" ht="24" customHeight="1" x14ac:dyDescent="0.2">
      <c r="A15956" s="263" t="s">
        <v>38</v>
      </c>
      <c r="B15956" s="91">
        <f>IFERROR(VALUE(LEFT(B15957,FIND(".",B15957)-1)),"")</f>
        <v>25</v>
      </c>
      <c r="C15956" s="83" t="str">
        <f>IFERROR(VLOOKUP(B15956,Tabla_CyP,2,FALSE),"")</f>
        <v>REPARACIONES, REFACCIONES Y REFUNCIONALIZACIONES</v>
      </c>
      <c r="E15956" s="89"/>
      <c r="G15956" s="264"/>
    </row>
    <row r="15957" spans="1:7" ht="24" customHeight="1" x14ac:dyDescent="0.2">
      <c r="A15957" s="263" t="s">
        <v>24</v>
      </c>
      <c r="B15957" s="92" t="str">
        <f>IFERROR(VLOOKUP(COUNTIF($A$1:A15957,"ANALISIS DE PRECIOS"),Tabla_NumeroItem,2,FALSE),"")</f>
        <v>25.10.2</v>
      </c>
      <c r="C15957" s="83" t="str">
        <f>IFERROR(VLOOKUP(B15957,Tabla_CyP,2,FALSE),"")</f>
        <v>Aire acondicionado frio/calor 3800fr</v>
      </c>
      <c r="D15957" s="88"/>
      <c r="E15957" s="89"/>
      <c r="F15957" s="87" t="s">
        <v>25</v>
      </c>
      <c r="G15957" s="265" t="str">
        <f>IFERROR(VLOOKUP(B15957,Tabla_CyP,4,FALSE),"")</f>
        <v>u</v>
      </c>
    </row>
    <row r="15958" spans="1:7" ht="24" customHeight="1" x14ac:dyDescent="0.2">
      <c r="A15958" s="263"/>
      <c r="B15958" s="82"/>
      <c r="D15958" s="88"/>
      <c r="E15958" s="89"/>
      <c r="G15958" s="264"/>
    </row>
    <row r="15959" spans="1:7" ht="24" customHeight="1" x14ac:dyDescent="0.2">
      <c r="A15959" s="366" t="s">
        <v>506</v>
      </c>
      <c r="B15959" s="367"/>
      <c r="C15959" s="368" t="s">
        <v>0</v>
      </c>
      <c r="D15959" s="368" t="s">
        <v>26</v>
      </c>
      <c r="E15959" s="370" t="s">
        <v>27</v>
      </c>
      <c r="F15959" s="372" t="s">
        <v>28</v>
      </c>
      <c r="G15959" s="372" t="s">
        <v>29</v>
      </c>
    </row>
    <row r="15960" spans="1:7" ht="24" customHeight="1" x14ac:dyDescent="0.2">
      <c r="A15960" s="93" t="s">
        <v>507</v>
      </c>
      <c r="B15960" s="93" t="s">
        <v>508</v>
      </c>
      <c r="C15960" s="369"/>
      <c r="D15960" s="369"/>
      <c r="E15960" s="371"/>
      <c r="F15960" s="373"/>
      <c r="G15960" s="373"/>
    </row>
    <row r="15961" spans="1:7" ht="24" customHeight="1" x14ac:dyDescent="0.2">
      <c r="A15961" s="299"/>
      <c r="B15961" s="94"/>
      <c r="C15961" s="298" t="s">
        <v>603</v>
      </c>
      <c r="D15961" s="95"/>
      <c r="E15961" s="96"/>
      <c r="F15961" s="97"/>
      <c r="G15961" s="267"/>
    </row>
    <row r="15962" spans="1:7" ht="24" customHeight="1" x14ac:dyDescent="0.2">
      <c r="A15962" s="207" t="str">
        <f t="shared" ref="A15962:A15975" si="4786">IFERROR(VLOOKUP(C15962,Tabla_Insumos,4,FALSE),"")</f>
        <v/>
      </c>
      <c r="B15962" s="205" t="str">
        <f>IFERROR(VLOOKUP(C15962,Tabla_Insumos,5,FALSE),"")</f>
        <v/>
      </c>
      <c r="C15962" s="206"/>
      <c r="D15962" s="207" t="str">
        <f t="shared" ref="D15962:D15975" si="4787">IFERROR(VLOOKUP(C15962,Tabla_Insumos,2,FALSE),"")</f>
        <v/>
      </c>
      <c r="E15962" s="208"/>
      <c r="F15962" s="209">
        <f t="shared" ref="F15962:F15975" si="4788">IFERROR(VLOOKUP(C15962,Tabla_Insumos,3,FALSE),0)</f>
        <v>0</v>
      </c>
      <c r="G15962" s="268">
        <f>ROUND(E15962*F15962,2)</f>
        <v>0</v>
      </c>
    </row>
    <row r="15963" spans="1:7" ht="24" customHeight="1" x14ac:dyDescent="0.2">
      <c r="A15963" s="207" t="str">
        <f t="shared" si="4786"/>
        <v/>
      </c>
      <c r="B15963" s="205" t="str">
        <f t="shared" ref="B15963:B15975" si="4789">IFERROR(VLOOKUP(C15963,Tabla_Insumos,5,FALSE),"")</f>
        <v/>
      </c>
      <c r="C15963" s="206"/>
      <c r="D15963" s="207" t="str">
        <f t="shared" si="4787"/>
        <v/>
      </c>
      <c r="E15963" s="208"/>
      <c r="F15963" s="209">
        <f t="shared" si="4788"/>
        <v>0</v>
      </c>
      <c r="G15963" s="268">
        <f t="shared" ref="G15963:G15975" si="4790">ROUND(E15963*F15963,2)</f>
        <v>0</v>
      </c>
    </row>
    <row r="15964" spans="1:7" ht="24" customHeight="1" x14ac:dyDescent="0.2">
      <c r="A15964" s="207" t="str">
        <f t="shared" si="4786"/>
        <v/>
      </c>
      <c r="B15964" s="205" t="str">
        <f t="shared" si="4789"/>
        <v/>
      </c>
      <c r="C15964" s="206"/>
      <c r="D15964" s="207" t="str">
        <f t="shared" si="4787"/>
        <v/>
      </c>
      <c r="E15964" s="208"/>
      <c r="F15964" s="209">
        <f t="shared" si="4788"/>
        <v>0</v>
      </c>
      <c r="G15964" s="268">
        <f t="shared" si="4790"/>
        <v>0</v>
      </c>
    </row>
    <row r="15965" spans="1:7" ht="24" customHeight="1" x14ac:dyDescent="0.2">
      <c r="A15965" s="207" t="str">
        <f t="shared" si="4786"/>
        <v/>
      </c>
      <c r="B15965" s="205" t="str">
        <f t="shared" si="4789"/>
        <v/>
      </c>
      <c r="C15965" s="206"/>
      <c r="D15965" s="207" t="str">
        <f t="shared" si="4787"/>
        <v/>
      </c>
      <c r="E15965" s="208"/>
      <c r="F15965" s="209">
        <f t="shared" si="4788"/>
        <v>0</v>
      </c>
      <c r="G15965" s="268">
        <f t="shared" si="4790"/>
        <v>0</v>
      </c>
    </row>
    <row r="15966" spans="1:7" ht="24" customHeight="1" x14ac:dyDescent="0.2">
      <c r="A15966" s="207" t="str">
        <f t="shared" si="4786"/>
        <v/>
      </c>
      <c r="B15966" s="205" t="str">
        <f t="shared" si="4789"/>
        <v/>
      </c>
      <c r="C15966" s="206"/>
      <c r="D15966" s="207" t="str">
        <f t="shared" si="4787"/>
        <v/>
      </c>
      <c r="E15966" s="208"/>
      <c r="F15966" s="209">
        <f t="shared" si="4788"/>
        <v>0</v>
      </c>
      <c r="G15966" s="268">
        <f t="shared" si="4790"/>
        <v>0</v>
      </c>
    </row>
    <row r="15967" spans="1:7" ht="24" customHeight="1" x14ac:dyDescent="0.2">
      <c r="A15967" s="207" t="str">
        <f t="shared" si="4786"/>
        <v/>
      </c>
      <c r="B15967" s="205" t="str">
        <f t="shared" si="4789"/>
        <v/>
      </c>
      <c r="C15967" s="206"/>
      <c r="D15967" s="207" t="str">
        <f t="shared" si="4787"/>
        <v/>
      </c>
      <c r="E15967" s="208"/>
      <c r="F15967" s="209">
        <f t="shared" si="4788"/>
        <v>0</v>
      </c>
      <c r="G15967" s="268">
        <f t="shared" si="4790"/>
        <v>0</v>
      </c>
    </row>
    <row r="15968" spans="1:7" ht="24" customHeight="1" x14ac:dyDescent="0.2">
      <c r="A15968" s="207" t="str">
        <f t="shared" si="4786"/>
        <v/>
      </c>
      <c r="B15968" s="205" t="str">
        <f t="shared" si="4789"/>
        <v/>
      </c>
      <c r="C15968" s="206"/>
      <c r="D15968" s="207" t="str">
        <f t="shared" si="4787"/>
        <v/>
      </c>
      <c r="E15968" s="208"/>
      <c r="F15968" s="209">
        <f t="shared" si="4788"/>
        <v>0</v>
      </c>
      <c r="G15968" s="268">
        <f t="shared" si="4790"/>
        <v>0</v>
      </c>
    </row>
    <row r="15969" spans="1:7" ht="24" customHeight="1" x14ac:dyDescent="0.2">
      <c r="A15969" s="207" t="str">
        <f t="shared" si="4786"/>
        <v/>
      </c>
      <c r="B15969" s="205" t="str">
        <f t="shared" si="4789"/>
        <v/>
      </c>
      <c r="C15969" s="206"/>
      <c r="D15969" s="207" t="str">
        <f t="shared" si="4787"/>
        <v/>
      </c>
      <c r="E15969" s="208"/>
      <c r="F15969" s="209">
        <f t="shared" si="4788"/>
        <v>0</v>
      </c>
      <c r="G15969" s="268">
        <f t="shared" si="4790"/>
        <v>0</v>
      </c>
    </row>
    <row r="15970" spans="1:7" ht="24" customHeight="1" x14ac:dyDescent="0.2">
      <c r="A15970" s="207" t="str">
        <f t="shared" si="4786"/>
        <v/>
      </c>
      <c r="B15970" s="205" t="str">
        <f t="shared" si="4789"/>
        <v/>
      </c>
      <c r="C15970" s="206"/>
      <c r="D15970" s="207" t="str">
        <f t="shared" si="4787"/>
        <v/>
      </c>
      <c r="E15970" s="208"/>
      <c r="F15970" s="209">
        <f t="shared" si="4788"/>
        <v>0</v>
      </c>
      <c r="G15970" s="268">
        <f t="shared" si="4790"/>
        <v>0</v>
      </c>
    </row>
    <row r="15971" spans="1:7" ht="24" customHeight="1" x14ac:dyDescent="0.2">
      <c r="A15971" s="207" t="str">
        <f t="shared" si="4786"/>
        <v/>
      </c>
      <c r="B15971" s="205" t="str">
        <f t="shared" si="4789"/>
        <v/>
      </c>
      <c r="C15971" s="206"/>
      <c r="D15971" s="207" t="str">
        <f t="shared" si="4787"/>
        <v/>
      </c>
      <c r="E15971" s="208"/>
      <c r="F15971" s="209">
        <f t="shared" si="4788"/>
        <v>0</v>
      </c>
      <c r="G15971" s="268">
        <f t="shared" si="4790"/>
        <v>0</v>
      </c>
    </row>
    <row r="15972" spans="1:7" ht="24" customHeight="1" x14ac:dyDescent="0.2">
      <c r="A15972" s="207" t="str">
        <f t="shared" si="4786"/>
        <v/>
      </c>
      <c r="B15972" s="205" t="str">
        <f t="shared" si="4789"/>
        <v/>
      </c>
      <c r="C15972" s="206"/>
      <c r="D15972" s="207" t="str">
        <f t="shared" si="4787"/>
        <v/>
      </c>
      <c r="E15972" s="208"/>
      <c r="F15972" s="209">
        <f t="shared" si="4788"/>
        <v>0</v>
      </c>
      <c r="G15972" s="268">
        <f t="shared" si="4790"/>
        <v>0</v>
      </c>
    </row>
    <row r="15973" spans="1:7" ht="24" customHeight="1" x14ac:dyDescent="0.2">
      <c r="A15973" s="207" t="str">
        <f t="shared" si="4786"/>
        <v/>
      </c>
      <c r="B15973" s="205" t="str">
        <f t="shared" si="4789"/>
        <v/>
      </c>
      <c r="C15973" s="206"/>
      <c r="D15973" s="207" t="str">
        <f t="shared" si="4787"/>
        <v/>
      </c>
      <c r="E15973" s="208"/>
      <c r="F15973" s="209">
        <f t="shared" si="4788"/>
        <v>0</v>
      </c>
      <c r="G15973" s="268">
        <f t="shared" si="4790"/>
        <v>0</v>
      </c>
    </row>
    <row r="15974" spans="1:7" ht="24" customHeight="1" x14ac:dyDescent="0.2">
      <c r="A15974" s="207" t="str">
        <f t="shared" si="4786"/>
        <v/>
      </c>
      <c r="B15974" s="205" t="str">
        <f t="shared" si="4789"/>
        <v/>
      </c>
      <c r="C15974" s="206"/>
      <c r="D15974" s="207" t="str">
        <f t="shared" si="4787"/>
        <v/>
      </c>
      <c r="E15974" s="208"/>
      <c r="F15974" s="209">
        <f t="shared" si="4788"/>
        <v>0</v>
      </c>
      <c r="G15974" s="268">
        <f t="shared" si="4790"/>
        <v>0</v>
      </c>
    </row>
    <row r="15975" spans="1:7" ht="24" customHeight="1" x14ac:dyDescent="0.2">
      <c r="A15975" s="207" t="str">
        <f t="shared" si="4786"/>
        <v/>
      </c>
      <c r="B15975" s="205" t="str">
        <f t="shared" si="4789"/>
        <v/>
      </c>
      <c r="C15975" s="206"/>
      <c r="D15975" s="207" t="str">
        <f t="shared" si="4787"/>
        <v/>
      </c>
      <c r="E15975" s="208"/>
      <c r="F15975" s="210">
        <f t="shared" si="4788"/>
        <v>0</v>
      </c>
      <c r="G15975" s="268">
        <f t="shared" si="4790"/>
        <v>0</v>
      </c>
    </row>
    <row r="15976" spans="1:7" ht="24" customHeight="1" x14ac:dyDescent="0.2">
      <c r="A15976" s="269"/>
      <c r="D15976" s="88"/>
      <c r="E15976" s="89"/>
      <c r="F15976" s="300" t="s">
        <v>30</v>
      </c>
      <c r="G15976" s="270">
        <f>SUBTOTAL(9,G15962:G15975)</f>
        <v>0</v>
      </c>
    </row>
    <row r="15977" spans="1:7" ht="24" customHeight="1" x14ac:dyDescent="0.2">
      <c r="A15977" s="269"/>
      <c r="C15977" s="297" t="s">
        <v>604</v>
      </c>
      <c r="D15977" s="88"/>
      <c r="E15977" s="89"/>
      <c r="G15977" s="271"/>
    </row>
    <row r="15978" spans="1:7" ht="24" customHeight="1" x14ac:dyDescent="0.2">
      <c r="A15978" s="207" t="str">
        <f t="shared" ref="A15978:A15985" si="4791">IFERROR(VLOOKUP(C15978,Tabla_Insumos,4,FALSE),"")</f>
        <v/>
      </c>
      <c r="B15978" s="205">
        <f t="shared" ref="B15978:B15985" si="4792">IFERROR(VLOOKUP(A15978,Tabla_Indices,5,FALSE),"")</f>
        <v>0</v>
      </c>
      <c r="C15978" s="206"/>
      <c r="D15978" s="207" t="str">
        <f t="shared" ref="D15978:D15985" si="4793">IFERROR(VLOOKUP(C15978,Tabla_Insumos,2,FALSE),"")</f>
        <v/>
      </c>
      <c r="E15978" s="208"/>
      <c r="F15978" s="211">
        <f t="shared" ref="F15978:F15985" si="4794">IFERROR(VLOOKUP(C15978,Tabla_Insumos,3,FALSE),0)</f>
        <v>0</v>
      </c>
      <c r="G15978" s="268">
        <f>ROUND(E15978*F15978,2)</f>
        <v>0</v>
      </c>
    </row>
    <row r="15979" spans="1:7" ht="24" customHeight="1" x14ac:dyDescent="0.2">
      <c r="A15979" s="207" t="str">
        <f t="shared" si="4791"/>
        <v/>
      </c>
      <c r="B15979" s="205">
        <f t="shared" si="4792"/>
        <v>0</v>
      </c>
      <c r="C15979" s="206"/>
      <c r="D15979" s="207" t="str">
        <f t="shared" si="4793"/>
        <v/>
      </c>
      <c r="E15979" s="208"/>
      <c r="F15979" s="211">
        <f t="shared" si="4794"/>
        <v>0</v>
      </c>
      <c r="G15979" s="268">
        <f>ROUND(E15979*F15979,2)</f>
        <v>0</v>
      </c>
    </row>
    <row r="15980" spans="1:7" ht="24" customHeight="1" x14ac:dyDescent="0.2">
      <c r="A15980" s="207" t="str">
        <f t="shared" si="4791"/>
        <v/>
      </c>
      <c r="B15980" s="205">
        <f t="shared" si="4792"/>
        <v>0</v>
      </c>
      <c r="C15980" s="206"/>
      <c r="D15980" s="207" t="str">
        <f t="shared" si="4793"/>
        <v/>
      </c>
      <c r="E15980" s="208"/>
      <c r="F15980" s="211">
        <f t="shared" si="4794"/>
        <v>0</v>
      </c>
      <c r="G15980" s="268">
        <f t="shared" ref="G15980:G15985" si="4795">ROUND(E15980*F15980,2)</f>
        <v>0</v>
      </c>
    </row>
    <row r="15981" spans="1:7" ht="24" customHeight="1" x14ac:dyDescent="0.2">
      <c r="A15981" s="207" t="str">
        <f t="shared" si="4791"/>
        <v/>
      </c>
      <c r="B15981" s="205">
        <f t="shared" si="4792"/>
        <v>0</v>
      </c>
      <c r="C15981" s="206"/>
      <c r="D15981" s="207" t="str">
        <f t="shared" si="4793"/>
        <v/>
      </c>
      <c r="E15981" s="208"/>
      <c r="F15981" s="211">
        <f t="shared" si="4794"/>
        <v>0</v>
      </c>
      <c r="G15981" s="268">
        <f t="shared" si="4795"/>
        <v>0</v>
      </c>
    </row>
    <row r="15982" spans="1:7" ht="24" customHeight="1" x14ac:dyDescent="0.2">
      <c r="A15982" s="207" t="str">
        <f t="shared" si="4791"/>
        <v/>
      </c>
      <c r="B15982" s="205">
        <f t="shared" si="4792"/>
        <v>0</v>
      </c>
      <c r="C15982" s="206"/>
      <c r="D15982" s="207" t="str">
        <f t="shared" si="4793"/>
        <v/>
      </c>
      <c r="E15982" s="208"/>
      <c r="F15982" s="209">
        <f t="shared" si="4794"/>
        <v>0</v>
      </c>
      <c r="G15982" s="268">
        <f t="shared" si="4795"/>
        <v>0</v>
      </c>
    </row>
    <row r="15983" spans="1:7" ht="24" customHeight="1" x14ac:dyDescent="0.2">
      <c r="A15983" s="207" t="str">
        <f t="shared" si="4791"/>
        <v/>
      </c>
      <c r="B15983" s="205">
        <f t="shared" si="4792"/>
        <v>0</v>
      </c>
      <c r="C15983" s="206"/>
      <c r="D15983" s="207" t="str">
        <f t="shared" si="4793"/>
        <v/>
      </c>
      <c r="E15983" s="208"/>
      <c r="F15983" s="209">
        <f t="shared" si="4794"/>
        <v>0</v>
      </c>
      <c r="G15983" s="268">
        <f t="shared" si="4795"/>
        <v>0</v>
      </c>
    </row>
    <row r="15984" spans="1:7" ht="24" customHeight="1" x14ac:dyDescent="0.2">
      <c r="A15984" s="207" t="str">
        <f t="shared" si="4791"/>
        <v/>
      </c>
      <c r="B15984" s="205">
        <f t="shared" si="4792"/>
        <v>0</v>
      </c>
      <c r="C15984" s="206"/>
      <c r="D15984" s="207" t="str">
        <f t="shared" si="4793"/>
        <v/>
      </c>
      <c r="E15984" s="208"/>
      <c r="F15984" s="209">
        <f t="shared" si="4794"/>
        <v>0</v>
      </c>
      <c r="G15984" s="268">
        <f t="shared" si="4795"/>
        <v>0</v>
      </c>
    </row>
    <row r="15985" spans="1:7" ht="24" customHeight="1" x14ac:dyDescent="0.2">
      <c r="A15985" s="207" t="str">
        <f t="shared" si="4791"/>
        <v/>
      </c>
      <c r="B15985" s="205">
        <f t="shared" si="4792"/>
        <v>0</v>
      </c>
      <c r="C15985" s="206"/>
      <c r="D15985" s="207" t="str">
        <f t="shared" si="4793"/>
        <v/>
      </c>
      <c r="E15985" s="208"/>
      <c r="F15985" s="209">
        <f t="shared" si="4794"/>
        <v>0</v>
      </c>
      <c r="G15985" s="268">
        <f t="shared" si="4795"/>
        <v>0</v>
      </c>
    </row>
    <row r="15986" spans="1:7" ht="24" customHeight="1" x14ac:dyDescent="0.2">
      <c r="A15986" s="269"/>
      <c r="D15986" s="88"/>
      <c r="E15986" s="89"/>
      <c r="F15986" s="300" t="s">
        <v>31</v>
      </c>
      <c r="G15986" s="270">
        <f>SUBTOTAL(9,G15978:G15985)</f>
        <v>0</v>
      </c>
    </row>
    <row r="15987" spans="1:7" ht="24" customHeight="1" x14ac:dyDescent="0.2">
      <c r="A15987" s="269"/>
      <c r="C15987" s="297" t="s">
        <v>605</v>
      </c>
      <c r="D15987" s="88"/>
      <c r="E15987" s="89"/>
      <c r="G15987" s="271"/>
    </row>
    <row r="15988" spans="1:7" ht="24" customHeight="1" x14ac:dyDescent="0.2">
      <c r="A15988" s="207" t="str">
        <f t="shared" ref="A15988:A15996" si="4796">IFERROR(VLOOKUP(C15988,Tabla_Insumos,4,FALSE),"")</f>
        <v/>
      </c>
      <c r="B15988" s="205" t="str">
        <f t="shared" ref="B15988:B15996" si="4797">IFERROR(VLOOKUP(C15988,Tabla_Insumos,5,FALSE),"")</f>
        <v/>
      </c>
      <c r="C15988" s="206"/>
      <c r="D15988" s="207" t="str">
        <f t="shared" ref="D15988:D15996" si="4798">IFERROR(VLOOKUP(C15988,Tabla_Insumos,2,FALSE),"")</f>
        <v/>
      </c>
      <c r="E15988" s="208"/>
      <c r="F15988" s="209">
        <f t="shared" ref="F15988:F15996" si="4799">IFERROR(VLOOKUP(C15988,Tabla_Insumos,3,FALSE),0)</f>
        <v>0</v>
      </c>
      <c r="G15988" s="268">
        <f t="shared" ref="G15988:G15996" si="4800">ROUND(E15988*F15988,2)</f>
        <v>0</v>
      </c>
    </row>
    <row r="15989" spans="1:7" ht="24" customHeight="1" x14ac:dyDescent="0.2">
      <c r="A15989" s="207" t="str">
        <f t="shared" si="4796"/>
        <v/>
      </c>
      <c r="B15989" s="205" t="str">
        <f t="shared" si="4797"/>
        <v/>
      </c>
      <c r="C15989" s="206"/>
      <c r="D15989" s="207" t="str">
        <f t="shared" si="4798"/>
        <v/>
      </c>
      <c r="E15989" s="208"/>
      <c r="F15989" s="209">
        <f t="shared" si="4799"/>
        <v>0</v>
      </c>
      <c r="G15989" s="268">
        <f t="shared" si="4800"/>
        <v>0</v>
      </c>
    </row>
    <row r="15990" spans="1:7" ht="24" customHeight="1" x14ac:dyDescent="0.2">
      <c r="A15990" s="207" t="str">
        <f t="shared" si="4796"/>
        <v/>
      </c>
      <c r="B15990" s="205" t="str">
        <f t="shared" si="4797"/>
        <v/>
      </c>
      <c r="C15990" s="206"/>
      <c r="D15990" s="207" t="str">
        <f t="shared" si="4798"/>
        <v/>
      </c>
      <c r="E15990" s="208"/>
      <c r="F15990" s="209">
        <f t="shared" si="4799"/>
        <v>0</v>
      </c>
      <c r="G15990" s="268">
        <f t="shared" si="4800"/>
        <v>0</v>
      </c>
    </row>
    <row r="15991" spans="1:7" ht="24" customHeight="1" x14ac:dyDescent="0.2">
      <c r="A15991" s="207" t="str">
        <f t="shared" si="4796"/>
        <v/>
      </c>
      <c r="B15991" s="205" t="str">
        <f t="shared" si="4797"/>
        <v/>
      </c>
      <c r="C15991" s="206"/>
      <c r="D15991" s="207" t="str">
        <f t="shared" si="4798"/>
        <v/>
      </c>
      <c r="E15991" s="208"/>
      <c r="F15991" s="209">
        <f t="shared" si="4799"/>
        <v>0</v>
      </c>
      <c r="G15991" s="268">
        <f t="shared" si="4800"/>
        <v>0</v>
      </c>
    </row>
    <row r="15992" spans="1:7" ht="24" customHeight="1" x14ac:dyDescent="0.2">
      <c r="A15992" s="207" t="str">
        <f t="shared" si="4796"/>
        <v/>
      </c>
      <c r="B15992" s="205" t="str">
        <f t="shared" si="4797"/>
        <v/>
      </c>
      <c r="C15992" s="206"/>
      <c r="D15992" s="207" t="str">
        <f t="shared" si="4798"/>
        <v/>
      </c>
      <c r="E15992" s="208"/>
      <c r="F15992" s="209">
        <f t="shared" si="4799"/>
        <v>0</v>
      </c>
      <c r="G15992" s="268">
        <f t="shared" si="4800"/>
        <v>0</v>
      </c>
    </row>
    <row r="15993" spans="1:7" ht="24" customHeight="1" x14ac:dyDescent="0.2">
      <c r="A15993" s="207" t="str">
        <f t="shared" si="4796"/>
        <v/>
      </c>
      <c r="B15993" s="205" t="str">
        <f t="shared" si="4797"/>
        <v/>
      </c>
      <c r="C15993" s="206"/>
      <c r="D15993" s="207" t="str">
        <f t="shared" si="4798"/>
        <v/>
      </c>
      <c r="E15993" s="208"/>
      <c r="F15993" s="209">
        <f t="shared" si="4799"/>
        <v>0</v>
      </c>
      <c r="G15993" s="268">
        <f t="shared" si="4800"/>
        <v>0</v>
      </c>
    </row>
    <row r="15994" spans="1:7" ht="24" customHeight="1" x14ac:dyDescent="0.2">
      <c r="A15994" s="207" t="str">
        <f t="shared" si="4796"/>
        <v/>
      </c>
      <c r="B15994" s="205" t="str">
        <f t="shared" si="4797"/>
        <v/>
      </c>
      <c r="C15994" s="206"/>
      <c r="D15994" s="207" t="str">
        <f t="shared" si="4798"/>
        <v/>
      </c>
      <c r="E15994" s="208"/>
      <c r="F15994" s="209">
        <f t="shared" si="4799"/>
        <v>0</v>
      </c>
      <c r="G15994" s="268">
        <f t="shared" si="4800"/>
        <v>0</v>
      </c>
    </row>
    <row r="15995" spans="1:7" ht="24" customHeight="1" x14ac:dyDescent="0.2">
      <c r="A15995" s="207" t="str">
        <f t="shared" si="4796"/>
        <v/>
      </c>
      <c r="B15995" s="205" t="str">
        <f t="shared" si="4797"/>
        <v/>
      </c>
      <c r="C15995" s="206"/>
      <c r="D15995" s="207" t="str">
        <f t="shared" si="4798"/>
        <v/>
      </c>
      <c r="E15995" s="208"/>
      <c r="F15995" s="209">
        <f t="shared" si="4799"/>
        <v>0</v>
      </c>
      <c r="G15995" s="268">
        <f t="shared" si="4800"/>
        <v>0</v>
      </c>
    </row>
    <row r="15996" spans="1:7" ht="24" customHeight="1" x14ac:dyDescent="0.2">
      <c r="A15996" s="207" t="str">
        <f t="shared" si="4796"/>
        <v/>
      </c>
      <c r="B15996" s="205" t="str">
        <f t="shared" si="4797"/>
        <v/>
      </c>
      <c r="C15996" s="206"/>
      <c r="D15996" s="207" t="str">
        <f t="shared" si="4798"/>
        <v/>
      </c>
      <c r="E15996" s="208"/>
      <c r="F15996" s="209">
        <f t="shared" si="4799"/>
        <v>0</v>
      </c>
      <c r="G15996" s="268">
        <f t="shared" si="4800"/>
        <v>0</v>
      </c>
    </row>
    <row r="15997" spans="1:7" ht="24" customHeight="1" x14ac:dyDescent="0.2">
      <c r="A15997" s="272"/>
      <c r="B15997" s="88"/>
      <c r="D15997" s="88"/>
      <c r="E15997" s="89"/>
      <c r="F15997" s="300" t="s">
        <v>32</v>
      </c>
      <c r="G15997" s="270">
        <f>SUBTOTAL(9,G15988:G15996)</f>
        <v>0</v>
      </c>
    </row>
    <row r="15998" spans="1:7" ht="24" customHeight="1" x14ac:dyDescent="0.2">
      <c r="A15998" s="273"/>
      <c r="B15998" s="88"/>
      <c r="D15998" s="88"/>
      <c r="E15998" s="89"/>
      <c r="G15998" s="271"/>
    </row>
    <row r="15999" spans="1:7" ht="24" customHeight="1" x14ac:dyDescent="0.2">
      <c r="A15999" s="274" t="str">
        <f>B15957</f>
        <v>25.10.2</v>
      </c>
      <c r="B15999" s="275" t="str">
        <f>C15957</f>
        <v>Aire acondicionado frio/calor 3800fr</v>
      </c>
      <c r="C15999" s="95"/>
      <c r="D15999" s="95" t="s">
        <v>33</v>
      </c>
      <c r="E15999" s="96"/>
      <c r="F15999" s="277" t="s">
        <v>34</v>
      </c>
      <c r="G15999" s="276">
        <f>SUBTOTAL(9,G15962:G15998)</f>
        <v>0</v>
      </c>
    </row>
    <row r="16001" spans="1:7" ht="24" customHeight="1" x14ac:dyDescent="0.2">
      <c r="A16001" s="256" t="s">
        <v>36</v>
      </c>
      <c r="B16001" s="257"/>
      <c r="C16001" s="257"/>
      <c r="D16001" s="257"/>
      <c r="E16001" s="257"/>
      <c r="F16001" s="257"/>
      <c r="G16001" s="258"/>
    </row>
    <row r="16002" spans="1:7" ht="24" customHeight="1" x14ac:dyDescent="0.2">
      <c r="A16002" s="259" t="s">
        <v>601</v>
      </c>
      <c r="B16002" s="84" t="str">
        <f>Comitente</f>
        <v>SUBSECRETARIA DE ARQUITECTURA</v>
      </c>
      <c r="C16002" s="80"/>
      <c r="D16002" s="85"/>
      <c r="E16002" s="85"/>
      <c r="F16002" s="86"/>
      <c r="G16002" s="260"/>
    </row>
    <row r="16003" spans="1:7" ht="24" customHeight="1" x14ac:dyDescent="0.2">
      <c r="A16003" s="259" t="s">
        <v>602</v>
      </c>
      <c r="B16003" s="84">
        <f>Contratista</f>
        <v>0</v>
      </c>
      <c r="C16003" s="81"/>
      <c r="D16003" s="81"/>
      <c r="E16003" s="81"/>
      <c r="F16003" s="87"/>
      <c r="G16003" s="261"/>
    </row>
    <row r="16004" spans="1:7" ht="24" customHeight="1" x14ac:dyDescent="0.2">
      <c r="A16004" s="259" t="s">
        <v>23</v>
      </c>
      <c r="B16004" s="84" t="str">
        <f>Obra</f>
        <v>ESCUELA CASA DEL NINÑO</v>
      </c>
      <c r="C16004" s="81"/>
      <c r="D16004" s="81"/>
      <c r="E16004" s="81"/>
      <c r="F16004" s="87" t="s">
        <v>37</v>
      </c>
      <c r="G16004" s="262">
        <f>Fecha_Base</f>
        <v>0</v>
      </c>
    </row>
    <row r="16005" spans="1:7" ht="24" customHeight="1" x14ac:dyDescent="0.2">
      <c r="A16005" s="263" t="s">
        <v>600</v>
      </c>
      <c r="B16005" s="82" t="str">
        <f>Ubicación</f>
        <v>VALLE FERTIL - SAN JUAN</v>
      </c>
      <c r="C16005" s="82"/>
      <c r="D16005" s="88"/>
      <c r="E16005" s="89"/>
      <c r="G16005" s="264"/>
    </row>
    <row r="16006" spans="1:7" ht="24" customHeight="1" x14ac:dyDescent="0.2">
      <c r="A16006" s="263" t="s">
        <v>38</v>
      </c>
      <c r="B16006" s="91">
        <f>IFERROR(VALUE(LEFT(B16007,FIND(".",B16007)-1)),"")</f>
        <v>25</v>
      </c>
      <c r="C16006" s="83" t="str">
        <f>IFERROR(VLOOKUP(B16006,Tabla_CyP,2,FALSE),"")</f>
        <v>REPARACIONES, REFACCIONES Y REFUNCIONALIZACIONES</v>
      </c>
      <c r="E16006" s="89"/>
      <c r="G16006" s="264"/>
    </row>
    <row r="16007" spans="1:7" ht="24" customHeight="1" x14ac:dyDescent="0.2">
      <c r="A16007" s="263" t="s">
        <v>24</v>
      </c>
      <c r="B16007" s="92" t="str">
        <f>IFERROR(VLOOKUP(COUNTIF($A$1:A16007,"ANALISIS DE PRECIOS"),Tabla_NumeroItem,2,FALSE),"")</f>
        <v>25.10.3</v>
      </c>
      <c r="C16007" s="83" t="str">
        <f>IFERROR(VLOOKUP(B16007,Tabla_CyP,2,FALSE),"")</f>
        <v>Aire acondicionado frio/calor 5700fr</v>
      </c>
      <c r="D16007" s="88"/>
      <c r="E16007" s="89"/>
      <c r="F16007" s="87" t="s">
        <v>25</v>
      </c>
      <c r="G16007" s="265" t="str">
        <f>IFERROR(VLOOKUP(B16007,Tabla_CyP,4,FALSE),"")</f>
        <v>u</v>
      </c>
    </row>
    <row r="16008" spans="1:7" ht="24" customHeight="1" x14ac:dyDescent="0.2">
      <c r="A16008" s="263"/>
      <c r="B16008" s="82"/>
      <c r="D16008" s="88"/>
      <c r="E16008" s="89"/>
      <c r="G16008" s="264"/>
    </row>
    <row r="16009" spans="1:7" ht="24" customHeight="1" x14ac:dyDescent="0.2">
      <c r="A16009" s="366" t="s">
        <v>506</v>
      </c>
      <c r="B16009" s="367"/>
      <c r="C16009" s="368" t="s">
        <v>0</v>
      </c>
      <c r="D16009" s="368" t="s">
        <v>26</v>
      </c>
      <c r="E16009" s="370" t="s">
        <v>27</v>
      </c>
      <c r="F16009" s="372" t="s">
        <v>28</v>
      </c>
      <c r="G16009" s="372" t="s">
        <v>29</v>
      </c>
    </row>
    <row r="16010" spans="1:7" ht="24" customHeight="1" x14ac:dyDescent="0.2">
      <c r="A16010" s="93" t="s">
        <v>507</v>
      </c>
      <c r="B16010" s="93" t="s">
        <v>508</v>
      </c>
      <c r="C16010" s="369"/>
      <c r="D16010" s="369"/>
      <c r="E16010" s="371"/>
      <c r="F16010" s="373"/>
      <c r="G16010" s="373"/>
    </row>
    <row r="16011" spans="1:7" ht="24" customHeight="1" x14ac:dyDescent="0.2">
      <c r="A16011" s="299"/>
      <c r="B16011" s="94"/>
      <c r="C16011" s="298" t="s">
        <v>603</v>
      </c>
      <c r="D16011" s="95"/>
      <c r="E16011" s="96"/>
      <c r="F16011" s="97"/>
      <c r="G16011" s="267"/>
    </row>
    <row r="16012" spans="1:7" ht="24" customHeight="1" x14ac:dyDescent="0.2">
      <c r="A16012" s="207" t="str">
        <f t="shared" ref="A16012:A16025" si="4801">IFERROR(VLOOKUP(C16012,Tabla_Insumos,4,FALSE),"")</f>
        <v/>
      </c>
      <c r="B16012" s="205" t="str">
        <f>IFERROR(VLOOKUP(C16012,Tabla_Insumos,5,FALSE),"")</f>
        <v/>
      </c>
      <c r="C16012" s="206"/>
      <c r="D16012" s="207" t="str">
        <f t="shared" ref="D16012:D16025" si="4802">IFERROR(VLOOKUP(C16012,Tabla_Insumos,2,FALSE),"")</f>
        <v/>
      </c>
      <c r="E16012" s="208"/>
      <c r="F16012" s="209">
        <f t="shared" ref="F16012:F16025" si="4803">IFERROR(VLOOKUP(C16012,Tabla_Insumos,3,FALSE),0)</f>
        <v>0</v>
      </c>
      <c r="G16012" s="268">
        <f>ROUND(E16012*F16012,2)</f>
        <v>0</v>
      </c>
    </row>
    <row r="16013" spans="1:7" ht="24" customHeight="1" x14ac:dyDescent="0.2">
      <c r="A16013" s="207" t="str">
        <f t="shared" si="4801"/>
        <v/>
      </c>
      <c r="B16013" s="205" t="str">
        <f t="shared" ref="B16013:B16025" si="4804">IFERROR(VLOOKUP(C16013,Tabla_Insumos,5,FALSE),"")</f>
        <v/>
      </c>
      <c r="C16013" s="206"/>
      <c r="D16013" s="207" t="str">
        <f t="shared" si="4802"/>
        <v/>
      </c>
      <c r="E16013" s="208"/>
      <c r="F16013" s="209">
        <f t="shared" si="4803"/>
        <v>0</v>
      </c>
      <c r="G16013" s="268">
        <f t="shared" ref="G16013:G16025" si="4805">ROUND(E16013*F16013,2)</f>
        <v>0</v>
      </c>
    </row>
    <row r="16014" spans="1:7" ht="24" customHeight="1" x14ac:dyDescent="0.2">
      <c r="A16014" s="207" t="str">
        <f t="shared" si="4801"/>
        <v/>
      </c>
      <c r="B16014" s="205" t="str">
        <f t="shared" si="4804"/>
        <v/>
      </c>
      <c r="C16014" s="206"/>
      <c r="D16014" s="207" t="str">
        <f t="shared" si="4802"/>
        <v/>
      </c>
      <c r="E16014" s="208"/>
      <c r="F16014" s="209">
        <f t="shared" si="4803"/>
        <v>0</v>
      </c>
      <c r="G16014" s="268">
        <f t="shared" si="4805"/>
        <v>0</v>
      </c>
    </row>
    <row r="16015" spans="1:7" ht="24" customHeight="1" x14ac:dyDescent="0.2">
      <c r="A16015" s="207" t="str">
        <f t="shared" si="4801"/>
        <v/>
      </c>
      <c r="B16015" s="205" t="str">
        <f t="shared" si="4804"/>
        <v/>
      </c>
      <c r="C16015" s="206"/>
      <c r="D16015" s="207" t="str">
        <f t="shared" si="4802"/>
        <v/>
      </c>
      <c r="E16015" s="208"/>
      <c r="F16015" s="209">
        <f t="shared" si="4803"/>
        <v>0</v>
      </c>
      <c r="G16015" s="268">
        <f t="shared" si="4805"/>
        <v>0</v>
      </c>
    </row>
    <row r="16016" spans="1:7" ht="24" customHeight="1" x14ac:dyDescent="0.2">
      <c r="A16016" s="207" t="str">
        <f t="shared" si="4801"/>
        <v/>
      </c>
      <c r="B16016" s="205" t="str">
        <f t="shared" si="4804"/>
        <v/>
      </c>
      <c r="C16016" s="206"/>
      <c r="D16016" s="207" t="str">
        <f t="shared" si="4802"/>
        <v/>
      </c>
      <c r="E16016" s="208"/>
      <c r="F16016" s="209">
        <f t="shared" si="4803"/>
        <v>0</v>
      </c>
      <c r="G16016" s="268">
        <f t="shared" si="4805"/>
        <v>0</v>
      </c>
    </row>
    <row r="16017" spans="1:7" ht="24" customHeight="1" x14ac:dyDescent="0.2">
      <c r="A16017" s="207" t="str">
        <f t="shared" si="4801"/>
        <v/>
      </c>
      <c r="B16017" s="205" t="str">
        <f t="shared" si="4804"/>
        <v/>
      </c>
      <c r="C16017" s="206"/>
      <c r="D16017" s="207" t="str">
        <f t="shared" si="4802"/>
        <v/>
      </c>
      <c r="E16017" s="208"/>
      <c r="F16017" s="209">
        <f t="shared" si="4803"/>
        <v>0</v>
      </c>
      <c r="G16017" s="268">
        <f t="shared" si="4805"/>
        <v>0</v>
      </c>
    </row>
    <row r="16018" spans="1:7" ht="24" customHeight="1" x14ac:dyDescent="0.2">
      <c r="A16018" s="207" t="str">
        <f t="shared" si="4801"/>
        <v/>
      </c>
      <c r="B16018" s="205" t="str">
        <f t="shared" si="4804"/>
        <v/>
      </c>
      <c r="C16018" s="206"/>
      <c r="D16018" s="207" t="str">
        <f t="shared" si="4802"/>
        <v/>
      </c>
      <c r="E16018" s="208"/>
      <c r="F16018" s="209">
        <f t="shared" si="4803"/>
        <v>0</v>
      </c>
      <c r="G16018" s="268">
        <f t="shared" si="4805"/>
        <v>0</v>
      </c>
    </row>
    <row r="16019" spans="1:7" ht="24" customHeight="1" x14ac:dyDescent="0.2">
      <c r="A16019" s="207" t="str">
        <f t="shared" si="4801"/>
        <v/>
      </c>
      <c r="B16019" s="205" t="str">
        <f t="shared" si="4804"/>
        <v/>
      </c>
      <c r="C16019" s="206"/>
      <c r="D16019" s="207" t="str">
        <f t="shared" si="4802"/>
        <v/>
      </c>
      <c r="E16019" s="208"/>
      <c r="F16019" s="209">
        <f t="shared" si="4803"/>
        <v>0</v>
      </c>
      <c r="G16019" s="268">
        <f t="shared" si="4805"/>
        <v>0</v>
      </c>
    </row>
    <row r="16020" spans="1:7" ht="24" customHeight="1" x14ac:dyDescent="0.2">
      <c r="A16020" s="207" t="str">
        <f t="shared" si="4801"/>
        <v/>
      </c>
      <c r="B16020" s="205" t="str">
        <f t="shared" si="4804"/>
        <v/>
      </c>
      <c r="C16020" s="206"/>
      <c r="D16020" s="207" t="str">
        <f t="shared" si="4802"/>
        <v/>
      </c>
      <c r="E16020" s="208"/>
      <c r="F16020" s="209">
        <f t="shared" si="4803"/>
        <v>0</v>
      </c>
      <c r="G16020" s="268">
        <f t="shared" si="4805"/>
        <v>0</v>
      </c>
    </row>
    <row r="16021" spans="1:7" ht="24" customHeight="1" x14ac:dyDescent="0.2">
      <c r="A16021" s="207" t="str">
        <f t="shared" si="4801"/>
        <v/>
      </c>
      <c r="B16021" s="205" t="str">
        <f t="shared" si="4804"/>
        <v/>
      </c>
      <c r="C16021" s="206"/>
      <c r="D16021" s="207" t="str">
        <f t="shared" si="4802"/>
        <v/>
      </c>
      <c r="E16021" s="208"/>
      <c r="F16021" s="209">
        <f t="shared" si="4803"/>
        <v>0</v>
      </c>
      <c r="G16021" s="268">
        <f t="shared" si="4805"/>
        <v>0</v>
      </c>
    </row>
    <row r="16022" spans="1:7" ht="24" customHeight="1" x14ac:dyDescent="0.2">
      <c r="A16022" s="207" t="str">
        <f t="shared" si="4801"/>
        <v/>
      </c>
      <c r="B16022" s="205" t="str">
        <f t="shared" si="4804"/>
        <v/>
      </c>
      <c r="C16022" s="206"/>
      <c r="D16022" s="207" t="str">
        <f t="shared" si="4802"/>
        <v/>
      </c>
      <c r="E16022" s="208"/>
      <c r="F16022" s="209">
        <f t="shared" si="4803"/>
        <v>0</v>
      </c>
      <c r="G16022" s="268">
        <f t="shared" si="4805"/>
        <v>0</v>
      </c>
    </row>
    <row r="16023" spans="1:7" ht="24" customHeight="1" x14ac:dyDescent="0.2">
      <c r="A16023" s="207" t="str">
        <f t="shared" si="4801"/>
        <v/>
      </c>
      <c r="B16023" s="205" t="str">
        <f t="shared" si="4804"/>
        <v/>
      </c>
      <c r="C16023" s="206"/>
      <c r="D16023" s="207" t="str">
        <f t="shared" si="4802"/>
        <v/>
      </c>
      <c r="E16023" s="208"/>
      <c r="F16023" s="209">
        <f t="shared" si="4803"/>
        <v>0</v>
      </c>
      <c r="G16023" s="268">
        <f t="shared" si="4805"/>
        <v>0</v>
      </c>
    </row>
    <row r="16024" spans="1:7" ht="24" customHeight="1" x14ac:dyDescent="0.2">
      <c r="A16024" s="207" t="str">
        <f t="shared" si="4801"/>
        <v/>
      </c>
      <c r="B16024" s="205" t="str">
        <f t="shared" si="4804"/>
        <v/>
      </c>
      <c r="C16024" s="206"/>
      <c r="D16024" s="207" t="str">
        <f t="shared" si="4802"/>
        <v/>
      </c>
      <c r="E16024" s="208"/>
      <c r="F16024" s="209">
        <f t="shared" si="4803"/>
        <v>0</v>
      </c>
      <c r="G16024" s="268">
        <f t="shared" si="4805"/>
        <v>0</v>
      </c>
    </row>
    <row r="16025" spans="1:7" ht="24" customHeight="1" x14ac:dyDescent="0.2">
      <c r="A16025" s="207" t="str">
        <f t="shared" si="4801"/>
        <v/>
      </c>
      <c r="B16025" s="205" t="str">
        <f t="shared" si="4804"/>
        <v/>
      </c>
      <c r="C16025" s="206"/>
      <c r="D16025" s="207" t="str">
        <f t="shared" si="4802"/>
        <v/>
      </c>
      <c r="E16025" s="208"/>
      <c r="F16025" s="210">
        <f t="shared" si="4803"/>
        <v>0</v>
      </c>
      <c r="G16025" s="268">
        <f t="shared" si="4805"/>
        <v>0</v>
      </c>
    </row>
    <row r="16026" spans="1:7" ht="24" customHeight="1" x14ac:dyDescent="0.2">
      <c r="A16026" s="269"/>
      <c r="D16026" s="88"/>
      <c r="E16026" s="89"/>
      <c r="F16026" s="300" t="s">
        <v>30</v>
      </c>
      <c r="G16026" s="270">
        <f>SUBTOTAL(9,G16012:G16025)</f>
        <v>0</v>
      </c>
    </row>
    <row r="16027" spans="1:7" ht="24" customHeight="1" x14ac:dyDescent="0.2">
      <c r="A16027" s="269"/>
      <c r="C16027" s="297" t="s">
        <v>604</v>
      </c>
      <c r="D16027" s="88"/>
      <c r="E16027" s="89"/>
      <c r="G16027" s="271"/>
    </row>
    <row r="16028" spans="1:7" ht="24" customHeight="1" x14ac:dyDescent="0.2">
      <c r="A16028" s="207" t="str">
        <f t="shared" ref="A16028:A16035" si="4806">IFERROR(VLOOKUP(C16028,Tabla_Insumos,4,FALSE),"")</f>
        <v/>
      </c>
      <c r="B16028" s="205">
        <f t="shared" ref="B16028:B16035" si="4807">IFERROR(VLOOKUP(A16028,Tabla_Indices,5,FALSE),"")</f>
        <v>0</v>
      </c>
      <c r="C16028" s="206"/>
      <c r="D16028" s="207" t="str">
        <f t="shared" ref="D16028:D16035" si="4808">IFERROR(VLOOKUP(C16028,Tabla_Insumos,2,FALSE),"")</f>
        <v/>
      </c>
      <c r="E16028" s="208"/>
      <c r="F16028" s="211">
        <f t="shared" ref="F16028:F16035" si="4809">IFERROR(VLOOKUP(C16028,Tabla_Insumos,3,FALSE),0)</f>
        <v>0</v>
      </c>
      <c r="G16028" s="268">
        <f>ROUND(E16028*F16028,2)</f>
        <v>0</v>
      </c>
    </row>
    <row r="16029" spans="1:7" ht="24" customHeight="1" x14ac:dyDescent="0.2">
      <c r="A16029" s="207" t="str">
        <f t="shared" si="4806"/>
        <v/>
      </c>
      <c r="B16029" s="205">
        <f t="shared" si="4807"/>
        <v>0</v>
      </c>
      <c r="C16029" s="206"/>
      <c r="D16029" s="207" t="str">
        <f t="shared" si="4808"/>
        <v/>
      </c>
      <c r="E16029" s="208"/>
      <c r="F16029" s="211">
        <f t="shared" si="4809"/>
        <v>0</v>
      </c>
      <c r="G16029" s="268">
        <f>ROUND(E16029*F16029,2)</f>
        <v>0</v>
      </c>
    </row>
    <row r="16030" spans="1:7" ht="24" customHeight="1" x14ac:dyDescent="0.2">
      <c r="A16030" s="207" t="str">
        <f t="shared" si="4806"/>
        <v/>
      </c>
      <c r="B16030" s="205">
        <f t="shared" si="4807"/>
        <v>0</v>
      </c>
      <c r="C16030" s="206"/>
      <c r="D16030" s="207" t="str">
        <f t="shared" si="4808"/>
        <v/>
      </c>
      <c r="E16030" s="208"/>
      <c r="F16030" s="211">
        <f t="shared" si="4809"/>
        <v>0</v>
      </c>
      <c r="G16030" s="268">
        <f t="shared" ref="G16030:G16035" si="4810">ROUND(E16030*F16030,2)</f>
        <v>0</v>
      </c>
    </row>
    <row r="16031" spans="1:7" ht="24" customHeight="1" x14ac:dyDescent="0.2">
      <c r="A16031" s="207" t="str">
        <f t="shared" si="4806"/>
        <v/>
      </c>
      <c r="B16031" s="205">
        <f t="shared" si="4807"/>
        <v>0</v>
      </c>
      <c r="C16031" s="206"/>
      <c r="D16031" s="207" t="str">
        <f t="shared" si="4808"/>
        <v/>
      </c>
      <c r="E16031" s="208"/>
      <c r="F16031" s="211">
        <f t="shared" si="4809"/>
        <v>0</v>
      </c>
      <c r="G16031" s="268">
        <f t="shared" si="4810"/>
        <v>0</v>
      </c>
    </row>
    <row r="16032" spans="1:7" ht="24" customHeight="1" x14ac:dyDescent="0.2">
      <c r="A16032" s="207" t="str">
        <f t="shared" si="4806"/>
        <v/>
      </c>
      <c r="B16032" s="205">
        <f t="shared" si="4807"/>
        <v>0</v>
      </c>
      <c r="C16032" s="206"/>
      <c r="D16032" s="207" t="str">
        <f t="shared" si="4808"/>
        <v/>
      </c>
      <c r="E16032" s="208"/>
      <c r="F16032" s="209">
        <f t="shared" si="4809"/>
        <v>0</v>
      </c>
      <c r="G16032" s="268">
        <f t="shared" si="4810"/>
        <v>0</v>
      </c>
    </row>
    <row r="16033" spans="1:7" ht="24" customHeight="1" x14ac:dyDescent="0.2">
      <c r="A16033" s="207" t="str">
        <f t="shared" si="4806"/>
        <v/>
      </c>
      <c r="B16033" s="205">
        <f t="shared" si="4807"/>
        <v>0</v>
      </c>
      <c r="C16033" s="206"/>
      <c r="D16033" s="207" t="str">
        <f t="shared" si="4808"/>
        <v/>
      </c>
      <c r="E16033" s="208"/>
      <c r="F16033" s="209">
        <f t="shared" si="4809"/>
        <v>0</v>
      </c>
      <c r="G16033" s="268">
        <f t="shared" si="4810"/>
        <v>0</v>
      </c>
    </row>
    <row r="16034" spans="1:7" ht="24" customHeight="1" x14ac:dyDescent="0.2">
      <c r="A16034" s="207" t="str">
        <f t="shared" si="4806"/>
        <v/>
      </c>
      <c r="B16034" s="205">
        <f t="shared" si="4807"/>
        <v>0</v>
      </c>
      <c r="C16034" s="206"/>
      <c r="D16034" s="207" t="str">
        <f t="shared" si="4808"/>
        <v/>
      </c>
      <c r="E16034" s="208"/>
      <c r="F16034" s="209">
        <f t="shared" si="4809"/>
        <v>0</v>
      </c>
      <c r="G16034" s="268">
        <f t="shared" si="4810"/>
        <v>0</v>
      </c>
    </row>
    <row r="16035" spans="1:7" ht="24" customHeight="1" x14ac:dyDescent="0.2">
      <c r="A16035" s="207" t="str">
        <f t="shared" si="4806"/>
        <v/>
      </c>
      <c r="B16035" s="205">
        <f t="shared" si="4807"/>
        <v>0</v>
      </c>
      <c r="C16035" s="206"/>
      <c r="D16035" s="207" t="str">
        <f t="shared" si="4808"/>
        <v/>
      </c>
      <c r="E16035" s="208"/>
      <c r="F16035" s="209">
        <f t="shared" si="4809"/>
        <v>0</v>
      </c>
      <c r="G16035" s="268">
        <f t="shared" si="4810"/>
        <v>0</v>
      </c>
    </row>
    <row r="16036" spans="1:7" ht="24" customHeight="1" x14ac:dyDescent="0.2">
      <c r="A16036" s="269"/>
      <c r="D16036" s="88"/>
      <c r="E16036" s="89"/>
      <c r="F16036" s="300" t="s">
        <v>31</v>
      </c>
      <c r="G16036" s="270">
        <f>SUBTOTAL(9,G16028:G16035)</f>
        <v>0</v>
      </c>
    </row>
    <row r="16037" spans="1:7" ht="24" customHeight="1" x14ac:dyDescent="0.2">
      <c r="A16037" s="269"/>
      <c r="C16037" s="297" t="s">
        <v>605</v>
      </c>
      <c r="D16037" s="88"/>
      <c r="E16037" s="89"/>
      <c r="G16037" s="271"/>
    </row>
    <row r="16038" spans="1:7" ht="24" customHeight="1" x14ac:dyDescent="0.2">
      <c r="A16038" s="207" t="str">
        <f t="shared" ref="A16038:A16046" si="4811">IFERROR(VLOOKUP(C16038,Tabla_Insumos,4,FALSE),"")</f>
        <v/>
      </c>
      <c r="B16038" s="205" t="str">
        <f t="shared" ref="B16038:B16046" si="4812">IFERROR(VLOOKUP(C16038,Tabla_Insumos,5,FALSE),"")</f>
        <v/>
      </c>
      <c r="C16038" s="206"/>
      <c r="D16038" s="207" t="str">
        <f t="shared" ref="D16038:D16046" si="4813">IFERROR(VLOOKUP(C16038,Tabla_Insumos,2,FALSE),"")</f>
        <v/>
      </c>
      <c r="E16038" s="208"/>
      <c r="F16038" s="209">
        <f t="shared" ref="F16038:F16046" si="4814">IFERROR(VLOOKUP(C16038,Tabla_Insumos,3,FALSE),0)</f>
        <v>0</v>
      </c>
      <c r="G16038" s="268">
        <f t="shared" ref="G16038:G16046" si="4815">ROUND(E16038*F16038,2)</f>
        <v>0</v>
      </c>
    </row>
    <row r="16039" spans="1:7" ht="24" customHeight="1" x14ac:dyDescent="0.2">
      <c r="A16039" s="207" t="str">
        <f t="shared" si="4811"/>
        <v/>
      </c>
      <c r="B16039" s="205" t="str">
        <f t="shared" si="4812"/>
        <v/>
      </c>
      <c r="C16039" s="206"/>
      <c r="D16039" s="207" t="str">
        <f t="shared" si="4813"/>
        <v/>
      </c>
      <c r="E16039" s="208"/>
      <c r="F16039" s="209">
        <f t="shared" si="4814"/>
        <v>0</v>
      </c>
      <c r="G16039" s="268">
        <f t="shared" si="4815"/>
        <v>0</v>
      </c>
    </row>
    <row r="16040" spans="1:7" ht="24" customHeight="1" x14ac:dyDescent="0.2">
      <c r="A16040" s="207" t="str">
        <f t="shared" si="4811"/>
        <v/>
      </c>
      <c r="B16040" s="205" t="str">
        <f t="shared" si="4812"/>
        <v/>
      </c>
      <c r="C16040" s="206"/>
      <c r="D16040" s="207" t="str">
        <f t="shared" si="4813"/>
        <v/>
      </c>
      <c r="E16040" s="208"/>
      <c r="F16040" s="209">
        <f t="shared" si="4814"/>
        <v>0</v>
      </c>
      <c r="G16040" s="268">
        <f t="shared" si="4815"/>
        <v>0</v>
      </c>
    </row>
    <row r="16041" spans="1:7" ht="24" customHeight="1" x14ac:dyDescent="0.2">
      <c r="A16041" s="207" t="str">
        <f t="shared" si="4811"/>
        <v/>
      </c>
      <c r="B16041" s="205" t="str">
        <f t="shared" si="4812"/>
        <v/>
      </c>
      <c r="C16041" s="206"/>
      <c r="D16041" s="207" t="str">
        <f t="shared" si="4813"/>
        <v/>
      </c>
      <c r="E16041" s="208"/>
      <c r="F16041" s="209">
        <f t="shared" si="4814"/>
        <v>0</v>
      </c>
      <c r="G16041" s="268">
        <f t="shared" si="4815"/>
        <v>0</v>
      </c>
    </row>
    <row r="16042" spans="1:7" ht="24" customHeight="1" x14ac:dyDescent="0.2">
      <c r="A16042" s="207" t="str">
        <f t="shared" si="4811"/>
        <v/>
      </c>
      <c r="B16042" s="205" t="str">
        <f t="shared" si="4812"/>
        <v/>
      </c>
      <c r="C16042" s="206"/>
      <c r="D16042" s="207" t="str">
        <f t="shared" si="4813"/>
        <v/>
      </c>
      <c r="E16042" s="208"/>
      <c r="F16042" s="209">
        <f t="shared" si="4814"/>
        <v>0</v>
      </c>
      <c r="G16042" s="268">
        <f t="shared" si="4815"/>
        <v>0</v>
      </c>
    </row>
    <row r="16043" spans="1:7" ht="24" customHeight="1" x14ac:dyDescent="0.2">
      <c r="A16043" s="207" t="str">
        <f t="shared" si="4811"/>
        <v/>
      </c>
      <c r="B16043" s="205" t="str">
        <f t="shared" si="4812"/>
        <v/>
      </c>
      <c r="C16043" s="206"/>
      <c r="D16043" s="207" t="str">
        <f t="shared" si="4813"/>
        <v/>
      </c>
      <c r="E16043" s="208"/>
      <c r="F16043" s="209">
        <f t="shared" si="4814"/>
        <v>0</v>
      </c>
      <c r="G16043" s="268">
        <f t="shared" si="4815"/>
        <v>0</v>
      </c>
    </row>
    <row r="16044" spans="1:7" ht="24" customHeight="1" x14ac:dyDescent="0.2">
      <c r="A16044" s="207" t="str">
        <f t="shared" si="4811"/>
        <v/>
      </c>
      <c r="B16044" s="205" t="str">
        <f t="shared" si="4812"/>
        <v/>
      </c>
      <c r="C16044" s="206"/>
      <c r="D16044" s="207" t="str">
        <f t="shared" si="4813"/>
        <v/>
      </c>
      <c r="E16044" s="208"/>
      <c r="F16044" s="209">
        <f t="shared" si="4814"/>
        <v>0</v>
      </c>
      <c r="G16044" s="268">
        <f t="shared" si="4815"/>
        <v>0</v>
      </c>
    </row>
    <row r="16045" spans="1:7" ht="24" customHeight="1" x14ac:dyDescent="0.2">
      <c r="A16045" s="207" t="str">
        <f t="shared" si="4811"/>
        <v/>
      </c>
      <c r="B16045" s="205" t="str">
        <f t="shared" si="4812"/>
        <v/>
      </c>
      <c r="C16045" s="206"/>
      <c r="D16045" s="207" t="str">
        <f t="shared" si="4813"/>
        <v/>
      </c>
      <c r="E16045" s="208"/>
      <c r="F16045" s="209">
        <f t="shared" si="4814"/>
        <v>0</v>
      </c>
      <c r="G16045" s="268">
        <f t="shared" si="4815"/>
        <v>0</v>
      </c>
    </row>
    <row r="16046" spans="1:7" ht="24" customHeight="1" x14ac:dyDescent="0.2">
      <c r="A16046" s="207" t="str">
        <f t="shared" si="4811"/>
        <v/>
      </c>
      <c r="B16046" s="205" t="str">
        <f t="shared" si="4812"/>
        <v/>
      </c>
      <c r="C16046" s="206"/>
      <c r="D16046" s="207" t="str">
        <f t="shared" si="4813"/>
        <v/>
      </c>
      <c r="E16046" s="208"/>
      <c r="F16046" s="209">
        <f t="shared" si="4814"/>
        <v>0</v>
      </c>
      <c r="G16046" s="268">
        <f t="shared" si="4815"/>
        <v>0</v>
      </c>
    </row>
    <row r="16047" spans="1:7" ht="24" customHeight="1" x14ac:dyDescent="0.2">
      <c r="A16047" s="272"/>
      <c r="B16047" s="88"/>
      <c r="D16047" s="88"/>
      <c r="E16047" s="89"/>
      <c r="F16047" s="300" t="s">
        <v>32</v>
      </c>
      <c r="G16047" s="270">
        <f>SUBTOTAL(9,G16038:G16046)</f>
        <v>0</v>
      </c>
    </row>
    <row r="16048" spans="1:7" ht="24" customHeight="1" x14ac:dyDescent="0.2">
      <c r="A16048" s="273"/>
      <c r="B16048" s="88"/>
      <c r="D16048" s="88"/>
      <c r="E16048" s="89"/>
      <c r="G16048" s="271"/>
    </row>
    <row r="16049" spans="1:7" ht="24" customHeight="1" x14ac:dyDescent="0.2">
      <c r="A16049" s="274" t="str">
        <f>B16007</f>
        <v>25.10.3</v>
      </c>
      <c r="B16049" s="275" t="str">
        <f>C16007</f>
        <v>Aire acondicionado frio/calor 5700fr</v>
      </c>
      <c r="C16049" s="95"/>
      <c r="D16049" s="95" t="s">
        <v>33</v>
      </c>
      <c r="E16049" s="96"/>
      <c r="F16049" s="277" t="s">
        <v>34</v>
      </c>
      <c r="G16049" s="276">
        <f>SUBTOTAL(9,G16012:G16048)</f>
        <v>0</v>
      </c>
    </row>
    <row r="16051" spans="1:7" ht="24" customHeight="1" x14ac:dyDescent="0.2">
      <c r="A16051" s="256" t="s">
        <v>36</v>
      </c>
      <c r="B16051" s="257"/>
      <c r="C16051" s="257"/>
      <c r="D16051" s="257"/>
      <c r="E16051" s="257"/>
      <c r="F16051" s="257"/>
      <c r="G16051" s="258"/>
    </row>
    <row r="16052" spans="1:7" ht="24" customHeight="1" x14ac:dyDescent="0.2">
      <c r="A16052" s="259" t="s">
        <v>601</v>
      </c>
      <c r="B16052" s="84" t="str">
        <f>Comitente</f>
        <v>SUBSECRETARIA DE ARQUITECTURA</v>
      </c>
      <c r="C16052" s="80"/>
      <c r="D16052" s="85"/>
      <c r="E16052" s="85"/>
      <c r="F16052" s="86"/>
      <c r="G16052" s="260"/>
    </row>
    <row r="16053" spans="1:7" ht="24" customHeight="1" x14ac:dyDescent="0.2">
      <c r="A16053" s="259" t="s">
        <v>602</v>
      </c>
      <c r="B16053" s="84">
        <f>Contratista</f>
        <v>0</v>
      </c>
      <c r="C16053" s="81"/>
      <c r="D16053" s="81"/>
      <c r="E16053" s="81"/>
      <c r="F16053" s="87"/>
      <c r="G16053" s="261"/>
    </row>
    <row r="16054" spans="1:7" ht="24" customHeight="1" x14ac:dyDescent="0.2">
      <c r="A16054" s="259" t="s">
        <v>23</v>
      </c>
      <c r="B16054" s="84" t="str">
        <f>Obra</f>
        <v>ESCUELA CASA DEL NINÑO</v>
      </c>
      <c r="C16054" s="81"/>
      <c r="D16054" s="81"/>
      <c r="E16054" s="81"/>
      <c r="F16054" s="87" t="s">
        <v>37</v>
      </c>
      <c r="G16054" s="262">
        <f>Fecha_Base</f>
        <v>0</v>
      </c>
    </row>
    <row r="16055" spans="1:7" ht="24" customHeight="1" x14ac:dyDescent="0.2">
      <c r="A16055" s="263" t="s">
        <v>600</v>
      </c>
      <c r="B16055" s="82" t="str">
        <f>Ubicación</f>
        <v>VALLE FERTIL - SAN JUAN</v>
      </c>
      <c r="C16055" s="82"/>
      <c r="D16055" s="88"/>
      <c r="E16055" s="89"/>
      <c r="G16055" s="264"/>
    </row>
    <row r="16056" spans="1:7" ht="24" customHeight="1" x14ac:dyDescent="0.2">
      <c r="A16056" s="263" t="s">
        <v>38</v>
      </c>
      <c r="B16056" s="91">
        <f>IFERROR(VALUE(LEFT(B16057,FIND(".",B16057)-1)),"")</f>
        <v>25</v>
      </c>
      <c r="C16056" s="83" t="str">
        <f>IFERROR(VLOOKUP(B16056,Tabla_CyP,2,FALSE),"")</f>
        <v>REPARACIONES, REFACCIONES Y REFUNCIONALIZACIONES</v>
      </c>
      <c r="E16056" s="89"/>
      <c r="G16056" s="264"/>
    </row>
    <row r="16057" spans="1:7" ht="24" customHeight="1" x14ac:dyDescent="0.2">
      <c r="A16057" s="263" t="s">
        <v>24</v>
      </c>
      <c r="B16057" s="92" t="str">
        <f>IFERROR(VLOOKUP(COUNTIF($A$1:A16057,"ANALISIS DE PRECIOS"),Tabla_NumeroItem,2,FALSE),"")</f>
        <v>25.10.4</v>
      </c>
      <c r="C16057" s="83" t="str">
        <f>IFERROR(VLOOKUP(B16057,Tabla_CyP,2,FALSE),"")</f>
        <v>Aire acondicionado frio/calor 6000fr</v>
      </c>
      <c r="D16057" s="88"/>
      <c r="E16057" s="89"/>
      <c r="F16057" s="87" t="s">
        <v>25</v>
      </c>
      <c r="G16057" s="265" t="str">
        <f>IFERROR(VLOOKUP(B16057,Tabla_CyP,4,FALSE),"")</f>
        <v>u</v>
      </c>
    </row>
    <row r="16058" spans="1:7" ht="24" customHeight="1" x14ac:dyDescent="0.2">
      <c r="A16058" s="263"/>
      <c r="B16058" s="82"/>
      <c r="D16058" s="88"/>
      <c r="E16058" s="89"/>
      <c r="G16058" s="264"/>
    </row>
    <row r="16059" spans="1:7" ht="24" customHeight="1" x14ac:dyDescent="0.2">
      <c r="A16059" s="366" t="s">
        <v>506</v>
      </c>
      <c r="B16059" s="367"/>
      <c r="C16059" s="368" t="s">
        <v>0</v>
      </c>
      <c r="D16059" s="368" t="s">
        <v>26</v>
      </c>
      <c r="E16059" s="370" t="s">
        <v>27</v>
      </c>
      <c r="F16059" s="372" t="s">
        <v>28</v>
      </c>
      <c r="G16059" s="372" t="s">
        <v>29</v>
      </c>
    </row>
    <row r="16060" spans="1:7" ht="24" customHeight="1" x14ac:dyDescent="0.2">
      <c r="A16060" s="93" t="s">
        <v>507</v>
      </c>
      <c r="B16060" s="93" t="s">
        <v>508</v>
      </c>
      <c r="C16060" s="369"/>
      <c r="D16060" s="369"/>
      <c r="E16060" s="371"/>
      <c r="F16060" s="373"/>
      <c r="G16060" s="373"/>
    </row>
    <row r="16061" spans="1:7" ht="24" customHeight="1" x14ac:dyDescent="0.2">
      <c r="A16061" s="299"/>
      <c r="B16061" s="94"/>
      <c r="C16061" s="298" t="s">
        <v>603</v>
      </c>
      <c r="D16061" s="95"/>
      <c r="E16061" s="96"/>
      <c r="F16061" s="97"/>
      <c r="G16061" s="267"/>
    </row>
    <row r="16062" spans="1:7" ht="24" customHeight="1" x14ac:dyDescent="0.2">
      <c r="A16062" s="207" t="str">
        <f t="shared" ref="A16062:A16075" si="4816">IFERROR(VLOOKUP(C16062,Tabla_Insumos,4,FALSE),"")</f>
        <v/>
      </c>
      <c r="B16062" s="205" t="str">
        <f>IFERROR(VLOOKUP(C16062,Tabla_Insumos,5,FALSE),"")</f>
        <v/>
      </c>
      <c r="C16062" s="206"/>
      <c r="D16062" s="207" t="str">
        <f t="shared" ref="D16062:D16075" si="4817">IFERROR(VLOOKUP(C16062,Tabla_Insumos,2,FALSE),"")</f>
        <v/>
      </c>
      <c r="E16062" s="208"/>
      <c r="F16062" s="209">
        <f t="shared" ref="F16062:F16075" si="4818">IFERROR(VLOOKUP(C16062,Tabla_Insumos,3,FALSE),0)</f>
        <v>0</v>
      </c>
      <c r="G16062" s="268">
        <f>ROUND(E16062*F16062,2)</f>
        <v>0</v>
      </c>
    </row>
    <row r="16063" spans="1:7" ht="24" customHeight="1" x14ac:dyDescent="0.2">
      <c r="A16063" s="207" t="str">
        <f t="shared" si="4816"/>
        <v/>
      </c>
      <c r="B16063" s="205" t="str">
        <f t="shared" ref="B16063:B16075" si="4819">IFERROR(VLOOKUP(C16063,Tabla_Insumos,5,FALSE),"")</f>
        <v/>
      </c>
      <c r="C16063" s="206"/>
      <c r="D16063" s="207" t="str">
        <f t="shared" si="4817"/>
        <v/>
      </c>
      <c r="E16063" s="208"/>
      <c r="F16063" s="209">
        <f t="shared" si="4818"/>
        <v>0</v>
      </c>
      <c r="G16063" s="268">
        <f t="shared" ref="G16063:G16075" si="4820">ROUND(E16063*F16063,2)</f>
        <v>0</v>
      </c>
    </row>
    <row r="16064" spans="1:7" ht="24" customHeight="1" x14ac:dyDescent="0.2">
      <c r="A16064" s="207" t="str">
        <f t="shared" si="4816"/>
        <v/>
      </c>
      <c r="B16064" s="205" t="str">
        <f t="shared" si="4819"/>
        <v/>
      </c>
      <c r="C16064" s="206"/>
      <c r="D16064" s="207" t="str">
        <f t="shared" si="4817"/>
        <v/>
      </c>
      <c r="E16064" s="208"/>
      <c r="F16064" s="209">
        <f t="shared" si="4818"/>
        <v>0</v>
      </c>
      <c r="G16064" s="268">
        <f t="shared" si="4820"/>
        <v>0</v>
      </c>
    </row>
    <row r="16065" spans="1:7" ht="24" customHeight="1" x14ac:dyDescent="0.2">
      <c r="A16065" s="207" t="str">
        <f t="shared" si="4816"/>
        <v/>
      </c>
      <c r="B16065" s="205" t="str">
        <f t="shared" si="4819"/>
        <v/>
      </c>
      <c r="C16065" s="206"/>
      <c r="D16065" s="207" t="str">
        <f t="shared" si="4817"/>
        <v/>
      </c>
      <c r="E16065" s="208"/>
      <c r="F16065" s="209">
        <f t="shared" si="4818"/>
        <v>0</v>
      </c>
      <c r="G16065" s="268">
        <f t="shared" si="4820"/>
        <v>0</v>
      </c>
    </row>
    <row r="16066" spans="1:7" ht="24" customHeight="1" x14ac:dyDescent="0.2">
      <c r="A16066" s="207" t="str">
        <f t="shared" si="4816"/>
        <v/>
      </c>
      <c r="B16066" s="205" t="str">
        <f t="shared" si="4819"/>
        <v/>
      </c>
      <c r="C16066" s="206"/>
      <c r="D16066" s="207" t="str">
        <f t="shared" si="4817"/>
        <v/>
      </c>
      <c r="E16066" s="208"/>
      <c r="F16066" s="209">
        <f t="shared" si="4818"/>
        <v>0</v>
      </c>
      <c r="G16066" s="268">
        <f t="shared" si="4820"/>
        <v>0</v>
      </c>
    </row>
    <row r="16067" spans="1:7" ht="24" customHeight="1" x14ac:dyDescent="0.2">
      <c r="A16067" s="207" t="str">
        <f t="shared" si="4816"/>
        <v/>
      </c>
      <c r="B16067" s="205" t="str">
        <f t="shared" si="4819"/>
        <v/>
      </c>
      <c r="C16067" s="206"/>
      <c r="D16067" s="207" t="str">
        <f t="shared" si="4817"/>
        <v/>
      </c>
      <c r="E16067" s="208"/>
      <c r="F16067" s="209">
        <f t="shared" si="4818"/>
        <v>0</v>
      </c>
      <c r="G16067" s="268">
        <f t="shared" si="4820"/>
        <v>0</v>
      </c>
    </row>
    <row r="16068" spans="1:7" ht="24" customHeight="1" x14ac:dyDescent="0.2">
      <c r="A16068" s="207" t="str">
        <f t="shared" si="4816"/>
        <v/>
      </c>
      <c r="B16068" s="205" t="str">
        <f t="shared" si="4819"/>
        <v/>
      </c>
      <c r="C16068" s="206"/>
      <c r="D16068" s="207" t="str">
        <f t="shared" si="4817"/>
        <v/>
      </c>
      <c r="E16068" s="208"/>
      <c r="F16068" s="209">
        <f t="shared" si="4818"/>
        <v>0</v>
      </c>
      <c r="G16068" s="268">
        <f t="shared" si="4820"/>
        <v>0</v>
      </c>
    </row>
    <row r="16069" spans="1:7" ht="24" customHeight="1" x14ac:dyDescent="0.2">
      <c r="A16069" s="207" t="str">
        <f t="shared" si="4816"/>
        <v/>
      </c>
      <c r="B16069" s="205" t="str">
        <f t="shared" si="4819"/>
        <v/>
      </c>
      <c r="C16069" s="206"/>
      <c r="D16069" s="207" t="str">
        <f t="shared" si="4817"/>
        <v/>
      </c>
      <c r="E16069" s="208"/>
      <c r="F16069" s="209">
        <f t="shared" si="4818"/>
        <v>0</v>
      </c>
      <c r="G16069" s="268">
        <f t="shared" si="4820"/>
        <v>0</v>
      </c>
    </row>
    <row r="16070" spans="1:7" ht="24" customHeight="1" x14ac:dyDescent="0.2">
      <c r="A16070" s="207" t="str">
        <f t="shared" si="4816"/>
        <v/>
      </c>
      <c r="B16070" s="205" t="str">
        <f t="shared" si="4819"/>
        <v/>
      </c>
      <c r="C16070" s="206"/>
      <c r="D16070" s="207" t="str">
        <f t="shared" si="4817"/>
        <v/>
      </c>
      <c r="E16070" s="208"/>
      <c r="F16070" s="209">
        <f t="shared" si="4818"/>
        <v>0</v>
      </c>
      <c r="G16070" s="268">
        <f t="shared" si="4820"/>
        <v>0</v>
      </c>
    </row>
    <row r="16071" spans="1:7" ht="24" customHeight="1" x14ac:dyDescent="0.2">
      <c r="A16071" s="207" t="str">
        <f t="shared" si="4816"/>
        <v/>
      </c>
      <c r="B16071" s="205" t="str">
        <f t="shared" si="4819"/>
        <v/>
      </c>
      <c r="C16071" s="206"/>
      <c r="D16071" s="207" t="str">
        <f t="shared" si="4817"/>
        <v/>
      </c>
      <c r="E16071" s="208"/>
      <c r="F16071" s="209">
        <f t="shared" si="4818"/>
        <v>0</v>
      </c>
      <c r="G16071" s="268">
        <f t="shared" si="4820"/>
        <v>0</v>
      </c>
    </row>
    <row r="16072" spans="1:7" ht="24" customHeight="1" x14ac:dyDescent="0.2">
      <c r="A16072" s="207" t="str">
        <f t="shared" si="4816"/>
        <v/>
      </c>
      <c r="B16072" s="205" t="str">
        <f t="shared" si="4819"/>
        <v/>
      </c>
      <c r="C16072" s="206"/>
      <c r="D16072" s="207" t="str">
        <f t="shared" si="4817"/>
        <v/>
      </c>
      <c r="E16072" s="208"/>
      <c r="F16072" s="209">
        <f t="shared" si="4818"/>
        <v>0</v>
      </c>
      <c r="G16072" s="268">
        <f t="shared" si="4820"/>
        <v>0</v>
      </c>
    </row>
    <row r="16073" spans="1:7" ht="24" customHeight="1" x14ac:dyDescent="0.2">
      <c r="A16073" s="207" t="str">
        <f t="shared" si="4816"/>
        <v/>
      </c>
      <c r="B16073" s="205" t="str">
        <f t="shared" si="4819"/>
        <v/>
      </c>
      <c r="C16073" s="206"/>
      <c r="D16073" s="207" t="str">
        <f t="shared" si="4817"/>
        <v/>
      </c>
      <c r="E16073" s="208"/>
      <c r="F16073" s="209">
        <f t="shared" si="4818"/>
        <v>0</v>
      </c>
      <c r="G16073" s="268">
        <f t="shared" si="4820"/>
        <v>0</v>
      </c>
    </row>
    <row r="16074" spans="1:7" ht="24" customHeight="1" x14ac:dyDescent="0.2">
      <c r="A16074" s="207" t="str">
        <f t="shared" si="4816"/>
        <v/>
      </c>
      <c r="B16074" s="205" t="str">
        <f t="shared" si="4819"/>
        <v/>
      </c>
      <c r="C16074" s="206"/>
      <c r="D16074" s="207" t="str">
        <f t="shared" si="4817"/>
        <v/>
      </c>
      <c r="E16074" s="208"/>
      <c r="F16074" s="209">
        <f t="shared" si="4818"/>
        <v>0</v>
      </c>
      <c r="G16074" s="268">
        <f t="shared" si="4820"/>
        <v>0</v>
      </c>
    </row>
    <row r="16075" spans="1:7" ht="24" customHeight="1" x14ac:dyDescent="0.2">
      <c r="A16075" s="207" t="str">
        <f t="shared" si="4816"/>
        <v/>
      </c>
      <c r="B16075" s="205" t="str">
        <f t="shared" si="4819"/>
        <v/>
      </c>
      <c r="C16075" s="206"/>
      <c r="D16075" s="207" t="str">
        <f t="shared" si="4817"/>
        <v/>
      </c>
      <c r="E16075" s="208"/>
      <c r="F16075" s="210">
        <f t="shared" si="4818"/>
        <v>0</v>
      </c>
      <c r="G16075" s="268">
        <f t="shared" si="4820"/>
        <v>0</v>
      </c>
    </row>
    <row r="16076" spans="1:7" ht="24" customHeight="1" x14ac:dyDescent="0.2">
      <c r="A16076" s="269"/>
      <c r="D16076" s="88"/>
      <c r="E16076" s="89"/>
      <c r="F16076" s="300" t="s">
        <v>30</v>
      </c>
      <c r="G16076" s="270">
        <f>SUBTOTAL(9,G16062:G16075)</f>
        <v>0</v>
      </c>
    </row>
    <row r="16077" spans="1:7" ht="24" customHeight="1" x14ac:dyDescent="0.2">
      <c r="A16077" s="269"/>
      <c r="C16077" s="297" t="s">
        <v>604</v>
      </c>
      <c r="D16077" s="88"/>
      <c r="E16077" s="89"/>
      <c r="G16077" s="271"/>
    </row>
    <row r="16078" spans="1:7" ht="24" customHeight="1" x14ac:dyDescent="0.2">
      <c r="A16078" s="207" t="str">
        <f t="shared" ref="A16078:A16085" si="4821">IFERROR(VLOOKUP(C16078,Tabla_Insumos,4,FALSE),"")</f>
        <v/>
      </c>
      <c r="B16078" s="205">
        <f t="shared" ref="B16078:B16085" si="4822">IFERROR(VLOOKUP(A16078,Tabla_Indices,5,FALSE),"")</f>
        <v>0</v>
      </c>
      <c r="C16078" s="206"/>
      <c r="D16078" s="207" t="str">
        <f t="shared" ref="D16078:D16085" si="4823">IFERROR(VLOOKUP(C16078,Tabla_Insumos,2,FALSE),"")</f>
        <v/>
      </c>
      <c r="E16078" s="208"/>
      <c r="F16078" s="211">
        <f t="shared" ref="F16078:F16085" si="4824">IFERROR(VLOOKUP(C16078,Tabla_Insumos,3,FALSE),0)</f>
        <v>0</v>
      </c>
      <c r="G16078" s="268">
        <f>ROUND(E16078*F16078,2)</f>
        <v>0</v>
      </c>
    </row>
    <row r="16079" spans="1:7" ht="24" customHeight="1" x14ac:dyDescent="0.2">
      <c r="A16079" s="207" t="str">
        <f t="shared" si="4821"/>
        <v/>
      </c>
      <c r="B16079" s="205">
        <f t="shared" si="4822"/>
        <v>0</v>
      </c>
      <c r="C16079" s="206"/>
      <c r="D16079" s="207" t="str">
        <f t="shared" si="4823"/>
        <v/>
      </c>
      <c r="E16079" s="208"/>
      <c r="F16079" s="211">
        <f t="shared" si="4824"/>
        <v>0</v>
      </c>
      <c r="G16079" s="268">
        <f>ROUND(E16079*F16079,2)</f>
        <v>0</v>
      </c>
    </row>
    <row r="16080" spans="1:7" ht="24" customHeight="1" x14ac:dyDescent="0.2">
      <c r="A16080" s="207" t="str">
        <f t="shared" si="4821"/>
        <v/>
      </c>
      <c r="B16080" s="205">
        <f t="shared" si="4822"/>
        <v>0</v>
      </c>
      <c r="C16080" s="206"/>
      <c r="D16080" s="207" t="str">
        <f t="shared" si="4823"/>
        <v/>
      </c>
      <c r="E16080" s="208"/>
      <c r="F16080" s="211">
        <f t="shared" si="4824"/>
        <v>0</v>
      </c>
      <c r="G16080" s="268">
        <f t="shared" ref="G16080:G16085" si="4825">ROUND(E16080*F16080,2)</f>
        <v>0</v>
      </c>
    </row>
    <row r="16081" spans="1:7" ht="24" customHeight="1" x14ac:dyDescent="0.2">
      <c r="A16081" s="207" t="str">
        <f t="shared" si="4821"/>
        <v/>
      </c>
      <c r="B16081" s="205">
        <f t="shared" si="4822"/>
        <v>0</v>
      </c>
      <c r="C16081" s="206"/>
      <c r="D16081" s="207" t="str">
        <f t="shared" si="4823"/>
        <v/>
      </c>
      <c r="E16081" s="208"/>
      <c r="F16081" s="211">
        <f t="shared" si="4824"/>
        <v>0</v>
      </c>
      <c r="G16081" s="268">
        <f t="shared" si="4825"/>
        <v>0</v>
      </c>
    </row>
    <row r="16082" spans="1:7" ht="24" customHeight="1" x14ac:dyDescent="0.2">
      <c r="A16082" s="207" t="str">
        <f t="shared" si="4821"/>
        <v/>
      </c>
      <c r="B16082" s="205">
        <f t="shared" si="4822"/>
        <v>0</v>
      </c>
      <c r="C16082" s="206"/>
      <c r="D16082" s="207" t="str">
        <f t="shared" si="4823"/>
        <v/>
      </c>
      <c r="E16082" s="208"/>
      <c r="F16082" s="209">
        <f t="shared" si="4824"/>
        <v>0</v>
      </c>
      <c r="G16082" s="268">
        <f t="shared" si="4825"/>
        <v>0</v>
      </c>
    </row>
    <row r="16083" spans="1:7" ht="24" customHeight="1" x14ac:dyDescent="0.2">
      <c r="A16083" s="207" t="str">
        <f t="shared" si="4821"/>
        <v/>
      </c>
      <c r="B16083" s="205">
        <f t="shared" si="4822"/>
        <v>0</v>
      </c>
      <c r="C16083" s="206"/>
      <c r="D16083" s="207" t="str">
        <f t="shared" si="4823"/>
        <v/>
      </c>
      <c r="E16083" s="208"/>
      <c r="F16083" s="209">
        <f t="shared" si="4824"/>
        <v>0</v>
      </c>
      <c r="G16083" s="268">
        <f t="shared" si="4825"/>
        <v>0</v>
      </c>
    </row>
    <row r="16084" spans="1:7" ht="24" customHeight="1" x14ac:dyDescent="0.2">
      <c r="A16084" s="207" t="str">
        <f t="shared" si="4821"/>
        <v/>
      </c>
      <c r="B16084" s="205">
        <f t="shared" si="4822"/>
        <v>0</v>
      </c>
      <c r="C16084" s="206"/>
      <c r="D16084" s="207" t="str">
        <f t="shared" si="4823"/>
        <v/>
      </c>
      <c r="E16084" s="208"/>
      <c r="F16084" s="209">
        <f t="shared" si="4824"/>
        <v>0</v>
      </c>
      <c r="G16084" s="268">
        <f t="shared" si="4825"/>
        <v>0</v>
      </c>
    </row>
    <row r="16085" spans="1:7" ht="24" customHeight="1" x14ac:dyDescent="0.2">
      <c r="A16085" s="207" t="str">
        <f t="shared" si="4821"/>
        <v/>
      </c>
      <c r="B16085" s="205">
        <f t="shared" si="4822"/>
        <v>0</v>
      </c>
      <c r="C16085" s="206"/>
      <c r="D16085" s="207" t="str">
        <f t="shared" si="4823"/>
        <v/>
      </c>
      <c r="E16085" s="208"/>
      <c r="F16085" s="209">
        <f t="shared" si="4824"/>
        <v>0</v>
      </c>
      <c r="G16085" s="268">
        <f t="shared" si="4825"/>
        <v>0</v>
      </c>
    </row>
    <row r="16086" spans="1:7" ht="24" customHeight="1" x14ac:dyDescent="0.2">
      <c r="A16086" s="269"/>
      <c r="D16086" s="88"/>
      <c r="E16086" s="89"/>
      <c r="F16086" s="300" t="s">
        <v>31</v>
      </c>
      <c r="G16086" s="270">
        <f>SUBTOTAL(9,G16078:G16085)</f>
        <v>0</v>
      </c>
    </row>
    <row r="16087" spans="1:7" ht="24" customHeight="1" x14ac:dyDescent="0.2">
      <c r="A16087" s="269"/>
      <c r="C16087" s="297" t="s">
        <v>605</v>
      </c>
      <c r="D16087" s="88"/>
      <c r="E16087" s="89"/>
      <c r="G16087" s="271"/>
    </row>
    <row r="16088" spans="1:7" ht="24" customHeight="1" x14ac:dyDescent="0.2">
      <c r="A16088" s="207" t="str">
        <f t="shared" ref="A16088:A16096" si="4826">IFERROR(VLOOKUP(C16088,Tabla_Insumos,4,FALSE),"")</f>
        <v/>
      </c>
      <c r="B16088" s="205" t="str">
        <f t="shared" ref="B16088:B16096" si="4827">IFERROR(VLOOKUP(C16088,Tabla_Insumos,5,FALSE),"")</f>
        <v/>
      </c>
      <c r="C16088" s="206"/>
      <c r="D16088" s="207" t="str">
        <f t="shared" ref="D16088:D16096" si="4828">IFERROR(VLOOKUP(C16088,Tabla_Insumos,2,FALSE),"")</f>
        <v/>
      </c>
      <c r="E16088" s="208"/>
      <c r="F16088" s="209">
        <f t="shared" ref="F16088:F16096" si="4829">IFERROR(VLOOKUP(C16088,Tabla_Insumos,3,FALSE),0)</f>
        <v>0</v>
      </c>
      <c r="G16088" s="268">
        <f t="shared" ref="G16088:G16096" si="4830">ROUND(E16088*F16088,2)</f>
        <v>0</v>
      </c>
    </row>
    <row r="16089" spans="1:7" ht="24" customHeight="1" x14ac:dyDescent="0.2">
      <c r="A16089" s="207" t="str">
        <f t="shared" si="4826"/>
        <v/>
      </c>
      <c r="B16089" s="205" t="str">
        <f t="shared" si="4827"/>
        <v/>
      </c>
      <c r="C16089" s="206"/>
      <c r="D16089" s="207" t="str">
        <f t="shared" si="4828"/>
        <v/>
      </c>
      <c r="E16089" s="208"/>
      <c r="F16089" s="209">
        <f t="shared" si="4829"/>
        <v>0</v>
      </c>
      <c r="G16089" s="268">
        <f t="shared" si="4830"/>
        <v>0</v>
      </c>
    </row>
    <row r="16090" spans="1:7" ht="24" customHeight="1" x14ac:dyDescent="0.2">
      <c r="A16090" s="207" t="str">
        <f t="shared" si="4826"/>
        <v/>
      </c>
      <c r="B16090" s="205" t="str">
        <f t="shared" si="4827"/>
        <v/>
      </c>
      <c r="C16090" s="206"/>
      <c r="D16090" s="207" t="str">
        <f t="shared" si="4828"/>
        <v/>
      </c>
      <c r="E16090" s="208"/>
      <c r="F16090" s="209">
        <f t="shared" si="4829"/>
        <v>0</v>
      </c>
      <c r="G16090" s="268">
        <f t="shared" si="4830"/>
        <v>0</v>
      </c>
    </row>
    <row r="16091" spans="1:7" ht="24" customHeight="1" x14ac:dyDescent="0.2">
      <c r="A16091" s="207" t="str">
        <f t="shared" si="4826"/>
        <v/>
      </c>
      <c r="B16091" s="205" t="str">
        <f t="shared" si="4827"/>
        <v/>
      </c>
      <c r="C16091" s="206"/>
      <c r="D16091" s="207" t="str">
        <f t="shared" si="4828"/>
        <v/>
      </c>
      <c r="E16091" s="208"/>
      <c r="F16091" s="209">
        <f t="shared" si="4829"/>
        <v>0</v>
      </c>
      <c r="G16091" s="268">
        <f t="shared" si="4830"/>
        <v>0</v>
      </c>
    </row>
    <row r="16092" spans="1:7" ht="24" customHeight="1" x14ac:dyDescent="0.2">
      <c r="A16092" s="207" t="str">
        <f t="shared" si="4826"/>
        <v/>
      </c>
      <c r="B16092" s="205" t="str">
        <f t="shared" si="4827"/>
        <v/>
      </c>
      <c r="C16092" s="206"/>
      <c r="D16092" s="207" t="str">
        <f t="shared" si="4828"/>
        <v/>
      </c>
      <c r="E16092" s="208"/>
      <c r="F16092" s="209">
        <f t="shared" si="4829"/>
        <v>0</v>
      </c>
      <c r="G16092" s="268">
        <f t="shared" si="4830"/>
        <v>0</v>
      </c>
    </row>
    <row r="16093" spans="1:7" ht="24" customHeight="1" x14ac:dyDescent="0.2">
      <c r="A16093" s="207" t="str">
        <f t="shared" si="4826"/>
        <v/>
      </c>
      <c r="B16093" s="205" t="str">
        <f t="shared" si="4827"/>
        <v/>
      </c>
      <c r="C16093" s="206"/>
      <c r="D16093" s="207" t="str">
        <f t="shared" si="4828"/>
        <v/>
      </c>
      <c r="E16093" s="208"/>
      <c r="F16093" s="209">
        <f t="shared" si="4829"/>
        <v>0</v>
      </c>
      <c r="G16093" s="268">
        <f t="shared" si="4830"/>
        <v>0</v>
      </c>
    </row>
    <row r="16094" spans="1:7" ht="24" customHeight="1" x14ac:dyDescent="0.2">
      <c r="A16094" s="207" t="str">
        <f t="shared" si="4826"/>
        <v/>
      </c>
      <c r="B16094" s="205" t="str">
        <f t="shared" si="4827"/>
        <v/>
      </c>
      <c r="C16094" s="206"/>
      <c r="D16094" s="207" t="str">
        <f t="shared" si="4828"/>
        <v/>
      </c>
      <c r="E16094" s="208"/>
      <c r="F16094" s="209">
        <f t="shared" si="4829"/>
        <v>0</v>
      </c>
      <c r="G16094" s="268">
        <f t="shared" si="4830"/>
        <v>0</v>
      </c>
    </row>
    <row r="16095" spans="1:7" ht="24" customHeight="1" x14ac:dyDescent="0.2">
      <c r="A16095" s="207" t="str">
        <f t="shared" si="4826"/>
        <v/>
      </c>
      <c r="B16095" s="205" t="str">
        <f t="shared" si="4827"/>
        <v/>
      </c>
      <c r="C16095" s="206"/>
      <c r="D16095" s="207" t="str">
        <f t="shared" si="4828"/>
        <v/>
      </c>
      <c r="E16095" s="208"/>
      <c r="F16095" s="209">
        <f t="shared" si="4829"/>
        <v>0</v>
      </c>
      <c r="G16095" s="268">
        <f t="shared" si="4830"/>
        <v>0</v>
      </c>
    </row>
    <row r="16096" spans="1:7" ht="24" customHeight="1" x14ac:dyDescent="0.2">
      <c r="A16096" s="207" t="str">
        <f t="shared" si="4826"/>
        <v/>
      </c>
      <c r="B16096" s="205" t="str">
        <f t="shared" si="4827"/>
        <v/>
      </c>
      <c r="C16096" s="206"/>
      <c r="D16096" s="207" t="str">
        <f t="shared" si="4828"/>
        <v/>
      </c>
      <c r="E16096" s="208"/>
      <c r="F16096" s="209">
        <f t="shared" si="4829"/>
        <v>0</v>
      </c>
      <c r="G16096" s="268">
        <f t="shared" si="4830"/>
        <v>0</v>
      </c>
    </row>
    <row r="16097" spans="1:7" ht="24" customHeight="1" x14ac:dyDescent="0.2">
      <c r="A16097" s="272"/>
      <c r="B16097" s="88"/>
      <c r="D16097" s="88"/>
      <c r="E16097" s="89"/>
      <c r="F16097" s="300" t="s">
        <v>32</v>
      </c>
      <c r="G16097" s="270">
        <f>SUBTOTAL(9,G16088:G16096)</f>
        <v>0</v>
      </c>
    </row>
    <row r="16098" spans="1:7" ht="24" customHeight="1" x14ac:dyDescent="0.2">
      <c r="A16098" s="273"/>
      <c r="B16098" s="88"/>
      <c r="D16098" s="88"/>
      <c r="E16098" s="89"/>
      <c r="G16098" s="271"/>
    </row>
    <row r="16099" spans="1:7" ht="24" customHeight="1" x14ac:dyDescent="0.2">
      <c r="A16099" s="274" t="str">
        <f>B16057</f>
        <v>25.10.4</v>
      </c>
      <c r="B16099" s="275" t="str">
        <f>C16057</f>
        <v>Aire acondicionado frio/calor 6000fr</v>
      </c>
      <c r="C16099" s="95"/>
      <c r="D16099" s="95" t="s">
        <v>33</v>
      </c>
      <c r="E16099" s="96"/>
      <c r="F16099" s="277" t="s">
        <v>34</v>
      </c>
      <c r="G16099" s="276">
        <f>SUBTOTAL(9,G16062:G16098)</f>
        <v>0</v>
      </c>
    </row>
    <row r="16101" spans="1:7" ht="24" customHeight="1" x14ac:dyDescent="0.2">
      <c r="A16101" s="256" t="s">
        <v>36</v>
      </c>
      <c r="B16101" s="257"/>
      <c r="C16101" s="257"/>
      <c r="D16101" s="257"/>
      <c r="E16101" s="257"/>
      <c r="F16101" s="257"/>
      <c r="G16101" s="258"/>
    </row>
    <row r="16102" spans="1:7" ht="24" customHeight="1" x14ac:dyDescent="0.2">
      <c r="A16102" s="259" t="s">
        <v>601</v>
      </c>
      <c r="B16102" s="84" t="str">
        <f>Comitente</f>
        <v>SUBSECRETARIA DE ARQUITECTURA</v>
      </c>
      <c r="C16102" s="80"/>
      <c r="D16102" s="85"/>
      <c r="E16102" s="85"/>
      <c r="F16102" s="86"/>
      <c r="G16102" s="260"/>
    </row>
    <row r="16103" spans="1:7" ht="24" customHeight="1" x14ac:dyDescent="0.2">
      <c r="A16103" s="259" t="s">
        <v>602</v>
      </c>
      <c r="B16103" s="84">
        <f>Contratista</f>
        <v>0</v>
      </c>
      <c r="C16103" s="81"/>
      <c r="D16103" s="81"/>
      <c r="E16103" s="81"/>
      <c r="F16103" s="87"/>
      <c r="G16103" s="261"/>
    </row>
    <row r="16104" spans="1:7" ht="24" customHeight="1" x14ac:dyDescent="0.2">
      <c r="A16104" s="259" t="s">
        <v>23</v>
      </c>
      <c r="B16104" s="84" t="str">
        <f>Obra</f>
        <v>ESCUELA CASA DEL NINÑO</v>
      </c>
      <c r="C16104" s="81"/>
      <c r="D16104" s="81"/>
      <c r="E16104" s="81"/>
      <c r="F16104" s="87" t="s">
        <v>37</v>
      </c>
      <c r="G16104" s="262">
        <f>Fecha_Base</f>
        <v>0</v>
      </c>
    </row>
    <row r="16105" spans="1:7" ht="24" customHeight="1" x14ac:dyDescent="0.2">
      <c r="A16105" s="263" t="s">
        <v>600</v>
      </c>
      <c r="B16105" s="82" t="str">
        <f>Ubicación</f>
        <v>VALLE FERTIL - SAN JUAN</v>
      </c>
      <c r="C16105" s="82"/>
      <c r="D16105" s="88"/>
      <c r="E16105" s="89"/>
      <c r="G16105" s="264"/>
    </row>
    <row r="16106" spans="1:7" ht="24" customHeight="1" x14ac:dyDescent="0.2">
      <c r="A16106" s="263" t="s">
        <v>38</v>
      </c>
      <c r="B16106" s="91">
        <f>IFERROR(VALUE(LEFT(B16107,FIND(".",B16107)-1)),"")</f>
        <v>25</v>
      </c>
      <c r="C16106" s="83" t="str">
        <f>IFERROR(VLOOKUP(B16106,Tabla_CyP,2,FALSE),"")</f>
        <v>REPARACIONES, REFACCIONES Y REFUNCIONALIZACIONES</v>
      </c>
      <c r="E16106" s="89"/>
      <c r="G16106" s="264"/>
    </row>
    <row r="16107" spans="1:7" ht="24" customHeight="1" x14ac:dyDescent="0.2">
      <c r="A16107" s="263" t="s">
        <v>24</v>
      </c>
      <c r="B16107" s="92" t="str">
        <f>IFERROR(VLOOKUP(COUNTIF($A$1:A16107,"ANALISIS DE PRECIOS"),Tabla_NumeroItem,2,FALSE),"")</f>
        <v>25.10.5</v>
      </c>
      <c r="C16107" s="83" t="str">
        <f>IFERROR(VLOOKUP(B16107,Tabla_CyP,2,FALSE),"")</f>
        <v>Aire acondicionado frio/calor 20000fr</v>
      </c>
      <c r="D16107" s="88"/>
      <c r="E16107" s="89"/>
      <c r="F16107" s="87" t="s">
        <v>25</v>
      </c>
      <c r="G16107" s="265" t="str">
        <f>IFERROR(VLOOKUP(B16107,Tabla_CyP,4,FALSE),"")</f>
        <v>u</v>
      </c>
    </row>
    <row r="16108" spans="1:7" ht="24" customHeight="1" x14ac:dyDescent="0.2">
      <c r="A16108" s="263"/>
      <c r="B16108" s="82"/>
      <c r="D16108" s="88"/>
      <c r="E16108" s="89"/>
      <c r="G16108" s="264"/>
    </row>
    <row r="16109" spans="1:7" ht="24" customHeight="1" x14ac:dyDescent="0.2">
      <c r="A16109" s="366" t="s">
        <v>506</v>
      </c>
      <c r="B16109" s="367"/>
      <c r="C16109" s="368" t="s">
        <v>0</v>
      </c>
      <c r="D16109" s="368" t="s">
        <v>26</v>
      </c>
      <c r="E16109" s="370" t="s">
        <v>27</v>
      </c>
      <c r="F16109" s="372" t="s">
        <v>28</v>
      </c>
      <c r="G16109" s="372" t="s">
        <v>29</v>
      </c>
    </row>
    <row r="16110" spans="1:7" ht="24" customHeight="1" x14ac:dyDescent="0.2">
      <c r="A16110" s="93" t="s">
        <v>507</v>
      </c>
      <c r="B16110" s="93" t="s">
        <v>508</v>
      </c>
      <c r="C16110" s="369"/>
      <c r="D16110" s="369"/>
      <c r="E16110" s="371"/>
      <c r="F16110" s="373"/>
      <c r="G16110" s="373"/>
    </row>
    <row r="16111" spans="1:7" ht="24" customHeight="1" x14ac:dyDescent="0.2">
      <c r="A16111" s="299"/>
      <c r="B16111" s="94"/>
      <c r="C16111" s="298" t="s">
        <v>603</v>
      </c>
      <c r="D16111" s="95"/>
      <c r="E16111" s="96"/>
      <c r="F16111" s="97"/>
      <c r="G16111" s="267"/>
    </row>
    <row r="16112" spans="1:7" ht="24" customHeight="1" x14ac:dyDescent="0.2">
      <c r="A16112" s="207" t="str">
        <f t="shared" ref="A16112:A16125" si="4831">IFERROR(VLOOKUP(C16112,Tabla_Insumos,4,FALSE),"")</f>
        <v/>
      </c>
      <c r="B16112" s="205" t="str">
        <f>IFERROR(VLOOKUP(C16112,Tabla_Insumos,5,FALSE),"")</f>
        <v/>
      </c>
      <c r="C16112" s="206"/>
      <c r="D16112" s="207" t="str">
        <f t="shared" ref="D16112:D16125" si="4832">IFERROR(VLOOKUP(C16112,Tabla_Insumos,2,FALSE),"")</f>
        <v/>
      </c>
      <c r="E16112" s="208"/>
      <c r="F16112" s="209">
        <f t="shared" ref="F16112:F16125" si="4833">IFERROR(VLOOKUP(C16112,Tabla_Insumos,3,FALSE),0)</f>
        <v>0</v>
      </c>
      <c r="G16112" s="268">
        <f>ROUND(E16112*F16112,2)</f>
        <v>0</v>
      </c>
    </row>
    <row r="16113" spans="1:7" ht="24" customHeight="1" x14ac:dyDescent="0.2">
      <c r="A16113" s="207" t="str">
        <f t="shared" si="4831"/>
        <v/>
      </c>
      <c r="B16113" s="205" t="str">
        <f t="shared" ref="B16113:B16125" si="4834">IFERROR(VLOOKUP(C16113,Tabla_Insumos,5,FALSE),"")</f>
        <v/>
      </c>
      <c r="C16113" s="206"/>
      <c r="D16113" s="207" t="str">
        <f t="shared" si="4832"/>
        <v/>
      </c>
      <c r="E16113" s="208"/>
      <c r="F16113" s="209">
        <f t="shared" si="4833"/>
        <v>0</v>
      </c>
      <c r="G16113" s="268">
        <f t="shared" ref="G16113:G16125" si="4835">ROUND(E16113*F16113,2)</f>
        <v>0</v>
      </c>
    </row>
    <row r="16114" spans="1:7" ht="24" customHeight="1" x14ac:dyDescent="0.2">
      <c r="A16114" s="207" t="str">
        <f t="shared" si="4831"/>
        <v/>
      </c>
      <c r="B16114" s="205" t="str">
        <f t="shared" si="4834"/>
        <v/>
      </c>
      <c r="C16114" s="206"/>
      <c r="D16114" s="207" t="str">
        <f t="shared" si="4832"/>
        <v/>
      </c>
      <c r="E16114" s="208"/>
      <c r="F16114" s="209">
        <f t="shared" si="4833"/>
        <v>0</v>
      </c>
      <c r="G16114" s="268">
        <f t="shared" si="4835"/>
        <v>0</v>
      </c>
    </row>
    <row r="16115" spans="1:7" ht="24" customHeight="1" x14ac:dyDescent="0.2">
      <c r="A16115" s="207" t="str">
        <f t="shared" si="4831"/>
        <v/>
      </c>
      <c r="B16115" s="205" t="str">
        <f t="shared" si="4834"/>
        <v/>
      </c>
      <c r="C16115" s="206"/>
      <c r="D16115" s="207" t="str">
        <f t="shared" si="4832"/>
        <v/>
      </c>
      <c r="E16115" s="208"/>
      <c r="F16115" s="209">
        <f t="shared" si="4833"/>
        <v>0</v>
      </c>
      <c r="G16115" s="268">
        <f t="shared" si="4835"/>
        <v>0</v>
      </c>
    </row>
    <row r="16116" spans="1:7" ht="24" customHeight="1" x14ac:dyDescent="0.2">
      <c r="A16116" s="207" t="str">
        <f t="shared" si="4831"/>
        <v/>
      </c>
      <c r="B16116" s="205" t="str">
        <f t="shared" si="4834"/>
        <v/>
      </c>
      <c r="C16116" s="206"/>
      <c r="D16116" s="207" t="str">
        <f t="shared" si="4832"/>
        <v/>
      </c>
      <c r="E16116" s="208"/>
      <c r="F16116" s="209">
        <f t="shared" si="4833"/>
        <v>0</v>
      </c>
      <c r="G16116" s="268">
        <f t="shared" si="4835"/>
        <v>0</v>
      </c>
    </row>
    <row r="16117" spans="1:7" ht="24" customHeight="1" x14ac:dyDescent="0.2">
      <c r="A16117" s="207" t="str">
        <f t="shared" si="4831"/>
        <v/>
      </c>
      <c r="B16117" s="205" t="str">
        <f t="shared" si="4834"/>
        <v/>
      </c>
      <c r="C16117" s="206"/>
      <c r="D16117" s="207" t="str">
        <f t="shared" si="4832"/>
        <v/>
      </c>
      <c r="E16117" s="208"/>
      <c r="F16117" s="209">
        <f t="shared" si="4833"/>
        <v>0</v>
      </c>
      <c r="G16117" s="268">
        <f t="shared" si="4835"/>
        <v>0</v>
      </c>
    </row>
    <row r="16118" spans="1:7" ht="24" customHeight="1" x14ac:dyDescent="0.2">
      <c r="A16118" s="207" t="str">
        <f t="shared" si="4831"/>
        <v/>
      </c>
      <c r="B16118" s="205" t="str">
        <f t="shared" si="4834"/>
        <v/>
      </c>
      <c r="C16118" s="206"/>
      <c r="D16118" s="207" t="str">
        <f t="shared" si="4832"/>
        <v/>
      </c>
      <c r="E16118" s="208"/>
      <c r="F16118" s="209">
        <f t="shared" si="4833"/>
        <v>0</v>
      </c>
      <c r="G16118" s="268">
        <f t="shared" si="4835"/>
        <v>0</v>
      </c>
    </row>
    <row r="16119" spans="1:7" ht="24" customHeight="1" x14ac:dyDescent="0.2">
      <c r="A16119" s="207" t="str">
        <f t="shared" si="4831"/>
        <v/>
      </c>
      <c r="B16119" s="205" t="str">
        <f t="shared" si="4834"/>
        <v/>
      </c>
      <c r="C16119" s="206"/>
      <c r="D16119" s="207" t="str">
        <f t="shared" si="4832"/>
        <v/>
      </c>
      <c r="E16119" s="208"/>
      <c r="F16119" s="209">
        <f t="shared" si="4833"/>
        <v>0</v>
      </c>
      <c r="G16119" s="268">
        <f t="shared" si="4835"/>
        <v>0</v>
      </c>
    </row>
    <row r="16120" spans="1:7" ht="24" customHeight="1" x14ac:dyDescent="0.2">
      <c r="A16120" s="207" t="str">
        <f t="shared" si="4831"/>
        <v/>
      </c>
      <c r="B16120" s="205" t="str">
        <f t="shared" si="4834"/>
        <v/>
      </c>
      <c r="C16120" s="206"/>
      <c r="D16120" s="207" t="str">
        <f t="shared" si="4832"/>
        <v/>
      </c>
      <c r="E16120" s="208"/>
      <c r="F16120" s="209">
        <f t="shared" si="4833"/>
        <v>0</v>
      </c>
      <c r="G16120" s="268">
        <f t="shared" si="4835"/>
        <v>0</v>
      </c>
    </row>
    <row r="16121" spans="1:7" ht="24" customHeight="1" x14ac:dyDescent="0.2">
      <c r="A16121" s="207" t="str">
        <f t="shared" si="4831"/>
        <v/>
      </c>
      <c r="B16121" s="205" t="str">
        <f t="shared" si="4834"/>
        <v/>
      </c>
      <c r="C16121" s="206"/>
      <c r="D16121" s="207" t="str">
        <f t="shared" si="4832"/>
        <v/>
      </c>
      <c r="E16121" s="208"/>
      <c r="F16121" s="209">
        <f t="shared" si="4833"/>
        <v>0</v>
      </c>
      <c r="G16121" s="268">
        <f t="shared" si="4835"/>
        <v>0</v>
      </c>
    </row>
    <row r="16122" spans="1:7" ht="24" customHeight="1" x14ac:dyDescent="0.2">
      <c r="A16122" s="207" t="str">
        <f t="shared" si="4831"/>
        <v/>
      </c>
      <c r="B16122" s="205" t="str">
        <f t="shared" si="4834"/>
        <v/>
      </c>
      <c r="C16122" s="206"/>
      <c r="D16122" s="207" t="str">
        <f t="shared" si="4832"/>
        <v/>
      </c>
      <c r="E16122" s="208"/>
      <c r="F16122" s="209">
        <f t="shared" si="4833"/>
        <v>0</v>
      </c>
      <c r="G16122" s="268">
        <f t="shared" si="4835"/>
        <v>0</v>
      </c>
    </row>
    <row r="16123" spans="1:7" ht="24" customHeight="1" x14ac:dyDescent="0.2">
      <c r="A16123" s="207" t="str">
        <f t="shared" si="4831"/>
        <v/>
      </c>
      <c r="B16123" s="205" t="str">
        <f t="shared" si="4834"/>
        <v/>
      </c>
      <c r="C16123" s="206"/>
      <c r="D16123" s="207" t="str">
        <f t="shared" si="4832"/>
        <v/>
      </c>
      <c r="E16123" s="208"/>
      <c r="F16123" s="209">
        <f t="shared" si="4833"/>
        <v>0</v>
      </c>
      <c r="G16123" s="268">
        <f t="shared" si="4835"/>
        <v>0</v>
      </c>
    </row>
    <row r="16124" spans="1:7" ht="24" customHeight="1" x14ac:dyDescent="0.2">
      <c r="A16124" s="207" t="str">
        <f t="shared" si="4831"/>
        <v/>
      </c>
      <c r="B16124" s="205" t="str">
        <f t="shared" si="4834"/>
        <v/>
      </c>
      <c r="C16124" s="206"/>
      <c r="D16124" s="207" t="str">
        <f t="shared" si="4832"/>
        <v/>
      </c>
      <c r="E16124" s="208"/>
      <c r="F16124" s="209">
        <f t="shared" si="4833"/>
        <v>0</v>
      </c>
      <c r="G16124" s="268">
        <f t="shared" si="4835"/>
        <v>0</v>
      </c>
    </row>
    <row r="16125" spans="1:7" ht="24" customHeight="1" x14ac:dyDescent="0.2">
      <c r="A16125" s="207" t="str">
        <f t="shared" si="4831"/>
        <v/>
      </c>
      <c r="B16125" s="205" t="str">
        <f t="shared" si="4834"/>
        <v/>
      </c>
      <c r="C16125" s="206"/>
      <c r="D16125" s="207" t="str">
        <f t="shared" si="4832"/>
        <v/>
      </c>
      <c r="E16125" s="208"/>
      <c r="F16125" s="210">
        <f t="shared" si="4833"/>
        <v>0</v>
      </c>
      <c r="G16125" s="268">
        <f t="shared" si="4835"/>
        <v>0</v>
      </c>
    </row>
    <row r="16126" spans="1:7" ht="24" customHeight="1" x14ac:dyDescent="0.2">
      <c r="A16126" s="269"/>
      <c r="D16126" s="88"/>
      <c r="E16126" s="89"/>
      <c r="F16126" s="300" t="s">
        <v>30</v>
      </c>
      <c r="G16126" s="270">
        <f>SUBTOTAL(9,G16112:G16125)</f>
        <v>0</v>
      </c>
    </row>
    <row r="16127" spans="1:7" ht="24" customHeight="1" x14ac:dyDescent="0.2">
      <c r="A16127" s="269"/>
      <c r="C16127" s="297" t="s">
        <v>604</v>
      </c>
      <c r="D16127" s="88"/>
      <c r="E16127" s="89"/>
      <c r="G16127" s="271"/>
    </row>
    <row r="16128" spans="1:7" ht="24" customHeight="1" x14ac:dyDescent="0.2">
      <c r="A16128" s="207" t="str">
        <f t="shared" ref="A16128:A16135" si="4836">IFERROR(VLOOKUP(C16128,Tabla_Insumos,4,FALSE),"")</f>
        <v/>
      </c>
      <c r="B16128" s="205">
        <f t="shared" ref="B16128:B16135" si="4837">IFERROR(VLOOKUP(A16128,Tabla_Indices,5,FALSE),"")</f>
        <v>0</v>
      </c>
      <c r="C16128" s="206"/>
      <c r="D16128" s="207" t="str">
        <f t="shared" ref="D16128:D16135" si="4838">IFERROR(VLOOKUP(C16128,Tabla_Insumos,2,FALSE),"")</f>
        <v/>
      </c>
      <c r="E16128" s="208"/>
      <c r="F16128" s="211">
        <f t="shared" ref="F16128:F16135" si="4839">IFERROR(VLOOKUP(C16128,Tabla_Insumos,3,FALSE),0)</f>
        <v>0</v>
      </c>
      <c r="G16128" s="268">
        <f>ROUND(E16128*F16128,2)</f>
        <v>0</v>
      </c>
    </row>
    <row r="16129" spans="1:7" ht="24" customHeight="1" x14ac:dyDescent="0.2">
      <c r="A16129" s="207" t="str">
        <f t="shared" si="4836"/>
        <v/>
      </c>
      <c r="B16129" s="205">
        <f t="shared" si="4837"/>
        <v>0</v>
      </c>
      <c r="C16129" s="206"/>
      <c r="D16129" s="207" t="str">
        <f t="shared" si="4838"/>
        <v/>
      </c>
      <c r="E16129" s="208"/>
      <c r="F16129" s="211">
        <f t="shared" si="4839"/>
        <v>0</v>
      </c>
      <c r="G16129" s="268">
        <f>ROUND(E16129*F16129,2)</f>
        <v>0</v>
      </c>
    </row>
    <row r="16130" spans="1:7" ht="24" customHeight="1" x14ac:dyDescent="0.2">
      <c r="A16130" s="207" t="str">
        <f t="shared" si="4836"/>
        <v/>
      </c>
      <c r="B16130" s="205">
        <f t="shared" si="4837"/>
        <v>0</v>
      </c>
      <c r="C16130" s="206"/>
      <c r="D16130" s="207" t="str">
        <f t="shared" si="4838"/>
        <v/>
      </c>
      <c r="E16130" s="208"/>
      <c r="F16130" s="211">
        <f t="shared" si="4839"/>
        <v>0</v>
      </c>
      <c r="G16130" s="268">
        <f t="shared" ref="G16130:G16135" si="4840">ROUND(E16130*F16130,2)</f>
        <v>0</v>
      </c>
    </row>
    <row r="16131" spans="1:7" ht="24" customHeight="1" x14ac:dyDescent="0.2">
      <c r="A16131" s="207" t="str">
        <f t="shared" si="4836"/>
        <v/>
      </c>
      <c r="B16131" s="205">
        <f t="shared" si="4837"/>
        <v>0</v>
      </c>
      <c r="C16131" s="206"/>
      <c r="D16131" s="207" t="str">
        <f t="shared" si="4838"/>
        <v/>
      </c>
      <c r="E16131" s="208"/>
      <c r="F16131" s="211">
        <f t="shared" si="4839"/>
        <v>0</v>
      </c>
      <c r="G16131" s="268">
        <f t="shared" si="4840"/>
        <v>0</v>
      </c>
    </row>
    <row r="16132" spans="1:7" ht="24" customHeight="1" x14ac:dyDescent="0.2">
      <c r="A16132" s="207" t="str">
        <f t="shared" si="4836"/>
        <v/>
      </c>
      <c r="B16132" s="205">
        <f t="shared" si="4837"/>
        <v>0</v>
      </c>
      <c r="C16132" s="206"/>
      <c r="D16132" s="207" t="str">
        <f t="shared" si="4838"/>
        <v/>
      </c>
      <c r="E16132" s="208"/>
      <c r="F16132" s="209">
        <f t="shared" si="4839"/>
        <v>0</v>
      </c>
      <c r="G16132" s="268">
        <f t="shared" si="4840"/>
        <v>0</v>
      </c>
    </row>
    <row r="16133" spans="1:7" ht="24" customHeight="1" x14ac:dyDescent="0.2">
      <c r="A16133" s="207" t="str">
        <f t="shared" si="4836"/>
        <v/>
      </c>
      <c r="B16133" s="205">
        <f t="shared" si="4837"/>
        <v>0</v>
      </c>
      <c r="C16133" s="206"/>
      <c r="D16133" s="207" t="str">
        <f t="shared" si="4838"/>
        <v/>
      </c>
      <c r="E16133" s="208"/>
      <c r="F16133" s="209">
        <f t="shared" si="4839"/>
        <v>0</v>
      </c>
      <c r="G16133" s="268">
        <f t="shared" si="4840"/>
        <v>0</v>
      </c>
    </row>
    <row r="16134" spans="1:7" ht="24" customHeight="1" x14ac:dyDescent="0.2">
      <c r="A16134" s="207" t="str">
        <f t="shared" si="4836"/>
        <v/>
      </c>
      <c r="B16134" s="205">
        <f t="shared" si="4837"/>
        <v>0</v>
      </c>
      <c r="C16134" s="206"/>
      <c r="D16134" s="207" t="str">
        <f t="shared" si="4838"/>
        <v/>
      </c>
      <c r="E16134" s="208"/>
      <c r="F16134" s="209">
        <f t="shared" si="4839"/>
        <v>0</v>
      </c>
      <c r="G16134" s="268">
        <f t="shared" si="4840"/>
        <v>0</v>
      </c>
    </row>
    <row r="16135" spans="1:7" ht="24" customHeight="1" x14ac:dyDescent="0.2">
      <c r="A16135" s="207" t="str">
        <f t="shared" si="4836"/>
        <v/>
      </c>
      <c r="B16135" s="205">
        <f t="shared" si="4837"/>
        <v>0</v>
      </c>
      <c r="C16135" s="206"/>
      <c r="D16135" s="207" t="str">
        <f t="shared" si="4838"/>
        <v/>
      </c>
      <c r="E16135" s="208"/>
      <c r="F16135" s="209">
        <f t="shared" si="4839"/>
        <v>0</v>
      </c>
      <c r="G16135" s="268">
        <f t="shared" si="4840"/>
        <v>0</v>
      </c>
    </row>
    <row r="16136" spans="1:7" ht="24" customHeight="1" x14ac:dyDescent="0.2">
      <c r="A16136" s="269"/>
      <c r="D16136" s="88"/>
      <c r="E16136" s="89"/>
      <c r="F16136" s="300" t="s">
        <v>31</v>
      </c>
      <c r="G16136" s="270">
        <f>SUBTOTAL(9,G16128:G16135)</f>
        <v>0</v>
      </c>
    </row>
    <row r="16137" spans="1:7" ht="24" customHeight="1" x14ac:dyDescent="0.2">
      <c r="A16137" s="269"/>
      <c r="C16137" s="297" t="s">
        <v>605</v>
      </c>
      <c r="D16137" s="88"/>
      <c r="E16137" s="89"/>
      <c r="G16137" s="271"/>
    </row>
    <row r="16138" spans="1:7" ht="24" customHeight="1" x14ac:dyDescent="0.2">
      <c r="A16138" s="207" t="str">
        <f t="shared" ref="A16138:A16146" si="4841">IFERROR(VLOOKUP(C16138,Tabla_Insumos,4,FALSE),"")</f>
        <v/>
      </c>
      <c r="B16138" s="205" t="str">
        <f t="shared" ref="B16138:B16146" si="4842">IFERROR(VLOOKUP(C16138,Tabla_Insumos,5,FALSE),"")</f>
        <v/>
      </c>
      <c r="C16138" s="206"/>
      <c r="D16138" s="207" t="str">
        <f t="shared" ref="D16138:D16146" si="4843">IFERROR(VLOOKUP(C16138,Tabla_Insumos,2,FALSE),"")</f>
        <v/>
      </c>
      <c r="E16138" s="208"/>
      <c r="F16138" s="209">
        <f t="shared" ref="F16138:F16146" si="4844">IFERROR(VLOOKUP(C16138,Tabla_Insumos,3,FALSE),0)</f>
        <v>0</v>
      </c>
      <c r="G16138" s="268">
        <f t="shared" ref="G16138:G16146" si="4845">ROUND(E16138*F16138,2)</f>
        <v>0</v>
      </c>
    </row>
    <row r="16139" spans="1:7" ht="24" customHeight="1" x14ac:dyDescent="0.2">
      <c r="A16139" s="207" t="str">
        <f t="shared" si="4841"/>
        <v/>
      </c>
      <c r="B16139" s="205" t="str">
        <f t="shared" si="4842"/>
        <v/>
      </c>
      <c r="C16139" s="206"/>
      <c r="D16139" s="207" t="str">
        <f t="shared" si="4843"/>
        <v/>
      </c>
      <c r="E16139" s="208"/>
      <c r="F16139" s="209">
        <f t="shared" si="4844"/>
        <v>0</v>
      </c>
      <c r="G16139" s="268">
        <f t="shared" si="4845"/>
        <v>0</v>
      </c>
    </row>
    <row r="16140" spans="1:7" ht="24" customHeight="1" x14ac:dyDescent="0.2">
      <c r="A16140" s="207" t="str">
        <f t="shared" si="4841"/>
        <v/>
      </c>
      <c r="B16140" s="205" t="str">
        <f t="shared" si="4842"/>
        <v/>
      </c>
      <c r="C16140" s="206"/>
      <c r="D16140" s="207" t="str">
        <f t="shared" si="4843"/>
        <v/>
      </c>
      <c r="E16140" s="208"/>
      <c r="F16140" s="209">
        <f t="shared" si="4844"/>
        <v>0</v>
      </c>
      <c r="G16140" s="268">
        <f t="shared" si="4845"/>
        <v>0</v>
      </c>
    </row>
    <row r="16141" spans="1:7" ht="24" customHeight="1" x14ac:dyDescent="0.2">
      <c r="A16141" s="207" t="str">
        <f t="shared" si="4841"/>
        <v/>
      </c>
      <c r="B16141" s="205" t="str">
        <f t="shared" si="4842"/>
        <v/>
      </c>
      <c r="C16141" s="206"/>
      <c r="D16141" s="207" t="str">
        <f t="shared" si="4843"/>
        <v/>
      </c>
      <c r="E16141" s="208"/>
      <c r="F16141" s="209">
        <f t="shared" si="4844"/>
        <v>0</v>
      </c>
      <c r="G16141" s="268">
        <f t="shared" si="4845"/>
        <v>0</v>
      </c>
    </row>
    <row r="16142" spans="1:7" ht="24" customHeight="1" x14ac:dyDescent="0.2">
      <c r="A16142" s="207" t="str">
        <f t="shared" si="4841"/>
        <v/>
      </c>
      <c r="B16142" s="205" t="str">
        <f t="shared" si="4842"/>
        <v/>
      </c>
      <c r="C16142" s="206"/>
      <c r="D16142" s="207" t="str">
        <f t="shared" si="4843"/>
        <v/>
      </c>
      <c r="E16142" s="208"/>
      <c r="F16142" s="209">
        <f t="shared" si="4844"/>
        <v>0</v>
      </c>
      <c r="G16142" s="268">
        <f t="shared" si="4845"/>
        <v>0</v>
      </c>
    </row>
    <row r="16143" spans="1:7" ht="24" customHeight="1" x14ac:dyDescent="0.2">
      <c r="A16143" s="207" t="str">
        <f t="shared" si="4841"/>
        <v/>
      </c>
      <c r="B16143" s="205" t="str">
        <f t="shared" si="4842"/>
        <v/>
      </c>
      <c r="C16143" s="206"/>
      <c r="D16143" s="207" t="str">
        <f t="shared" si="4843"/>
        <v/>
      </c>
      <c r="E16143" s="208"/>
      <c r="F16143" s="209">
        <f t="shared" si="4844"/>
        <v>0</v>
      </c>
      <c r="G16143" s="268">
        <f t="shared" si="4845"/>
        <v>0</v>
      </c>
    </row>
    <row r="16144" spans="1:7" ht="24" customHeight="1" x14ac:dyDescent="0.2">
      <c r="A16144" s="207" t="str">
        <f t="shared" si="4841"/>
        <v/>
      </c>
      <c r="B16144" s="205" t="str">
        <f t="shared" si="4842"/>
        <v/>
      </c>
      <c r="C16144" s="206"/>
      <c r="D16144" s="207" t="str">
        <f t="shared" si="4843"/>
        <v/>
      </c>
      <c r="E16144" s="208"/>
      <c r="F16144" s="209">
        <f t="shared" si="4844"/>
        <v>0</v>
      </c>
      <c r="G16144" s="268">
        <f t="shared" si="4845"/>
        <v>0</v>
      </c>
    </row>
    <row r="16145" spans="1:7" ht="24" customHeight="1" x14ac:dyDescent="0.2">
      <c r="A16145" s="207" t="str">
        <f t="shared" si="4841"/>
        <v/>
      </c>
      <c r="B16145" s="205" t="str">
        <f t="shared" si="4842"/>
        <v/>
      </c>
      <c r="C16145" s="206"/>
      <c r="D16145" s="207" t="str">
        <f t="shared" si="4843"/>
        <v/>
      </c>
      <c r="E16145" s="208"/>
      <c r="F16145" s="209">
        <f t="shared" si="4844"/>
        <v>0</v>
      </c>
      <c r="G16145" s="268">
        <f t="shared" si="4845"/>
        <v>0</v>
      </c>
    </row>
    <row r="16146" spans="1:7" ht="24" customHeight="1" x14ac:dyDescent="0.2">
      <c r="A16146" s="207" t="str">
        <f t="shared" si="4841"/>
        <v/>
      </c>
      <c r="B16146" s="205" t="str">
        <f t="shared" si="4842"/>
        <v/>
      </c>
      <c r="C16146" s="206"/>
      <c r="D16146" s="207" t="str">
        <f t="shared" si="4843"/>
        <v/>
      </c>
      <c r="E16146" s="208"/>
      <c r="F16146" s="209">
        <f t="shared" si="4844"/>
        <v>0</v>
      </c>
      <c r="G16146" s="268">
        <f t="shared" si="4845"/>
        <v>0</v>
      </c>
    </row>
    <row r="16147" spans="1:7" ht="24" customHeight="1" x14ac:dyDescent="0.2">
      <c r="A16147" s="272"/>
      <c r="B16147" s="88"/>
      <c r="D16147" s="88"/>
      <c r="E16147" s="89"/>
      <c r="F16147" s="300" t="s">
        <v>32</v>
      </c>
      <c r="G16147" s="270">
        <f>SUBTOTAL(9,G16138:G16146)</f>
        <v>0</v>
      </c>
    </row>
    <row r="16148" spans="1:7" ht="24" customHeight="1" x14ac:dyDescent="0.2">
      <c r="A16148" s="273"/>
      <c r="B16148" s="88"/>
      <c r="D16148" s="88"/>
      <c r="E16148" s="89"/>
      <c r="G16148" s="271"/>
    </row>
    <row r="16149" spans="1:7" ht="24" customHeight="1" x14ac:dyDescent="0.2">
      <c r="A16149" s="274" t="str">
        <f>B16107</f>
        <v>25.10.5</v>
      </c>
      <c r="B16149" s="275" t="str">
        <f>C16107</f>
        <v>Aire acondicionado frio/calor 20000fr</v>
      </c>
      <c r="C16149" s="95"/>
      <c r="D16149" s="95" t="s">
        <v>33</v>
      </c>
      <c r="E16149" s="96"/>
      <c r="F16149" s="277" t="s">
        <v>34</v>
      </c>
      <c r="G16149" s="276">
        <f>SUBTOTAL(9,G16112:G16148)</f>
        <v>0</v>
      </c>
    </row>
    <row r="16151" spans="1:7" ht="24" customHeight="1" x14ac:dyDescent="0.2">
      <c r="A16151" s="256" t="s">
        <v>36</v>
      </c>
      <c r="B16151" s="257"/>
      <c r="C16151" s="257"/>
      <c r="D16151" s="257"/>
      <c r="E16151" s="257"/>
      <c r="F16151" s="257"/>
      <c r="G16151" s="258"/>
    </row>
    <row r="16152" spans="1:7" ht="24" customHeight="1" x14ac:dyDescent="0.2">
      <c r="A16152" s="259" t="s">
        <v>601</v>
      </c>
      <c r="B16152" s="84" t="str">
        <f>Comitente</f>
        <v>SUBSECRETARIA DE ARQUITECTURA</v>
      </c>
      <c r="C16152" s="80"/>
      <c r="D16152" s="85"/>
      <c r="E16152" s="85"/>
      <c r="F16152" s="86"/>
      <c r="G16152" s="260"/>
    </row>
    <row r="16153" spans="1:7" ht="24" customHeight="1" x14ac:dyDescent="0.2">
      <c r="A16153" s="259" t="s">
        <v>602</v>
      </c>
      <c r="B16153" s="84">
        <f>Contratista</f>
        <v>0</v>
      </c>
      <c r="C16153" s="81"/>
      <c r="D16153" s="81"/>
      <c r="E16153" s="81"/>
      <c r="F16153" s="87"/>
      <c r="G16153" s="261"/>
    </row>
    <row r="16154" spans="1:7" ht="24" customHeight="1" x14ac:dyDescent="0.2">
      <c r="A16154" s="259" t="s">
        <v>23</v>
      </c>
      <c r="B16154" s="84" t="str">
        <f>Obra</f>
        <v>ESCUELA CASA DEL NINÑO</v>
      </c>
      <c r="C16154" s="81"/>
      <c r="D16154" s="81"/>
      <c r="E16154" s="81"/>
      <c r="F16154" s="87" t="s">
        <v>37</v>
      </c>
      <c r="G16154" s="262">
        <f>Fecha_Base</f>
        <v>0</v>
      </c>
    </row>
    <row r="16155" spans="1:7" ht="24" customHeight="1" x14ac:dyDescent="0.2">
      <c r="A16155" s="263" t="s">
        <v>600</v>
      </c>
      <c r="B16155" s="82" t="str">
        <f>Ubicación</f>
        <v>VALLE FERTIL - SAN JUAN</v>
      </c>
      <c r="C16155" s="82"/>
      <c r="D16155" s="88"/>
      <c r="E16155" s="89"/>
      <c r="G16155" s="264"/>
    </row>
    <row r="16156" spans="1:7" ht="24" customHeight="1" x14ac:dyDescent="0.2">
      <c r="A16156" s="263" t="s">
        <v>38</v>
      </c>
      <c r="B16156" s="91">
        <f>IFERROR(VALUE(LEFT(B16157,FIND(".",B16157)-1)),"")</f>
        <v>25</v>
      </c>
      <c r="C16156" s="83" t="str">
        <f>IFERROR(VLOOKUP(B16156,Tabla_CyP,2,FALSE),"")</f>
        <v>REPARACIONES, REFACCIONES Y REFUNCIONALIZACIONES</v>
      </c>
      <c r="E16156" s="89"/>
      <c r="G16156" s="264"/>
    </row>
    <row r="16157" spans="1:7" ht="24" customHeight="1" x14ac:dyDescent="0.2">
      <c r="A16157" s="263" t="s">
        <v>24</v>
      </c>
      <c r="B16157" s="92" t="str">
        <f>IFERROR(VLOOKUP(COUNTIF($A$1:A16157,"ANALISIS DE PRECIOS"),Tabla_NumeroItem,2,FALSE),"")</f>
        <v>25.11.1</v>
      </c>
      <c r="C16157" s="83" t="str">
        <f>IFERROR(VLOOKUP(B16157,Tabla_CyP,2,FALSE),"")</f>
        <v>Desmonte estructura</v>
      </c>
      <c r="D16157" s="88"/>
      <c r="E16157" s="89"/>
      <c r="F16157" s="87" t="s">
        <v>25</v>
      </c>
      <c r="G16157" s="265" t="str">
        <f>IFERROR(VLOOKUP(B16157,Tabla_CyP,4,FALSE),"")</f>
        <v>m2</v>
      </c>
    </row>
    <row r="16158" spans="1:7" ht="24" customHeight="1" x14ac:dyDescent="0.2">
      <c r="A16158" s="263"/>
      <c r="B16158" s="82"/>
      <c r="D16158" s="88"/>
      <c r="E16158" s="89"/>
      <c r="G16158" s="264"/>
    </row>
    <row r="16159" spans="1:7" ht="24" customHeight="1" x14ac:dyDescent="0.2">
      <c r="A16159" s="366" t="s">
        <v>506</v>
      </c>
      <c r="B16159" s="367"/>
      <c r="C16159" s="368" t="s">
        <v>0</v>
      </c>
      <c r="D16159" s="368" t="s">
        <v>26</v>
      </c>
      <c r="E16159" s="370" t="s">
        <v>27</v>
      </c>
      <c r="F16159" s="372" t="s">
        <v>28</v>
      </c>
      <c r="G16159" s="372" t="s">
        <v>29</v>
      </c>
    </row>
    <row r="16160" spans="1:7" ht="24" customHeight="1" x14ac:dyDescent="0.2">
      <c r="A16160" s="93" t="s">
        <v>507</v>
      </c>
      <c r="B16160" s="93" t="s">
        <v>508</v>
      </c>
      <c r="C16160" s="369"/>
      <c r="D16160" s="369"/>
      <c r="E16160" s="371"/>
      <c r="F16160" s="373"/>
      <c r="G16160" s="373"/>
    </row>
    <row r="16161" spans="1:7" ht="24" customHeight="1" x14ac:dyDescent="0.2">
      <c r="A16161" s="299"/>
      <c r="B16161" s="94"/>
      <c r="C16161" s="298" t="s">
        <v>603</v>
      </c>
      <c r="D16161" s="95"/>
      <c r="E16161" s="96"/>
      <c r="F16161" s="97"/>
      <c r="G16161" s="267"/>
    </row>
    <row r="16162" spans="1:7" ht="24" customHeight="1" x14ac:dyDescent="0.2">
      <c r="A16162" s="207" t="str">
        <f t="shared" ref="A16162:A16175" si="4846">IFERROR(VLOOKUP(C16162,Tabla_Insumos,4,FALSE),"")</f>
        <v/>
      </c>
      <c r="B16162" s="205" t="str">
        <f>IFERROR(VLOOKUP(C16162,Tabla_Insumos,5,FALSE),"")</f>
        <v/>
      </c>
      <c r="C16162" s="206"/>
      <c r="D16162" s="207" t="str">
        <f t="shared" ref="D16162:D16175" si="4847">IFERROR(VLOOKUP(C16162,Tabla_Insumos,2,FALSE),"")</f>
        <v/>
      </c>
      <c r="E16162" s="208"/>
      <c r="F16162" s="209">
        <f t="shared" ref="F16162:F16175" si="4848">IFERROR(VLOOKUP(C16162,Tabla_Insumos,3,FALSE),0)</f>
        <v>0</v>
      </c>
      <c r="G16162" s="268">
        <f>ROUND(E16162*F16162,2)</f>
        <v>0</v>
      </c>
    </row>
    <row r="16163" spans="1:7" ht="24" customHeight="1" x14ac:dyDescent="0.2">
      <c r="A16163" s="207" t="str">
        <f t="shared" si="4846"/>
        <v/>
      </c>
      <c r="B16163" s="205" t="str">
        <f t="shared" ref="B16163:B16175" si="4849">IFERROR(VLOOKUP(C16163,Tabla_Insumos,5,FALSE),"")</f>
        <v/>
      </c>
      <c r="C16163" s="206"/>
      <c r="D16163" s="207" t="str">
        <f t="shared" si="4847"/>
        <v/>
      </c>
      <c r="E16163" s="208"/>
      <c r="F16163" s="209">
        <f t="shared" si="4848"/>
        <v>0</v>
      </c>
      <c r="G16163" s="268">
        <f t="shared" ref="G16163:G16175" si="4850">ROUND(E16163*F16163,2)</f>
        <v>0</v>
      </c>
    </row>
    <row r="16164" spans="1:7" ht="24" customHeight="1" x14ac:dyDescent="0.2">
      <c r="A16164" s="207" t="str">
        <f t="shared" si="4846"/>
        <v/>
      </c>
      <c r="B16164" s="205" t="str">
        <f t="shared" si="4849"/>
        <v/>
      </c>
      <c r="C16164" s="206"/>
      <c r="D16164" s="207" t="str">
        <f t="shared" si="4847"/>
        <v/>
      </c>
      <c r="E16164" s="208"/>
      <c r="F16164" s="209">
        <f t="shared" si="4848"/>
        <v>0</v>
      </c>
      <c r="G16164" s="268">
        <f t="shared" si="4850"/>
        <v>0</v>
      </c>
    </row>
    <row r="16165" spans="1:7" ht="24" customHeight="1" x14ac:dyDescent="0.2">
      <c r="A16165" s="207" t="str">
        <f t="shared" si="4846"/>
        <v/>
      </c>
      <c r="B16165" s="205" t="str">
        <f t="shared" si="4849"/>
        <v/>
      </c>
      <c r="C16165" s="206"/>
      <c r="D16165" s="207" t="str">
        <f t="shared" si="4847"/>
        <v/>
      </c>
      <c r="E16165" s="208"/>
      <c r="F16165" s="209">
        <f t="shared" si="4848"/>
        <v>0</v>
      </c>
      <c r="G16165" s="268">
        <f t="shared" si="4850"/>
        <v>0</v>
      </c>
    </row>
    <row r="16166" spans="1:7" ht="24" customHeight="1" x14ac:dyDescent="0.2">
      <c r="A16166" s="207" t="str">
        <f t="shared" si="4846"/>
        <v/>
      </c>
      <c r="B16166" s="205" t="str">
        <f t="shared" si="4849"/>
        <v/>
      </c>
      <c r="C16166" s="206"/>
      <c r="D16166" s="207" t="str">
        <f t="shared" si="4847"/>
        <v/>
      </c>
      <c r="E16166" s="208"/>
      <c r="F16166" s="209">
        <f t="shared" si="4848"/>
        <v>0</v>
      </c>
      <c r="G16166" s="268">
        <f t="shared" si="4850"/>
        <v>0</v>
      </c>
    </row>
    <row r="16167" spans="1:7" ht="24" customHeight="1" x14ac:dyDescent="0.2">
      <c r="A16167" s="207" t="str">
        <f t="shared" si="4846"/>
        <v/>
      </c>
      <c r="B16167" s="205" t="str">
        <f t="shared" si="4849"/>
        <v/>
      </c>
      <c r="C16167" s="206"/>
      <c r="D16167" s="207" t="str">
        <f t="shared" si="4847"/>
        <v/>
      </c>
      <c r="E16167" s="208"/>
      <c r="F16167" s="209">
        <f t="shared" si="4848"/>
        <v>0</v>
      </c>
      <c r="G16167" s="268">
        <f t="shared" si="4850"/>
        <v>0</v>
      </c>
    </row>
    <row r="16168" spans="1:7" ht="24" customHeight="1" x14ac:dyDescent="0.2">
      <c r="A16168" s="207" t="str">
        <f t="shared" si="4846"/>
        <v/>
      </c>
      <c r="B16168" s="205" t="str">
        <f t="shared" si="4849"/>
        <v/>
      </c>
      <c r="C16168" s="206"/>
      <c r="D16168" s="207" t="str">
        <f t="shared" si="4847"/>
        <v/>
      </c>
      <c r="E16168" s="208"/>
      <c r="F16168" s="209">
        <f t="shared" si="4848"/>
        <v>0</v>
      </c>
      <c r="G16168" s="268">
        <f t="shared" si="4850"/>
        <v>0</v>
      </c>
    </row>
    <row r="16169" spans="1:7" ht="24" customHeight="1" x14ac:dyDescent="0.2">
      <c r="A16169" s="207" t="str">
        <f t="shared" si="4846"/>
        <v/>
      </c>
      <c r="B16169" s="205" t="str">
        <f t="shared" si="4849"/>
        <v/>
      </c>
      <c r="C16169" s="206"/>
      <c r="D16169" s="207" t="str">
        <f t="shared" si="4847"/>
        <v/>
      </c>
      <c r="E16169" s="208"/>
      <c r="F16169" s="209">
        <f t="shared" si="4848"/>
        <v>0</v>
      </c>
      <c r="G16169" s="268">
        <f t="shared" si="4850"/>
        <v>0</v>
      </c>
    </row>
    <row r="16170" spans="1:7" ht="24" customHeight="1" x14ac:dyDescent="0.2">
      <c r="A16170" s="207" t="str">
        <f t="shared" si="4846"/>
        <v/>
      </c>
      <c r="B16170" s="205" t="str">
        <f t="shared" si="4849"/>
        <v/>
      </c>
      <c r="C16170" s="206"/>
      <c r="D16170" s="207" t="str">
        <f t="shared" si="4847"/>
        <v/>
      </c>
      <c r="E16170" s="208"/>
      <c r="F16170" s="209">
        <f t="shared" si="4848"/>
        <v>0</v>
      </c>
      <c r="G16170" s="268">
        <f t="shared" si="4850"/>
        <v>0</v>
      </c>
    </row>
    <row r="16171" spans="1:7" ht="24" customHeight="1" x14ac:dyDescent="0.2">
      <c r="A16171" s="207" t="str">
        <f t="shared" si="4846"/>
        <v/>
      </c>
      <c r="B16171" s="205" t="str">
        <f t="shared" si="4849"/>
        <v/>
      </c>
      <c r="C16171" s="206"/>
      <c r="D16171" s="207" t="str">
        <f t="shared" si="4847"/>
        <v/>
      </c>
      <c r="E16171" s="208"/>
      <c r="F16171" s="209">
        <f t="shared" si="4848"/>
        <v>0</v>
      </c>
      <c r="G16171" s="268">
        <f t="shared" si="4850"/>
        <v>0</v>
      </c>
    </row>
    <row r="16172" spans="1:7" ht="24" customHeight="1" x14ac:dyDescent="0.2">
      <c r="A16172" s="207" t="str">
        <f t="shared" si="4846"/>
        <v/>
      </c>
      <c r="B16172" s="205" t="str">
        <f t="shared" si="4849"/>
        <v/>
      </c>
      <c r="C16172" s="206"/>
      <c r="D16172" s="207" t="str">
        <f t="shared" si="4847"/>
        <v/>
      </c>
      <c r="E16172" s="208"/>
      <c r="F16172" s="209">
        <f t="shared" si="4848"/>
        <v>0</v>
      </c>
      <c r="G16172" s="268">
        <f t="shared" si="4850"/>
        <v>0</v>
      </c>
    </row>
    <row r="16173" spans="1:7" ht="24" customHeight="1" x14ac:dyDescent="0.2">
      <c r="A16173" s="207" t="str">
        <f t="shared" si="4846"/>
        <v/>
      </c>
      <c r="B16173" s="205" t="str">
        <f t="shared" si="4849"/>
        <v/>
      </c>
      <c r="C16173" s="206"/>
      <c r="D16173" s="207" t="str">
        <f t="shared" si="4847"/>
        <v/>
      </c>
      <c r="E16173" s="208"/>
      <c r="F16173" s="209">
        <f t="shared" si="4848"/>
        <v>0</v>
      </c>
      <c r="G16173" s="268">
        <f t="shared" si="4850"/>
        <v>0</v>
      </c>
    </row>
    <row r="16174" spans="1:7" ht="24" customHeight="1" x14ac:dyDescent="0.2">
      <c r="A16174" s="207" t="str">
        <f t="shared" si="4846"/>
        <v/>
      </c>
      <c r="B16174" s="205" t="str">
        <f t="shared" si="4849"/>
        <v/>
      </c>
      <c r="C16174" s="206"/>
      <c r="D16174" s="207" t="str">
        <f t="shared" si="4847"/>
        <v/>
      </c>
      <c r="E16174" s="208"/>
      <c r="F16174" s="209">
        <f t="shared" si="4848"/>
        <v>0</v>
      </c>
      <c r="G16174" s="268">
        <f t="shared" si="4850"/>
        <v>0</v>
      </c>
    </row>
    <row r="16175" spans="1:7" ht="24" customHeight="1" x14ac:dyDescent="0.2">
      <c r="A16175" s="207" t="str">
        <f t="shared" si="4846"/>
        <v/>
      </c>
      <c r="B16175" s="205" t="str">
        <f t="shared" si="4849"/>
        <v/>
      </c>
      <c r="C16175" s="206"/>
      <c r="D16175" s="207" t="str">
        <f t="shared" si="4847"/>
        <v/>
      </c>
      <c r="E16175" s="208"/>
      <c r="F16175" s="210">
        <f t="shared" si="4848"/>
        <v>0</v>
      </c>
      <c r="G16175" s="268">
        <f t="shared" si="4850"/>
        <v>0</v>
      </c>
    </row>
    <row r="16176" spans="1:7" ht="24" customHeight="1" x14ac:dyDescent="0.2">
      <c r="A16176" s="269"/>
      <c r="D16176" s="88"/>
      <c r="E16176" s="89"/>
      <c r="F16176" s="300" t="s">
        <v>30</v>
      </c>
      <c r="G16176" s="270">
        <f>SUBTOTAL(9,G16162:G16175)</f>
        <v>0</v>
      </c>
    </row>
    <row r="16177" spans="1:7" ht="24" customHeight="1" x14ac:dyDescent="0.2">
      <c r="A16177" s="269"/>
      <c r="C16177" s="297" t="s">
        <v>604</v>
      </c>
      <c r="D16177" s="88"/>
      <c r="E16177" s="89"/>
      <c r="G16177" s="271"/>
    </row>
    <row r="16178" spans="1:7" ht="24" customHeight="1" x14ac:dyDescent="0.2">
      <c r="A16178" s="207" t="str">
        <f t="shared" ref="A16178:A16185" si="4851">IFERROR(VLOOKUP(C16178,Tabla_Insumos,4,FALSE),"")</f>
        <v/>
      </c>
      <c r="B16178" s="205">
        <f t="shared" ref="B16178:B16185" si="4852">IFERROR(VLOOKUP(A16178,Tabla_Indices,5,FALSE),"")</f>
        <v>0</v>
      </c>
      <c r="C16178" s="206"/>
      <c r="D16178" s="207" t="str">
        <f t="shared" ref="D16178:D16185" si="4853">IFERROR(VLOOKUP(C16178,Tabla_Insumos,2,FALSE),"")</f>
        <v/>
      </c>
      <c r="E16178" s="208"/>
      <c r="F16178" s="211">
        <f t="shared" ref="F16178:F16185" si="4854">IFERROR(VLOOKUP(C16178,Tabla_Insumos,3,FALSE),0)</f>
        <v>0</v>
      </c>
      <c r="G16178" s="268">
        <f>ROUND(E16178*F16178,2)</f>
        <v>0</v>
      </c>
    </row>
    <row r="16179" spans="1:7" ht="24" customHeight="1" x14ac:dyDescent="0.2">
      <c r="A16179" s="207" t="str">
        <f t="shared" si="4851"/>
        <v/>
      </c>
      <c r="B16179" s="205">
        <f t="shared" si="4852"/>
        <v>0</v>
      </c>
      <c r="C16179" s="206"/>
      <c r="D16179" s="207" t="str">
        <f t="shared" si="4853"/>
        <v/>
      </c>
      <c r="E16179" s="208"/>
      <c r="F16179" s="211">
        <f t="shared" si="4854"/>
        <v>0</v>
      </c>
      <c r="G16179" s="268">
        <f>ROUND(E16179*F16179,2)</f>
        <v>0</v>
      </c>
    </row>
    <row r="16180" spans="1:7" ht="24" customHeight="1" x14ac:dyDescent="0.2">
      <c r="A16180" s="207" t="str">
        <f t="shared" si="4851"/>
        <v/>
      </c>
      <c r="B16180" s="205">
        <f t="shared" si="4852"/>
        <v>0</v>
      </c>
      <c r="C16180" s="206"/>
      <c r="D16180" s="207" t="str">
        <f t="shared" si="4853"/>
        <v/>
      </c>
      <c r="E16180" s="208"/>
      <c r="F16180" s="211">
        <f t="shared" si="4854"/>
        <v>0</v>
      </c>
      <c r="G16180" s="268">
        <f t="shared" ref="G16180:G16185" si="4855">ROUND(E16180*F16180,2)</f>
        <v>0</v>
      </c>
    </row>
    <row r="16181" spans="1:7" ht="24" customHeight="1" x14ac:dyDescent="0.2">
      <c r="A16181" s="207" t="str">
        <f t="shared" si="4851"/>
        <v/>
      </c>
      <c r="B16181" s="205">
        <f t="shared" si="4852"/>
        <v>0</v>
      </c>
      <c r="C16181" s="206"/>
      <c r="D16181" s="207" t="str">
        <f t="shared" si="4853"/>
        <v/>
      </c>
      <c r="E16181" s="208"/>
      <c r="F16181" s="211">
        <f t="shared" si="4854"/>
        <v>0</v>
      </c>
      <c r="G16181" s="268">
        <f t="shared" si="4855"/>
        <v>0</v>
      </c>
    </row>
    <row r="16182" spans="1:7" ht="24" customHeight="1" x14ac:dyDescent="0.2">
      <c r="A16182" s="207" t="str">
        <f t="shared" si="4851"/>
        <v/>
      </c>
      <c r="B16182" s="205">
        <f t="shared" si="4852"/>
        <v>0</v>
      </c>
      <c r="C16182" s="206"/>
      <c r="D16182" s="207" t="str">
        <f t="shared" si="4853"/>
        <v/>
      </c>
      <c r="E16182" s="208"/>
      <c r="F16182" s="209">
        <f t="shared" si="4854"/>
        <v>0</v>
      </c>
      <c r="G16182" s="268">
        <f t="shared" si="4855"/>
        <v>0</v>
      </c>
    </row>
    <row r="16183" spans="1:7" ht="24" customHeight="1" x14ac:dyDescent="0.2">
      <c r="A16183" s="207" t="str">
        <f t="shared" si="4851"/>
        <v/>
      </c>
      <c r="B16183" s="205">
        <f t="shared" si="4852"/>
        <v>0</v>
      </c>
      <c r="C16183" s="206"/>
      <c r="D16183" s="207" t="str">
        <f t="shared" si="4853"/>
        <v/>
      </c>
      <c r="E16183" s="208"/>
      <c r="F16183" s="209">
        <f t="shared" si="4854"/>
        <v>0</v>
      </c>
      <c r="G16183" s="268">
        <f t="shared" si="4855"/>
        <v>0</v>
      </c>
    </row>
    <row r="16184" spans="1:7" ht="24" customHeight="1" x14ac:dyDescent="0.2">
      <c r="A16184" s="207" t="str">
        <f t="shared" si="4851"/>
        <v/>
      </c>
      <c r="B16184" s="205">
        <f t="shared" si="4852"/>
        <v>0</v>
      </c>
      <c r="C16184" s="206"/>
      <c r="D16184" s="207" t="str">
        <f t="shared" si="4853"/>
        <v/>
      </c>
      <c r="E16184" s="208"/>
      <c r="F16184" s="209">
        <f t="shared" si="4854"/>
        <v>0</v>
      </c>
      <c r="G16184" s="268">
        <f t="shared" si="4855"/>
        <v>0</v>
      </c>
    </row>
    <row r="16185" spans="1:7" ht="24" customHeight="1" x14ac:dyDescent="0.2">
      <c r="A16185" s="207" t="str">
        <f t="shared" si="4851"/>
        <v/>
      </c>
      <c r="B16185" s="205">
        <f t="shared" si="4852"/>
        <v>0</v>
      </c>
      <c r="C16185" s="206"/>
      <c r="D16185" s="207" t="str">
        <f t="shared" si="4853"/>
        <v/>
      </c>
      <c r="E16185" s="208"/>
      <c r="F16185" s="209">
        <f t="shared" si="4854"/>
        <v>0</v>
      </c>
      <c r="G16185" s="268">
        <f t="shared" si="4855"/>
        <v>0</v>
      </c>
    </row>
    <row r="16186" spans="1:7" ht="24" customHeight="1" x14ac:dyDescent="0.2">
      <c r="A16186" s="269"/>
      <c r="D16186" s="88"/>
      <c r="E16186" s="89"/>
      <c r="F16186" s="300" t="s">
        <v>31</v>
      </c>
      <c r="G16186" s="270">
        <f>SUBTOTAL(9,G16178:G16185)</f>
        <v>0</v>
      </c>
    </row>
    <row r="16187" spans="1:7" ht="24" customHeight="1" x14ac:dyDescent="0.2">
      <c r="A16187" s="269"/>
      <c r="C16187" s="297" t="s">
        <v>605</v>
      </c>
      <c r="D16187" s="88"/>
      <c r="E16187" s="89"/>
      <c r="G16187" s="271"/>
    </row>
    <row r="16188" spans="1:7" ht="24" customHeight="1" x14ac:dyDescent="0.2">
      <c r="A16188" s="207" t="str">
        <f t="shared" ref="A16188:A16196" si="4856">IFERROR(VLOOKUP(C16188,Tabla_Insumos,4,FALSE),"")</f>
        <v/>
      </c>
      <c r="B16188" s="205" t="str">
        <f t="shared" ref="B16188:B16196" si="4857">IFERROR(VLOOKUP(C16188,Tabla_Insumos,5,FALSE),"")</f>
        <v/>
      </c>
      <c r="C16188" s="206"/>
      <c r="D16188" s="207" t="str">
        <f t="shared" ref="D16188:D16196" si="4858">IFERROR(VLOOKUP(C16188,Tabla_Insumos,2,FALSE),"")</f>
        <v/>
      </c>
      <c r="E16188" s="208"/>
      <c r="F16188" s="209">
        <f t="shared" ref="F16188:F16196" si="4859">IFERROR(VLOOKUP(C16188,Tabla_Insumos,3,FALSE),0)</f>
        <v>0</v>
      </c>
      <c r="G16188" s="268">
        <f t="shared" ref="G16188:G16196" si="4860">ROUND(E16188*F16188,2)</f>
        <v>0</v>
      </c>
    </row>
    <row r="16189" spans="1:7" ht="24" customHeight="1" x14ac:dyDescent="0.2">
      <c r="A16189" s="207" t="str">
        <f t="shared" si="4856"/>
        <v/>
      </c>
      <c r="B16189" s="205" t="str">
        <f t="shared" si="4857"/>
        <v/>
      </c>
      <c r="C16189" s="206"/>
      <c r="D16189" s="207" t="str">
        <f t="shared" si="4858"/>
        <v/>
      </c>
      <c r="E16189" s="208"/>
      <c r="F16189" s="209">
        <f t="shared" si="4859"/>
        <v>0</v>
      </c>
      <c r="G16189" s="268">
        <f t="shared" si="4860"/>
        <v>0</v>
      </c>
    </row>
    <row r="16190" spans="1:7" ht="24" customHeight="1" x14ac:dyDescent="0.2">
      <c r="A16190" s="207" t="str">
        <f t="shared" si="4856"/>
        <v/>
      </c>
      <c r="B16190" s="205" t="str">
        <f t="shared" si="4857"/>
        <v/>
      </c>
      <c r="C16190" s="206"/>
      <c r="D16190" s="207" t="str">
        <f t="shared" si="4858"/>
        <v/>
      </c>
      <c r="E16190" s="208"/>
      <c r="F16190" s="209">
        <f t="shared" si="4859"/>
        <v>0</v>
      </c>
      <c r="G16190" s="268">
        <f t="shared" si="4860"/>
        <v>0</v>
      </c>
    </row>
    <row r="16191" spans="1:7" ht="24" customHeight="1" x14ac:dyDescent="0.2">
      <c r="A16191" s="207" t="str">
        <f t="shared" si="4856"/>
        <v/>
      </c>
      <c r="B16191" s="205" t="str">
        <f t="shared" si="4857"/>
        <v/>
      </c>
      <c r="C16191" s="206"/>
      <c r="D16191" s="207" t="str">
        <f t="shared" si="4858"/>
        <v/>
      </c>
      <c r="E16191" s="208"/>
      <c r="F16191" s="209">
        <f t="shared" si="4859"/>
        <v>0</v>
      </c>
      <c r="G16191" s="268">
        <f t="shared" si="4860"/>
        <v>0</v>
      </c>
    </row>
    <row r="16192" spans="1:7" ht="24" customHeight="1" x14ac:dyDescent="0.2">
      <c r="A16192" s="207" t="str">
        <f t="shared" si="4856"/>
        <v/>
      </c>
      <c r="B16192" s="205" t="str">
        <f t="shared" si="4857"/>
        <v/>
      </c>
      <c r="C16192" s="206"/>
      <c r="D16192" s="207" t="str">
        <f t="shared" si="4858"/>
        <v/>
      </c>
      <c r="E16192" s="208"/>
      <c r="F16192" s="209">
        <f t="shared" si="4859"/>
        <v>0</v>
      </c>
      <c r="G16192" s="268">
        <f t="shared" si="4860"/>
        <v>0</v>
      </c>
    </row>
    <row r="16193" spans="1:7" ht="24" customHeight="1" x14ac:dyDescent="0.2">
      <c r="A16193" s="207" t="str">
        <f t="shared" si="4856"/>
        <v/>
      </c>
      <c r="B16193" s="205" t="str">
        <f t="shared" si="4857"/>
        <v/>
      </c>
      <c r="C16193" s="206"/>
      <c r="D16193" s="207" t="str">
        <f t="shared" si="4858"/>
        <v/>
      </c>
      <c r="E16193" s="208"/>
      <c r="F16193" s="209">
        <f t="shared" si="4859"/>
        <v>0</v>
      </c>
      <c r="G16193" s="268">
        <f t="shared" si="4860"/>
        <v>0</v>
      </c>
    </row>
    <row r="16194" spans="1:7" ht="24" customHeight="1" x14ac:dyDescent="0.2">
      <c r="A16194" s="207" t="str">
        <f t="shared" si="4856"/>
        <v/>
      </c>
      <c r="B16194" s="205" t="str">
        <f t="shared" si="4857"/>
        <v/>
      </c>
      <c r="C16194" s="206"/>
      <c r="D16194" s="207" t="str">
        <f t="shared" si="4858"/>
        <v/>
      </c>
      <c r="E16194" s="208"/>
      <c r="F16194" s="209">
        <f t="shared" si="4859"/>
        <v>0</v>
      </c>
      <c r="G16194" s="268">
        <f t="shared" si="4860"/>
        <v>0</v>
      </c>
    </row>
    <row r="16195" spans="1:7" ht="24" customHeight="1" x14ac:dyDescent="0.2">
      <c r="A16195" s="207" t="str">
        <f t="shared" si="4856"/>
        <v/>
      </c>
      <c r="B16195" s="205" t="str">
        <f t="shared" si="4857"/>
        <v/>
      </c>
      <c r="C16195" s="206"/>
      <c r="D16195" s="207" t="str">
        <f t="shared" si="4858"/>
        <v/>
      </c>
      <c r="E16195" s="208"/>
      <c r="F16195" s="209">
        <f t="shared" si="4859"/>
        <v>0</v>
      </c>
      <c r="G16195" s="268">
        <f t="shared" si="4860"/>
        <v>0</v>
      </c>
    </row>
    <row r="16196" spans="1:7" ht="24" customHeight="1" x14ac:dyDescent="0.2">
      <c r="A16196" s="207" t="str">
        <f t="shared" si="4856"/>
        <v/>
      </c>
      <c r="B16196" s="205" t="str">
        <f t="shared" si="4857"/>
        <v/>
      </c>
      <c r="C16196" s="206"/>
      <c r="D16196" s="207" t="str">
        <f t="shared" si="4858"/>
        <v/>
      </c>
      <c r="E16196" s="208"/>
      <c r="F16196" s="209">
        <f t="shared" si="4859"/>
        <v>0</v>
      </c>
      <c r="G16196" s="268">
        <f t="shared" si="4860"/>
        <v>0</v>
      </c>
    </row>
    <row r="16197" spans="1:7" ht="24" customHeight="1" x14ac:dyDescent="0.2">
      <c r="A16197" s="272"/>
      <c r="B16197" s="88"/>
      <c r="D16197" s="88"/>
      <c r="E16197" s="89"/>
      <c r="F16197" s="300" t="s">
        <v>32</v>
      </c>
      <c r="G16197" s="270">
        <f>SUBTOTAL(9,G16188:G16196)</f>
        <v>0</v>
      </c>
    </row>
    <row r="16198" spans="1:7" ht="24" customHeight="1" x14ac:dyDescent="0.2">
      <c r="A16198" s="273"/>
      <c r="B16198" s="88"/>
      <c r="D16198" s="88"/>
      <c r="E16198" s="89"/>
      <c r="G16198" s="271"/>
    </row>
    <row r="16199" spans="1:7" ht="24" customHeight="1" x14ac:dyDescent="0.2">
      <c r="A16199" s="274" t="str">
        <f>B16157</f>
        <v>25.11.1</v>
      </c>
      <c r="B16199" s="275" t="str">
        <f>C16157</f>
        <v>Desmonte estructura</v>
      </c>
      <c r="C16199" s="95"/>
      <c r="D16199" s="95" t="s">
        <v>33</v>
      </c>
      <c r="E16199" s="96"/>
      <c r="F16199" s="277" t="s">
        <v>34</v>
      </c>
      <c r="G16199" s="276">
        <f>SUBTOTAL(9,G16162:G16198)</f>
        <v>0</v>
      </c>
    </row>
    <row r="16201" spans="1:7" ht="24" customHeight="1" x14ac:dyDescent="0.2">
      <c r="A16201" s="256" t="s">
        <v>36</v>
      </c>
      <c r="B16201" s="257"/>
      <c r="C16201" s="257"/>
      <c r="D16201" s="257"/>
      <c r="E16201" s="257"/>
      <c r="F16201" s="257"/>
      <c r="G16201" s="258"/>
    </row>
    <row r="16202" spans="1:7" ht="24" customHeight="1" x14ac:dyDescent="0.2">
      <c r="A16202" s="259" t="s">
        <v>601</v>
      </c>
      <c r="B16202" s="84" t="str">
        <f>Comitente</f>
        <v>SUBSECRETARIA DE ARQUITECTURA</v>
      </c>
      <c r="C16202" s="80"/>
      <c r="D16202" s="85"/>
      <c r="E16202" s="85"/>
      <c r="F16202" s="86"/>
      <c r="G16202" s="260"/>
    </row>
    <row r="16203" spans="1:7" ht="24" customHeight="1" x14ac:dyDescent="0.2">
      <c r="A16203" s="259" t="s">
        <v>602</v>
      </c>
      <c r="B16203" s="84">
        <f>Contratista</f>
        <v>0</v>
      </c>
      <c r="C16203" s="81"/>
      <c r="D16203" s="81"/>
      <c r="E16203" s="81"/>
      <c r="F16203" s="87"/>
      <c r="G16203" s="261"/>
    </row>
    <row r="16204" spans="1:7" ht="24" customHeight="1" x14ac:dyDescent="0.2">
      <c r="A16204" s="259" t="s">
        <v>23</v>
      </c>
      <c r="B16204" s="84" t="str">
        <f>Obra</f>
        <v>ESCUELA CASA DEL NINÑO</v>
      </c>
      <c r="C16204" s="81"/>
      <c r="D16204" s="81"/>
      <c r="E16204" s="81"/>
      <c r="F16204" s="87" t="s">
        <v>37</v>
      </c>
      <c r="G16204" s="262">
        <f>Fecha_Base</f>
        <v>0</v>
      </c>
    </row>
    <row r="16205" spans="1:7" ht="24" customHeight="1" x14ac:dyDescent="0.2">
      <c r="A16205" s="263" t="s">
        <v>600</v>
      </c>
      <c r="B16205" s="82" t="str">
        <f>Ubicación</f>
        <v>VALLE FERTIL - SAN JUAN</v>
      </c>
      <c r="C16205" s="82"/>
      <c r="D16205" s="88"/>
      <c r="E16205" s="89"/>
      <c r="G16205" s="264"/>
    </row>
    <row r="16206" spans="1:7" ht="24" customHeight="1" x14ac:dyDescent="0.2">
      <c r="A16206" s="263" t="s">
        <v>38</v>
      </c>
      <c r="B16206" s="91">
        <f>IFERROR(VALUE(LEFT(B16207,FIND(".",B16207)-1)),"")</f>
        <v>25</v>
      </c>
      <c r="C16206" s="83" t="str">
        <f>IFERROR(VLOOKUP(B16206,Tabla_CyP,2,FALSE),"")</f>
        <v>REPARACIONES, REFACCIONES Y REFUNCIONALIZACIONES</v>
      </c>
      <c r="E16206" s="89"/>
      <c r="G16206" s="264"/>
    </row>
    <row r="16207" spans="1:7" ht="24" customHeight="1" x14ac:dyDescent="0.2">
      <c r="A16207" s="263" t="s">
        <v>24</v>
      </c>
      <c r="B16207" s="92" t="str">
        <f>IFERROR(VLOOKUP(COUNTIF($A$1:A16207,"ANALISIS DE PRECIOS"),Tabla_NumeroItem,2,FALSE),"")</f>
        <v>25.11.2</v>
      </c>
      <c r="C16207" s="83" t="str">
        <f>IFERROR(VLOOKUP(B16207,Tabla_CyP,2,FALSE),"")</f>
        <v>Cubierta metalica</v>
      </c>
      <c r="D16207" s="88"/>
      <c r="E16207" s="89"/>
      <c r="F16207" s="87" t="s">
        <v>25</v>
      </c>
      <c r="G16207" s="265" t="str">
        <f>IFERROR(VLOOKUP(B16207,Tabla_CyP,4,FALSE),"")</f>
        <v>m2</v>
      </c>
    </row>
    <row r="16208" spans="1:7" ht="24" customHeight="1" x14ac:dyDescent="0.2">
      <c r="A16208" s="263"/>
      <c r="B16208" s="82"/>
      <c r="D16208" s="88"/>
      <c r="E16208" s="89"/>
      <c r="G16208" s="264"/>
    </row>
    <row r="16209" spans="1:7" ht="24" customHeight="1" x14ac:dyDescent="0.2">
      <c r="A16209" s="366" t="s">
        <v>506</v>
      </c>
      <c r="B16209" s="367"/>
      <c r="C16209" s="368" t="s">
        <v>0</v>
      </c>
      <c r="D16209" s="368" t="s">
        <v>26</v>
      </c>
      <c r="E16209" s="370" t="s">
        <v>27</v>
      </c>
      <c r="F16209" s="372" t="s">
        <v>28</v>
      </c>
      <c r="G16209" s="372" t="s">
        <v>29</v>
      </c>
    </row>
    <row r="16210" spans="1:7" ht="24" customHeight="1" x14ac:dyDescent="0.2">
      <c r="A16210" s="93" t="s">
        <v>507</v>
      </c>
      <c r="B16210" s="93" t="s">
        <v>508</v>
      </c>
      <c r="C16210" s="369"/>
      <c r="D16210" s="369"/>
      <c r="E16210" s="371"/>
      <c r="F16210" s="373"/>
      <c r="G16210" s="373"/>
    </row>
    <row r="16211" spans="1:7" ht="24" customHeight="1" x14ac:dyDescent="0.2">
      <c r="A16211" s="299"/>
      <c r="B16211" s="94"/>
      <c r="C16211" s="298" t="s">
        <v>603</v>
      </c>
      <c r="D16211" s="95"/>
      <c r="E16211" s="96"/>
      <c r="F16211" s="97"/>
      <c r="G16211" s="267"/>
    </row>
    <row r="16212" spans="1:7" ht="24" customHeight="1" x14ac:dyDescent="0.2">
      <c r="A16212" s="207" t="str">
        <f t="shared" ref="A16212:A16225" si="4861">IFERROR(VLOOKUP(C16212,Tabla_Insumos,4,FALSE),"")</f>
        <v/>
      </c>
      <c r="B16212" s="205" t="str">
        <f>IFERROR(VLOOKUP(C16212,Tabla_Insumos,5,FALSE),"")</f>
        <v/>
      </c>
      <c r="C16212" s="206"/>
      <c r="D16212" s="207" t="str">
        <f t="shared" ref="D16212:D16225" si="4862">IFERROR(VLOOKUP(C16212,Tabla_Insumos,2,FALSE),"")</f>
        <v/>
      </c>
      <c r="E16212" s="208"/>
      <c r="F16212" s="209">
        <f t="shared" ref="F16212:F16225" si="4863">IFERROR(VLOOKUP(C16212,Tabla_Insumos,3,FALSE),0)</f>
        <v>0</v>
      </c>
      <c r="G16212" s="268">
        <f>ROUND(E16212*F16212,2)</f>
        <v>0</v>
      </c>
    </row>
    <row r="16213" spans="1:7" ht="24" customHeight="1" x14ac:dyDescent="0.2">
      <c r="A16213" s="207" t="str">
        <f t="shared" si="4861"/>
        <v/>
      </c>
      <c r="B16213" s="205" t="str">
        <f t="shared" ref="B16213:B16225" si="4864">IFERROR(VLOOKUP(C16213,Tabla_Insumos,5,FALSE),"")</f>
        <v/>
      </c>
      <c r="C16213" s="206"/>
      <c r="D16213" s="207" t="str">
        <f t="shared" si="4862"/>
        <v/>
      </c>
      <c r="E16213" s="208"/>
      <c r="F16213" s="209">
        <f t="shared" si="4863"/>
        <v>0</v>
      </c>
      <c r="G16213" s="268">
        <f t="shared" ref="G16213:G16225" si="4865">ROUND(E16213*F16213,2)</f>
        <v>0</v>
      </c>
    </row>
    <row r="16214" spans="1:7" ht="24" customHeight="1" x14ac:dyDescent="0.2">
      <c r="A16214" s="207" t="str">
        <f t="shared" si="4861"/>
        <v/>
      </c>
      <c r="B16214" s="205" t="str">
        <f t="shared" si="4864"/>
        <v/>
      </c>
      <c r="C16214" s="206"/>
      <c r="D16214" s="207" t="str">
        <f t="shared" si="4862"/>
        <v/>
      </c>
      <c r="E16214" s="208"/>
      <c r="F16214" s="209">
        <f t="shared" si="4863"/>
        <v>0</v>
      </c>
      <c r="G16214" s="268">
        <f t="shared" si="4865"/>
        <v>0</v>
      </c>
    </row>
    <row r="16215" spans="1:7" ht="24" customHeight="1" x14ac:dyDescent="0.2">
      <c r="A16215" s="207" t="str">
        <f t="shared" si="4861"/>
        <v/>
      </c>
      <c r="B16215" s="205" t="str">
        <f t="shared" si="4864"/>
        <v/>
      </c>
      <c r="C16215" s="206"/>
      <c r="D16215" s="207" t="str">
        <f t="shared" si="4862"/>
        <v/>
      </c>
      <c r="E16215" s="208"/>
      <c r="F16215" s="209">
        <f t="shared" si="4863"/>
        <v>0</v>
      </c>
      <c r="G16215" s="268">
        <f t="shared" si="4865"/>
        <v>0</v>
      </c>
    </row>
    <row r="16216" spans="1:7" ht="24" customHeight="1" x14ac:dyDescent="0.2">
      <c r="A16216" s="207" t="str">
        <f t="shared" si="4861"/>
        <v/>
      </c>
      <c r="B16216" s="205" t="str">
        <f t="shared" si="4864"/>
        <v/>
      </c>
      <c r="C16216" s="206"/>
      <c r="D16216" s="207" t="str">
        <f t="shared" si="4862"/>
        <v/>
      </c>
      <c r="E16216" s="208"/>
      <c r="F16216" s="209">
        <f t="shared" si="4863"/>
        <v>0</v>
      </c>
      <c r="G16216" s="268">
        <f t="shared" si="4865"/>
        <v>0</v>
      </c>
    </row>
    <row r="16217" spans="1:7" ht="24" customHeight="1" x14ac:dyDescent="0.2">
      <c r="A16217" s="207" t="str">
        <f t="shared" si="4861"/>
        <v/>
      </c>
      <c r="B16217" s="205" t="str">
        <f t="shared" si="4864"/>
        <v/>
      </c>
      <c r="C16217" s="206"/>
      <c r="D16217" s="207" t="str">
        <f t="shared" si="4862"/>
        <v/>
      </c>
      <c r="E16217" s="208"/>
      <c r="F16217" s="209">
        <f t="shared" si="4863"/>
        <v>0</v>
      </c>
      <c r="G16217" s="268">
        <f t="shared" si="4865"/>
        <v>0</v>
      </c>
    </row>
    <row r="16218" spans="1:7" ht="24" customHeight="1" x14ac:dyDescent="0.2">
      <c r="A16218" s="207" t="str">
        <f t="shared" si="4861"/>
        <v/>
      </c>
      <c r="B16218" s="205" t="str">
        <f t="shared" si="4864"/>
        <v/>
      </c>
      <c r="C16218" s="206"/>
      <c r="D16218" s="207" t="str">
        <f t="shared" si="4862"/>
        <v/>
      </c>
      <c r="E16218" s="208"/>
      <c r="F16218" s="209">
        <f t="shared" si="4863"/>
        <v>0</v>
      </c>
      <c r="G16218" s="268">
        <f t="shared" si="4865"/>
        <v>0</v>
      </c>
    </row>
    <row r="16219" spans="1:7" ht="24" customHeight="1" x14ac:dyDescent="0.2">
      <c r="A16219" s="207" t="str">
        <f t="shared" si="4861"/>
        <v/>
      </c>
      <c r="B16219" s="205" t="str">
        <f t="shared" si="4864"/>
        <v/>
      </c>
      <c r="C16219" s="206"/>
      <c r="D16219" s="207" t="str">
        <f t="shared" si="4862"/>
        <v/>
      </c>
      <c r="E16219" s="208"/>
      <c r="F16219" s="209">
        <f t="shared" si="4863"/>
        <v>0</v>
      </c>
      <c r="G16219" s="268">
        <f t="shared" si="4865"/>
        <v>0</v>
      </c>
    </row>
    <row r="16220" spans="1:7" ht="24" customHeight="1" x14ac:dyDescent="0.2">
      <c r="A16220" s="207" t="str">
        <f t="shared" si="4861"/>
        <v/>
      </c>
      <c r="B16220" s="205" t="str">
        <f t="shared" si="4864"/>
        <v/>
      </c>
      <c r="C16220" s="206"/>
      <c r="D16220" s="207" t="str">
        <f t="shared" si="4862"/>
        <v/>
      </c>
      <c r="E16220" s="208"/>
      <c r="F16220" s="209">
        <f t="shared" si="4863"/>
        <v>0</v>
      </c>
      <c r="G16220" s="268">
        <f t="shared" si="4865"/>
        <v>0</v>
      </c>
    </row>
    <row r="16221" spans="1:7" ht="24" customHeight="1" x14ac:dyDescent="0.2">
      <c r="A16221" s="207" t="str">
        <f t="shared" si="4861"/>
        <v/>
      </c>
      <c r="B16221" s="205" t="str">
        <f t="shared" si="4864"/>
        <v/>
      </c>
      <c r="C16221" s="206"/>
      <c r="D16221" s="207" t="str">
        <f t="shared" si="4862"/>
        <v/>
      </c>
      <c r="E16221" s="208"/>
      <c r="F16221" s="209">
        <f t="shared" si="4863"/>
        <v>0</v>
      </c>
      <c r="G16221" s="268">
        <f t="shared" si="4865"/>
        <v>0</v>
      </c>
    </row>
    <row r="16222" spans="1:7" ht="24" customHeight="1" x14ac:dyDescent="0.2">
      <c r="A16222" s="207" t="str">
        <f t="shared" si="4861"/>
        <v/>
      </c>
      <c r="B16222" s="205" t="str">
        <f t="shared" si="4864"/>
        <v/>
      </c>
      <c r="C16222" s="206"/>
      <c r="D16222" s="207" t="str">
        <f t="shared" si="4862"/>
        <v/>
      </c>
      <c r="E16222" s="208"/>
      <c r="F16222" s="209">
        <f t="shared" si="4863"/>
        <v>0</v>
      </c>
      <c r="G16222" s="268">
        <f t="shared" si="4865"/>
        <v>0</v>
      </c>
    </row>
    <row r="16223" spans="1:7" ht="24" customHeight="1" x14ac:dyDescent="0.2">
      <c r="A16223" s="207" t="str">
        <f t="shared" si="4861"/>
        <v/>
      </c>
      <c r="B16223" s="205" t="str">
        <f t="shared" si="4864"/>
        <v/>
      </c>
      <c r="C16223" s="206"/>
      <c r="D16223" s="207" t="str">
        <f t="shared" si="4862"/>
        <v/>
      </c>
      <c r="E16223" s="208"/>
      <c r="F16223" s="209">
        <f t="shared" si="4863"/>
        <v>0</v>
      </c>
      <c r="G16223" s="268">
        <f t="shared" si="4865"/>
        <v>0</v>
      </c>
    </row>
    <row r="16224" spans="1:7" ht="24" customHeight="1" x14ac:dyDescent="0.2">
      <c r="A16224" s="207" t="str">
        <f t="shared" si="4861"/>
        <v/>
      </c>
      <c r="B16224" s="205" t="str">
        <f t="shared" si="4864"/>
        <v/>
      </c>
      <c r="C16224" s="206"/>
      <c r="D16224" s="207" t="str">
        <f t="shared" si="4862"/>
        <v/>
      </c>
      <c r="E16224" s="208"/>
      <c r="F16224" s="209">
        <f t="shared" si="4863"/>
        <v>0</v>
      </c>
      <c r="G16224" s="268">
        <f t="shared" si="4865"/>
        <v>0</v>
      </c>
    </row>
    <row r="16225" spans="1:7" ht="24" customHeight="1" x14ac:dyDescent="0.2">
      <c r="A16225" s="207" t="str">
        <f t="shared" si="4861"/>
        <v/>
      </c>
      <c r="B16225" s="205" t="str">
        <f t="shared" si="4864"/>
        <v/>
      </c>
      <c r="C16225" s="206"/>
      <c r="D16225" s="207" t="str">
        <f t="shared" si="4862"/>
        <v/>
      </c>
      <c r="E16225" s="208"/>
      <c r="F16225" s="210">
        <f t="shared" si="4863"/>
        <v>0</v>
      </c>
      <c r="G16225" s="268">
        <f t="shared" si="4865"/>
        <v>0</v>
      </c>
    </row>
    <row r="16226" spans="1:7" ht="24" customHeight="1" x14ac:dyDescent="0.2">
      <c r="A16226" s="269"/>
      <c r="D16226" s="88"/>
      <c r="E16226" s="89"/>
      <c r="F16226" s="300" t="s">
        <v>30</v>
      </c>
      <c r="G16226" s="270">
        <f>SUBTOTAL(9,G16212:G16225)</f>
        <v>0</v>
      </c>
    </row>
    <row r="16227" spans="1:7" ht="24" customHeight="1" x14ac:dyDescent="0.2">
      <c r="A16227" s="269"/>
      <c r="C16227" s="297" t="s">
        <v>604</v>
      </c>
      <c r="D16227" s="88"/>
      <c r="E16227" s="89"/>
      <c r="G16227" s="271"/>
    </row>
    <row r="16228" spans="1:7" ht="24" customHeight="1" x14ac:dyDescent="0.2">
      <c r="A16228" s="207" t="str">
        <f t="shared" ref="A16228:A16235" si="4866">IFERROR(VLOOKUP(C16228,Tabla_Insumos,4,FALSE),"")</f>
        <v/>
      </c>
      <c r="B16228" s="205">
        <f t="shared" ref="B16228:B16235" si="4867">IFERROR(VLOOKUP(A16228,Tabla_Indices,5,FALSE),"")</f>
        <v>0</v>
      </c>
      <c r="C16228" s="206"/>
      <c r="D16228" s="207" t="str">
        <f t="shared" ref="D16228:D16235" si="4868">IFERROR(VLOOKUP(C16228,Tabla_Insumos,2,FALSE),"")</f>
        <v/>
      </c>
      <c r="E16228" s="208"/>
      <c r="F16228" s="211">
        <f t="shared" ref="F16228:F16235" si="4869">IFERROR(VLOOKUP(C16228,Tabla_Insumos,3,FALSE),0)</f>
        <v>0</v>
      </c>
      <c r="G16228" s="268">
        <f>ROUND(E16228*F16228,2)</f>
        <v>0</v>
      </c>
    </row>
    <row r="16229" spans="1:7" ht="24" customHeight="1" x14ac:dyDescent="0.2">
      <c r="A16229" s="207" t="str">
        <f t="shared" si="4866"/>
        <v/>
      </c>
      <c r="B16229" s="205">
        <f t="shared" si="4867"/>
        <v>0</v>
      </c>
      <c r="C16229" s="206"/>
      <c r="D16229" s="207" t="str">
        <f t="shared" si="4868"/>
        <v/>
      </c>
      <c r="E16229" s="208"/>
      <c r="F16229" s="211">
        <f t="shared" si="4869"/>
        <v>0</v>
      </c>
      <c r="G16229" s="268">
        <f>ROUND(E16229*F16229,2)</f>
        <v>0</v>
      </c>
    </row>
    <row r="16230" spans="1:7" ht="24" customHeight="1" x14ac:dyDescent="0.2">
      <c r="A16230" s="207" t="str">
        <f t="shared" si="4866"/>
        <v/>
      </c>
      <c r="B16230" s="205">
        <f t="shared" si="4867"/>
        <v>0</v>
      </c>
      <c r="C16230" s="206"/>
      <c r="D16230" s="207" t="str">
        <f t="shared" si="4868"/>
        <v/>
      </c>
      <c r="E16230" s="208"/>
      <c r="F16230" s="211">
        <f t="shared" si="4869"/>
        <v>0</v>
      </c>
      <c r="G16230" s="268">
        <f t="shared" ref="G16230:G16235" si="4870">ROUND(E16230*F16230,2)</f>
        <v>0</v>
      </c>
    </row>
    <row r="16231" spans="1:7" ht="24" customHeight="1" x14ac:dyDescent="0.2">
      <c r="A16231" s="207" t="str">
        <f t="shared" si="4866"/>
        <v/>
      </c>
      <c r="B16231" s="205">
        <f t="shared" si="4867"/>
        <v>0</v>
      </c>
      <c r="C16231" s="206"/>
      <c r="D16231" s="207" t="str">
        <f t="shared" si="4868"/>
        <v/>
      </c>
      <c r="E16231" s="208"/>
      <c r="F16231" s="211">
        <f t="shared" si="4869"/>
        <v>0</v>
      </c>
      <c r="G16231" s="268">
        <f t="shared" si="4870"/>
        <v>0</v>
      </c>
    </row>
    <row r="16232" spans="1:7" ht="24" customHeight="1" x14ac:dyDescent="0.2">
      <c r="A16232" s="207" t="str">
        <f t="shared" si="4866"/>
        <v/>
      </c>
      <c r="B16232" s="205">
        <f t="shared" si="4867"/>
        <v>0</v>
      </c>
      <c r="C16232" s="206"/>
      <c r="D16232" s="207" t="str">
        <f t="shared" si="4868"/>
        <v/>
      </c>
      <c r="E16232" s="208"/>
      <c r="F16232" s="209">
        <f t="shared" si="4869"/>
        <v>0</v>
      </c>
      <c r="G16232" s="268">
        <f t="shared" si="4870"/>
        <v>0</v>
      </c>
    </row>
    <row r="16233" spans="1:7" ht="24" customHeight="1" x14ac:dyDescent="0.2">
      <c r="A16233" s="207" t="str">
        <f t="shared" si="4866"/>
        <v/>
      </c>
      <c r="B16233" s="205">
        <f t="shared" si="4867"/>
        <v>0</v>
      </c>
      <c r="C16233" s="206"/>
      <c r="D16233" s="207" t="str">
        <f t="shared" si="4868"/>
        <v/>
      </c>
      <c r="E16233" s="208"/>
      <c r="F16233" s="209">
        <f t="shared" si="4869"/>
        <v>0</v>
      </c>
      <c r="G16233" s="268">
        <f t="shared" si="4870"/>
        <v>0</v>
      </c>
    </row>
    <row r="16234" spans="1:7" ht="24" customHeight="1" x14ac:dyDescent="0.2">
      <c r="A16234" s="207" t="str">
        <f t="shared" si="4866"/>
        <v/>
      </c>
      <c r="B16234" s="205">
        <f t="shared" si="4867"/>
        <v>0</v>
      </c>
      <c r="C16234" s="206"/>
      <c r="D16234" s="207" t="str">
        <f t="shared" si="4868"/>
        <v/>
      </c>
      <c r="E16234" s="208"/>
      <c r="F16234" s="209">
        <f t="shared" si="4869"/>
        <v>0</v>
      </c>
      <c r="G16234" s="268">
        <f t="shared" si="4870"/>
        <v>0</v>
      </c>
    </row>
    <row r="16235" spans="1:7" ht="24" customHeight="1" x14ac:dyDescent="0.2">
      <c r="A16235" s="207" t="str">
        <f t="shared" si="4866"/>
        <v/>
      </c>
      <c r="B16235" s="205">
        <f t="shared" si="4867"/>
        <v>0</v>
      </c>
      <c r="C16235" s="206"/>
      <c r="D16235" s="207" t="str">
        <f t="shared" si="4868"/>
        <v/>
      </c>
      <c r="E16235" s="208"/>
      <c r="F16235" s="209">
        <f t="shared" si="4869"/>
        <v>0</v>
      </c>
      <c r="G16235" s="268">
        <f t="shared" si="4870"/>
        <v>0</v>
      </c>
    </row>
    <row r="16236" spans="1:7" ht="24" customHeight="1" x14ac:dyDescent="0.2">
      <c r="A16236" s="269"/>
      <c r="D16236" s="88"/>
      <c r="E16236" s="89"/>
      <c r="F16236" s="300" t="s">
        <v>31</v>
      </c>
      <c r="G16236" s="270">
        <f>SUBTOTAL(9,G16228:G16235)</f>
        <v>0</v>
      </c>
    </row>
    <row r="16237" spans="1:7" ht="24" customHeight="1" x14ac:dyDescent="0.2">
      <c r="A16237" s="269"/>
      <c r="C16237" s="297" t="s">
        <v>605</v>
      </c>
      <c r="D16237" s="88"/>
      <c r="E16237" s="89"/>
      <c r="G16237" s="271"/>
    </row>
    <row r="16238" spans="1:7" ht="24" customHeight="1" x14ac:dyDescent="0.2">
      <c r="A16238" s="207" t="str">
        <f t="shared" ref="A16238:A16246" si="4871">IFERROR(VLOOKUP(C16238,Tabla_Insumos,4,FALSE),"")</f>
        <v/>
      </c>
      <c r="B16238" s="205" t="str">
        <f t="shared" ref="B16238:B16246" si="4872">IFERROR(VLOOKUP(C16238,Tabla_Insumos,5,FALSE),"")</f>
        <v/>
      </c>
      <c r="C16238" s="206"/>
      <c r="D16238" s="207" t="str">
        <f t="shared" ref="D16238:D16246" si="4873">IFERROR(VLOOKUP(C16238,Tabla_Insumos,2,FALSE),"")</f>
        <v/>
      </c>
      <c r="E16238" s="208"/>
      <c r="F16238" s="209">
        <f t="shared" ref="F16238:F16246" si="4874">IFERROR(VLOOKUP(C16238,Tabla_Insumos,3,FALSE),0)</f>
        <v>0</v>
      </c>
      <c r="G16238" s="268">
        <f t="shared" ref="G16238:G16246" si="4875">ROUND(E16238*F16238,2)</f>
        <v>0</v>
      </c>
    </row>
    <row r="16239" spans="1:7" ht="24" customHeight="1" x14ac:dyDescent="0.2">
      <c r="A16239" s="207" t="str">
        <f t="shared" si="4871"/>
        <v/>
      </c>
      <c r="B16239" s="205" t="str">
        <f t="shared" si="4872"/>
        <v/>
      </c>
      <c r="C16239" s="206"/>
      <c r="D16239" s="207" t="str">
        <f t="shared" si="4873"/>
        <v/>
      </c>
      <c r="E16239" s="208"/>
      <c r="F16239" s="209">
        <f t="shared" si="4874"/>
        <v>0</v>
      </c>
      <c r="G16239" s="268">
        <f t="shared" si="4875"/>
        <v>0</v>
      </c>
    </row>
    <row r="16240" spans="1:7" ht="24" customHeight="1" x14ac:dyDescent="0.2">
      <c r="A16240" s="207" t="str">
        <f t="shared" si="4871"/>
        <v/>
      </c>
      <c r="B16240" s="205" t="str">
        <f t="shared" si="4872"/>
        <v/>
      </c>
      <c r="C16240" s="206"/>
      <c r="D16240" s="207" t="str">
        <f t="shared" si="4873"/>
        <v/>
      </c>
      <c r="E16240" s="208"/>
      <c r="F16240" s="209">
        <f t="shared" si="4874"/>
        <v>0</v>
      </c>
      <c r="G16240" s="268">
        <f t="shared" si="4875"/>
        <v>0</v>
      </c>
    </row>
    <row r="16241" spans="1:7" ht="24" customHeight="1" x14ac:dyDescent="0.2">
      <c r="A16241" s="207" t="str">
        <f t="shared" si="4871"/>
        <v/>
      </c>
      <c r="B16241" s="205" t="str">
        <f t="shared" si="4872"/>
        <v/>
      </c>
      <c r="C16241" s="206"/>
      <c r="D16241" s="207" t="str">
        <f t="shared" si="4873"/>
        <v/>
      </c>
      <c r="E16241" s="208"/>
      <c r="F16241" s="209">
        <f t="shared" si="4874"/>
        <v>0</v>
      </c>
      <c r="G16241" s="268">
        <f t="shared" si="4875"/>
        <v>0</v>
      </c>
    </row>
    <row r="16242" spans="1:7" ht="24" customHeight="1" x14ac:dyDescent="0.2">
      <c r="A16242" s="207" t="str">
        <f t="shared" si="4871"/>
        <v/>
      </c>
      <c r="B16242" s="205" t="str">
        <f t="shared" si="4872"/>
        <v/>
      </c>
      <c r="C16242" s="206"/>
      <c r="D16242" s="207" t="str">
        <f t="shared" si="4873"/>
        <v/>
      </c>
      <c r="E16242" s="208"/>
      <c r="F16242" s="209">
        <f t="shared" si="4874"/>
        <v>0</v>
      </c>
      <c r="G16242" s="268">
        <f t="shared" si="4875"/>
        <v>0</v>
      </c>
    </row>
    <row r="16243" spans="1:7" ht="24" customHeight="1" x14ac:dyDescent="0.2">
      <c r="A16243" s="207" t="str">
        <f t="shared" si="4871"/>
        <v/>
      </c>
      <c r="B16243" s="205" t="str">
        <f t="shared" si="4872"/>
        <v/>
      </c>
      <c r="C16243" s="206"/>
      <c r="D16243" s="207" t="str">
        <f t="shared" si="4873"/>
        <v/>
      </c>
      <c r="E16243" s="208"/>
      <c r="F16243" s="209">
        <f t="shared" si="4874"/>
        <v>0</v>
      </c>
      <c r="G16243" s="268">
        <f t="shared" si="4875"/>
        <v>0</v>
      </c>
    </row>
    <row r="16244" spans="1:7" ht="24" customHeight="1" x14ac:dyDescent="0.2">
      <c r="A16244" s="207" t="str">
        <f t="shared" si="4871"/>
        <v/>
      </c>
      <c r="B16244" s="205" t="str">
        <f t="shared" si="4872"/>
        <v/>
      </c>
      <c r="C16244" s="206"/>
      <c r="D16244" s="207" t="str">
        <f t="shared" si="4873"/>
        <v/>
      </c>
      <c r="E16244" s="208"/>
      <c r="F16244" s="209">
        <f t="shared" si="4874"/>
        <v>0</v>
      </c>
      <c r="G16244" s="268">
        <f t="shared" si="4875"/>
        <v>0</v>
      </c>
    </row>
    <row r="16245" spans="1:7" ht="24" customHeight="1" x14ac:dyDescent="0.2">
      <c r="A16245" s="207" t="str">
        <f t="shared" si="4871"/>
        <v/>
      </c>
      <c r="B16245" s="205" t="str">
        <f t="shared" si="4872"/>
        <v/>
      </c>
      <c r="C16245" s="206"/>
      <c r="D16245" s="207" t="str">
        <f t="shared" si="4873"/>
        <v/>
      </c>
      <c r="E16245" s="208"/>
      <c r="F16245" s="209">
        <f t="shared" si="4874"/>
        <v>0</v>
      </c>
      <c r="G16245" s="268">
        <f t="shared" si="4875"/>
        <v>0</v>
      </c>
    </row>
    <row r="16246" spans="1:7" ht="24" customHeight="1" x14ac:dyDescent="0.2">
      <c r="A16246" s="207" t="str">
        <f t="shared" si="4871"/>
        <v/>
      </c>
      <c r="B16246" s="205" t="str">
        <f t="shared" si="4872"/>
        <v/>
      </c>
      <c r="C16246" s="206"/>
      <c r="D16246" s="207" t="str">
        <f t="shared" si="4873"/>
        <v/>
      </c>
      <c r="E16246" s="208"/>
      <c r="F16246" s="209">
        <f t="shared" si="4874"/>
        <v>0</v>
      </c>
      <c r="G16246" s="268">
        <f t="shared" si="4875"/>
        <v>0</v>
      </c>
    </row>
    <row r="16247" spans="1:7" ht="24" customHeight="1" x14ac:dyDescent="0.2">
      <c r="A16247" s="272"/>
      <c r="B16247" s="88"/>
      <c r="D16247" s="88"/>
      <c r="E16247" s="89"/>
      <c r="F16247" s="300" t="s">
        <v>32</v>
      </c>
      <c r="G16247" s="270">
        <f>SUBTOTAL(9,G16238:G16246)</f>
        <v>0</v>
      </c>
    </row>
    <row r="16248" spans="1:7" ht="24" customHeight="1" x14ac:dyDescent="0.2">
      <c r="A16248" s="273"/>
      <c r="B16248" s="88"/>
      <c r="D16248" s="88"/>
      <c r="E16248" s="89"/>
      <c r="G16248" s="271"/>
    </row>
    <row r="16249" spans="1:7" ht="24" customHeight="1" x14ac:dyDescent="0.2">
      <c r="A16249" s="274" t="str">
        <f>B16207</f>
        <v>25.11.2</v>
      </c>
      <c r="B16249" s="275" t="str">
        <f>C16207</f>
        <v>Cubierta metalica</v>
      </c>
      <c r="C16249" s="95"/>
      <c r="D16249" s="95" t="s">
        <v>33</v>
      </c>
      <c r="E16249" s="96"/>
      <c r="F16249" s="277" t="s">
        <v>34</v>
      </c>
      <c r="G16249" s="276">
        <f>SUBTOTAL(9,G16212:G16248)</f>
        <v>0</v>
      </c>
    </row>
    <row r="16251" spans="1:7" ht="24" customHeight="1" x14ac:dyDescent="0.2">
      <c r="A16251" s="256" t="s">
        <v>36</v>
      </c>
      <c r="B16251" s="257"/>
      <c r="C16251" s="257"/>
      <c r="D16251" s="257"/>
      <c r="E16251" s="257"/>
      <c r="F16251" s="257"/>
      <c r="G16251" s="258"/>
    </row>
    <row r="16252" spans="1:7" ht="24" customHeight="1" x14ac:dyDescent="0.2">
      <c r="A16252" s="259" t="s">
        <v>601</v>
      </c>
      <c r="B16252" s="84" t="str">
        <f>Comitente</f>
        <v>SUBSECRETARIA DE ARQUITECTURA</v>
      </c>
      <c r="C16252" s="80"/>
      <c r="D16252" s="85"/>
      <c r="E16252" s="85"/>
      <c r="F16252" s="86"/>
      <c r="G16252" s="260"/>
    </row>
    <row r="16253" spans="1:7" ht="24" customHeight="1" x14ac:dyDescent="0.2">
      <c r="A16253" s="259" t="s">
        <v>602</v>
      </c>
      <c r="B16253" s="84">
        <f>Contratista</f>
        <v>0</v>
      </c>
      <c r="C16253" s="81"/>
      <c r="D16253" s="81"/>
      <c r="E16253" s="81"/>
      <c r="F16253" s="87"/>
      <c r="G16253" s="261"/>
    </row>
    <row r="16254" spans="1:7" ht="24" customHeight="1" x14ac:dyDescent="0.2">
      <c r="A16254" s="259" t="s">
        <v>23</v>
      </c>
      <c r="B16254" s="84" t="str">
        <f>Obra</f>
        <v>ESCUELA CASA DEL NINÑO</v>
      </c>
      <c r="C16254" s="81"/>
      <c r="D16254" s="81"/>
      <c r="E16254" s="81"/>
      <c r="F16254" s="87" t="s">
        <v>37</v>
      </c>
      <c r="G16254" s="262">
        <f>Fecha_Base</f>
        <v>0</v>
      </c>
    </row>
    <row r="16255" spans="1:7" ht="24" customHeight="1" x14ac:dyDescent="0.2">
      <c r="A16255" s="263" t="s">
        <v>600</v>
      </c>
      <c r="B16255" s="82" t="str">
        <f>Ubicación</f>
        <v>VALLE FERTIL - SAN JUAN</v>
      </c>
      <c r="C16255" s="82"/>
      <c r="D16255" s="88"/>
      <c r="E16255" s="89"/>
      <c r="G16255" s="264"/>
    </row>
    <row r="16256" spans="1:7" ht="24" customHeight="1" x14ac:dyDescent="0.2">
      <c r="A16256" s="263" t="s">
        <v>38</v>
      </c>
      <c r="B16256" s="91">
        <f>IFERROR(VALUE(LEFT(B16257,FIND(".",B16257)-1)),"")</f>
        <v>25</v>
      </c>
      <c r="C16256" s="83" t="str">
        <f>IFERROR(VLOOKUP(B16256,Tabla_CyP,2,FALSE),"")</f>
        <v>REPARACIONES, REFACCIONES Y REFUNCIONALIZACIONES</v>
      </c>
      <c r="E16256" s="89"/>
      <c r="G16256" s="264"/>
    </row>
    <row r="16257" spans="1:7" ht="24" customHeight="1" x14ac:dyDescent="0.2">
      <c r="A16257" s="263" t="s">
        <v>24</v>
      </c>
      <c r="B16257" s="92" t="str">
        <f>IFERROR(VLOOKUP(COUNTIF($A$1:A16257,"ANALISIS DE PRECIOS"),Tabla_NumeroItem,2,FALSE),"")</f>
        <v>25.12.1</v>
      </c>
      <c r="C16257" s="83" t="str">
        <f>IFERROR(VLOOKUP(B16257,Tabla_CyP,2,FALSE),"")</f>
        <v>Estructura metálica + cubierta</v>
      </c>
      <c r="D16257" s="88"/>
      <c r="E16257" s="89"/>
      <c r="F16257" s="87" t="s">
        <v>25</v>
      </c>
      <c r="G16257" s="265" t="str">
        <f>IFERROR(VLOOKUP(B16257,Tabla_CyP,4,FALSE),"")</f>
        <v>m2</v>
      </c>
    </row>
    <row r="16258" spans="1:7" ht="24" customHeight="1" x14ac:dyDescent="0.2">
      <c r="A16258" s="263"/>
      <c r="B16258" s="82"/>
      <c r="D16258" s="88"/>
      <c r="E16258" s="89"/>
      <c r="G16258" s="264"/>
    </row>
    <row r="16259" spans="1:7" ht="24" customHeight="1" x14ac:dyDescent="0.2">
      <c r="A16259" s="366" t="s">
        <v>506</v>
      </c>
      <c r="B16259" s="367"/>
      <c r="C16259" s="368" t="s">
        <v>0</v>
      </c>
      <c r="D16259" s="368" t="s">
        <v>26</v>
      </c>
      <c r="E16259" s="370" t="s">
        <v>27</v>
      </c>
      <c r="F16259" s="372" t="s">
        <v>28</v>
      </c>
      <c r="G16259" s="372" t="s">
        <v>29</v>
      </c>
    </row>
    <row r="16260" spans="1:7" ht="24" customHeight="1" x14ac:dyDescent="0.2">
      <c r="A16260" s="93" t="s">
        <v>507</v>
      </c>
      <c r="B16260" s="93" t="s">
        <v>508</v>
      </c>
      <c r="C16260" s="369"/>
      <c r="D16260" s="369"/>
      <c r="E16260" s="371"/>
      <c r="F16260" s="373"/>
      <c r="G16260" s="373"/>
    </row>
    <row r="16261" spans="1:7" ht="24" customHeight="1" x14ac:dyDescent="0.2">
      <c r="A16261" s="299"/>
      <c r="B16261" s="94"/>
      <c r="C16261" s="298" t="s">
        <v>603</v>
      </c>
      <c r="D16261" s="95"/>
      <c r="E16261" s="96"/>
      <c r="F16261" s="97"/>
      <c r="G16261" s="267"/>
    </row>
    <row r="16262" spans="1:7" ht="24" customHeight="1" x14ac:dyDescent="0.2">
      <c r="A16262" s="207" t="str">
        <f t="shared" ref="A16262:A16275" si="4876">IFERROR(VLOOKUP(C16262,Tabla_Insumos,4,FALSE),"")</f>
        <v/>
      </c>
      <c r="B16262" s="205" t="str">
        <f>IFERROR(VLOOKUP(C16262,Tabla_Insumos,5,FALSE),"")</f>
        <v/>
      </c>
      <c r="C16262" s="206"/>
      <c r="D16262" s="207" t="str">
        <f t="shared" ref="D16262:D16275" si="4877">IFERROR(VLOOKUP(C16262,Tabla_Insumos,2,FALSE),"")</f>
        <v/>
      </c>
      <c r="E16262" s="208"/>
      <c r="F16262" s="209">
        <f t="shared" ref="F16262:F16275" si="4878">IFERROR(VLOOKUP(C16262,Tabla_Insumos,3,FALSE),0)</f>
        <v>0</v>
      </c>
      <c r="G16262" s="268">
        <f>ROUND(E16262*F16262,2)</f>
        <v>0</v>
      </c>
    </row>
    <row r="16263" spans="1:7" ht="24" customHeight="1" x14ac:dyDescent="0.2">
      <c r="A16263" s="207" t="str">
        <f t="shared" si="4876"/>
        <v/>
      </c>
      <c r="B16263" s="205" t="str">
        <f t="shared" ref="B16263:B16275" si="4879">IFERROR(VLOOKUP(C16263,Tabla_Insumos,5,FALSE),"")</f>
        <v/>
      </c>
      <c r="C16263" s="206"/>
      <c r="D16263" s="207" t="str">
        <f t="shared" si="4877"/>
        <v/>
      </c>
      <c r="E16263" s="208"/>
      <c r="F16263" s="209">
        <f t="shared" si="4878"/>
        <v>0</v>
      </c>
      <c r="G16263" s="268">
        <f t="shared" ref="G16263:G16275" si="4880">ROUND(E16263*F16263,2)</f>
        <v>0</v>
      </c>
    </row>
    <row r="16264" spans="1:7" ht="24" customHeight="1" x14ac:dyDescent="0.2">
      <c r="A16264" s="207" t="str">
        <f t="shared" si="4876"/>
        <v/>
      </c>
      <c r="B16264" s="205" t="str">
        <f t="shared" si="4879"/>
        <v/>
      </c>
      <c r="C16264" s="206"/>
      <c r="D16264" s="207" t="str">
        <f t="shared" si="4877"/>
        <v/>
      </c>
      <c r="E16264" s="208"/>
      <c r="F16264" s="209">
        <f t="shared" si="4878"/>
        <v>0</v>
      </c>
      <c r="G16264" s="268">
        <f t="shared" si="4880"/>
        <v>0</v>
      </c>
    </row>
    <row r="16265" spans="1:7" ht="24" customHeight="1" x14ac:dyDescent="0.2">
      <c r="A16265" s="207" t="str">
        <f t="shared" si="4876"/>
        <v/>
      </c>
      <c r="B16265" s="205" t="str">
        <f t="shared" si="4879"/>
        <v/>
      </c>
      <c r="C16265" s="206"/>
      <c r="D16265" s="207" t="str">
        <f t="shared" si="4877"/>
        <v/>
      </c>
      <c r="E16265" s="208"/>
      <c r="F16265" s="209">
        <f t="shared" si="4878"/>
        <v>0</v>
      </c>
      <c r="G16265" s="268">
        <f t="shared" si="4880"/>
        <v>0</v>
      </c>
    </row>
    <row r="16266" spans="1:7" ht="24" customHeight="1" x14ac:dyDescent="0.2">
      <c r="A16266" s="207" t="str">
        <f t="shared" si="4876"/>
        <v/>
      </c>
      <c r="B16266" s="205" t="str">
        <f t="shared" si="4879"/>
        <v/>
      </c>
      <c r="C16266" s="206"/>
      <c r="D16266" s="207" t="str">
        <f t="shared" si="4877"/>
        <v/>
      </c>
      <c r="E16266" s="208"/>
      <c r="F16266" s="209">
        <f t="shared" si="4878"/>
        <v>0</v>
      </c>
      <c r="G16266" s="268">
        <f t="shared" si="4880"/>
        <v>0</v>
      </c>
    </row>
    <row r="16267" spans="1:7" ht="24" customHeight="1" x14ac:dyDescent="0.2">
      <c r="A16267" s="207" t="str">
        <f t="shared" si="4876"/>
        <v/>
      </c>
      <c r="B16267" s="205" t="str">
        <f t="shared" si="4879"/>
        <v/>
      </c>
      <c r="C16267" s="206"/>
      <c r="D16267" s="207" t="str">
        <f t="shared" si="4877"/>
        <v/>
      </c>
      <c r="E16267" s="208"/>
      <c r="F16267" s="209">
        <f t="shared" si="4878"/>
        <v>0</v>
      </c>
      <c r="G16267" s="268">
        <f t="shared" si="4880"/>
        <v>0</v>
      </c>
    </row>
    <row r="16268" spans="1:7" ht="24" customHeight="1" x14ac:dyDescent="0.2">
      <c r="A16268" s="207" t="str">
        <f t="shared" si="4876"/>
        <v/>
      </c>
      <c r="B16268" s="205" t="str">
        <f t="shared" si="4879"/>
        <v/>
      </c>
      <c r="C16268" s="206"/>
      <c r="D16268" s="207" t="str">
        <f t="shared" si="4877"/>
        <v/>
      </c>
      <c r="E16268" s="208"/>
      <c r="F16268" s="209">
        <f t="shared" si="4878"/>
        <v>0</v>
      </c>
      <c r="G16268" s="268">
        <f t="shared" si="4880"/>
        <v>0</v>
      </c>
    </row>
    <row r="16269" spans="1:7" ht="24" customHeight="1" x14ac:dyDescent="0.2">
      <c r="A16269" s="207" t="str">
        <f t="shared" si="4876"/>
        <v/>
      </c>
      <c r="B16269" s="205" t="str">
        <f t="shared" si="4879"/>
        <v/>
      </c>
      <c r="C16269" s="206"/>
      <c r="D16269" s="207" t="str">
        <f t="shared" si="4877"/>
        <v/>
      </c>
      <c r="E16269" s="208"/>
      <c r="F16269" s="209">
        <f t="shared" si="4878"/>
        <v>0</v>
      </c>
      <c r="G16269" s="268">
        <f t="shared" si="4880"/>
        <v>0</v>
      </c>
    </row>
    <row r="16270" spans="1:7" ht="24" customHeight="1" x14ac:dyDescent="0.2">
      <c r="A16270" s="207" t="str">
        <f t="shared" si="4876"/>
        <v/>
      </c>
      <c r="B16270" s="205" t="str">
        <f t="shared" si="4879"/>
        <v/>
      </c>
      <c r="C16270" s="206"/>
      <c r="D16270" s="207" t="str">
        <f t="shared" si="4877"/>
        <v/>
      </c>
      <c r="E16270" s="208"/>
      <c r="F16270" s="209">
        <f t="shared" si="4878"/>
        <v>0</v>
      </c>
      <c r="G16270" s="268">
        <f t="shared" si="4880"/>
        <v>0</v>
      </c>
    </row>
    <row r="16271" spans="1:7" ht="24" customHeight="1" x14ac:dyDescent="0.2">
      <c r="A16271" s="207" t="str">
        <f t="shared" si="4876"/>
        <v/>
      </c>
      <c r="B16271" s="205" t="str">
        <f t="shared" si="4879"/>
        <v/>
      </c>
      <c r="C16271" s="206"/>
      <c r="D16271" s="207" t="str">
        <f t="shared" si="4877"/>
        <v/>
      </c>
      <c r="E16271" s="208"/>
      <c r="F16271" s="209">
        <f t="shared" si="4878"/>
        <v>0</v>
      </c>
      <c r="G16271" s="268">
        <f t="shared" si="4880"/>
        <v>0</v>
      </c>
    </row>
    <row r="16272" spans="1:7" ht="24" customHeight="1" x14ac:dyDescent="0.2">
      <c r="A16272" s="207" t="str">
        <f t="shared" si="4876"/>
        <v/>
      </c>
      <c r="B16272" s="205" t="str">
        <f t="shared" si="4879"/>
        <v/>
      </c>
      <c r="C16272" s="206"/>
      <c r="D16272" s="207" t="str">
        <f t="shared" si="4877"/>
        <v/>
      </c>
      <c r="E16272" s="208"/>
      <c r="F16272" s="209">
        <f t="shared" si="4878"/>
        <v>0</v>
      </c>
      <c r="G16272" s="268">
        <f t="shared" si="4880"/>
        <v>0</v>
      </c>
    </row>
    <row r="16273" spans="1:7" ht="24" customHeight="1" x14ac:dyDescent="0.2">
      <c r="A16273" s="207" t="str">
        <f t="shared" si="4876"/>
        <v/>
      </c>
      <c r="B16273" s="205" t="str">
        <f t="shared" si="4879"/>
        <v/>
      </c>
      <c r="C16273" s="206"/>
      <c r="D16273" s="207" t="str">
        <f t="shared" si="4877"/>
        <v/>
      </c>
      <c r="E16273" s="208"/>
      <c r="F16273" s="209">
        <f t="shared" si="4878"/>
        <v>0</v>
      </c>
      <c r="G16273" s="268">
        <f t="shared" si="4880"/>
        <v>0</v>
      </c>
    </row>
    <row r="16274" spans="1:7" ht="24" customHeight="1" x14ac:dyDescent="0.2">
      <c r="A16274" s="207" t="str">
        <f t="shared" si="4876"/>
        <v/>
      </c>
      <c r="B16274" s="205" t="str">
        <f t="shared" si="4879"/>
        <v/>
      </c>
      <c r="C16274" s="206"/>
      <c r="D16274" s="207" t="str">
        <f t="shared" si="4877"/>
        <v/>
      </c>
      <c r="E16274" s="208"/>
      <c r="F16274" s="209">
        <f t="shared" si="4878"/>
        <v>0</v>
      </c>
      <c r="G16274" s="268">
        <f t="shared" si="4880"/>
        <v>0</v>
      </c>
    </row>
    <row r="16275" spans="1:7" ht="24" customHeight="1" x14ac:dyDescent="0.2">
      <c r="A16275" s="207" t="str">
        <f t="shared" si="4876"/>
        <v/>
      </c>
      <c r="B16275" s="205" t="str">
        <f t="shared" si="4879"/>
        <v/>
      </c>
      <c r="C16275" s="206"/>
      <c r="D16275" s="207" t="str">
        <f t="shared" si="4877"/>
        <v/>
      </c>
      <c r="E16275" s="208"/>
      <c r="F16275" s="210">
        <f t="shared" si="4878"/>
        <v>0</v>
      </c>
      <c r="G16275" s="268">
        <f t="shared" si="4880"/>
        <v>0</v>
      </c>
    </row>
    <row r="16276" spans="1:7" ht="24" customHeight="1" x14ac:dyDescent="0.2">
      <c r="A16276" s="269"/>
      <c r="D16276" s="88"/>
      <c r="E16276" s="89"/>
      <c r="F16276" s="300" t="s">
        <v>30</v>
      </c>
      <c r="G16276" s="270">
        <f>SUBTOTAL(9,G16262:G16275)</f>
        <v>0</v>
      </c>
    </row>
    <row r="16277" spans="1:7" ht="24" customHeight="1" x14ac:dyDescent="0.2">
      <c r="A16277" s="269"/>
      <c r="C16277" s="297" t="s">
        <v>604</v>
      </c>
      <c r="D16277" s="88"/>
      <c r="E16277" s="89"/>
      <c r="G16277" s="271"/>
    </row>
    <row r="16278" spans="1:7" ht="24" customHeight="1" x14ac:dyDescent="0.2">
      <c r="A16278" s="207" t="str">
        <f t="shared" ref="A16278:A16285" si="4881">IFERROR(VLOOKUP(C16278,Tabla_Insumos,4,FALSE),"")</f>
        <v/>
      </c>
      <c r="B16278" s="205">
        <f t="shared" ref="B16278:B16285" si="4882">IFERROR(VLOOKUP(A16278,Tabla_Indices,5,FALSE),"")</f>
        <v>0</v>
      </c>
      <c r="C16278" s="206"/>
      <c r="D16278" s="207" t="str">
        <f t="shared" ref="D16278:D16285" si="4883">IFERROR(VLOOKUP(C16278,Tabla_Insumos,2,FALSE),"")</f>
        <v/>
      </c>
      <c r="E16278" s="208"/>
      <c r="F16278" s="211">
        <f t="shared" ref="F16278:F16285" si="4884">IFERROR(VLOOKUP(C16278,Tabla_Insumos,3,FALSE),0)</f>
        <v>0</v>
      </c>
      <c r="G16278" s="268">
        <f>ROUND(E16278*F16278,2)</f>
        <v>0</v>
      </c>
    </row>
    <row r="16279" spans="1:7" ht="24" customHeight="1" x14ac:dyDescent="0.2">
      <c r="A16279" s="207" t="str">
        <f t="shared" si="4881"/>
        <v/>
      </c>
      <c r="B16279" s="205">
        <f t="shared" si="4882"/>
        <v>0</v>
      </c>
      <c r="C16279" s="206"/>
      <c r="D16279" s="207" t="str">
        <f t="shared" si="4883"/>
        <v/>
      </c>
      <c r="E16279" s="208"/>
      <c r="F16279" s="211">
        <f t="shared" si="4884"/>
        <v>0</v>
      </c>
      <c r="G16279" s="268">
        <f>ROUND(E16279*F16279,2)</f>
        <v>0</v>
      </c>
    </row>
    <row r="16280" spans="1:7" ht="24" customHeight="1" x14ac:dyDescent="0.2">
      <c r="A16280" s="207" t="str">
        <f t="shared" si="4881"/>
        <v/>
      </c>
      <c r="B16280" s="205">
        <f t="shared" si="4882"/>
        <v>0</v>
      </c>
      <c r="C16280" s="206"/>
      <c r="D16280" s="207" t="str">
        <f t="shared" si="4883"/>
        <v/>
      </c>
      <c r="E16280" s="208"/>
      <c r="F16280" s="211">
        <f t="shared" si="4884"/>
        <v>0</v>
      </c>
      <c r="G16280" s="268">
        <f t="shared" ref="G16280:G16285" si="4885">ROUND(E16280*F16280,2)</f>
        <v>0</v>
      </c>
    </row>
    <row r="16281" spans="1:7" ht="24" customHeight="1" x14ac:dyDescent="0.2">
      <c r="A16281" s="207" t="str">
        <f t="shared" si="4881"/>
        <v/>
      </c>
      <c r="B16281" s="205">
        <f t="shared" si="4882"/>
        <v>0</v>
      </c>
      <c r="C16281" s="206"/>
      <c r="D16281" s="207" t="str">
        <f t="shared" si="4883"/>
        <v/>
      </c>
      <c r="E16281" s="208"/>
      <c r="F16281" s="211">
        <f t="shared" si="4884"/>
        <v>0</v>
      </c>
      <c r="G16281" s="268">
        <f t="shared" si="4885"/>
        <v>0</v>
      </c>
    </row>
    <row r="16282" spans="1:7" ht="24" customHeight="1" x14ac:dyDescent="0.2">
      <c r="A16282" s="207" t="str">
        <f t="shared" si="4881"/>
        <v/>
      </c>
      <c r="B16282" s="205">
        <f t="shared" si="4882"/>
        <v>0</v>
      </c>
      <c r="C16282" s="206"/>
      <c r="D16282" s="207" t="str">
        <f t="shared" si="4883"/>
        <v/>
      </c>
      <c r="E16282" s="208"/>
      <c r="F16282" s="209">
        <f t="shared" si="4884"/>
        <v>0</v>
      </c>
      <c r="G16282" s="268">
        <f t="shared" si="4885"/>
        <v>0</v>
      </c>
    </row>
    <row r="16283" spans="1:7" ht="24" customHeight="1" x14ac:dyDescent="0.2">
      <c r="A16283" s="207" t="str">
        <f t="shared" si="4881"/>
        <v/>
      </c>
      <c r="B16283" s="205">
        <f t="shared" si="4882"/>
        <v>0</v>
      </c>
      <c r="C16283" s="206"/>
      <c r="D16283" s="207" t="str">
        <f t="shared" si="4883"/>
        <v/>
      </c>
      <c r="E16283" s="208"/>
      <c r="F16283" s="209">
        <f t="shared" si="4884"/>
        <v>0</v>
      </c>
      <c r="G16283" s="268">
        <f t="shared" si="4885"/>
        <v>0</v>
      </c>
    </row>
    <row r="16284" spans="1:7" ht="24" customHeight="1" x14ac:dyDescent="0.2">
      <c r="A16284" s="207" t="str">
        <f t="shared" si="4881"/>
        <v/>
      </c>
      <c r="B16284" s="205">
        <f t="shared" si="4882"/>
        <v>0</v>
      </c>
      <c r="C16284" s="206"/>
      <c r="D16284" s="207" t="str">
        <f t="shared" si="4883"/>
        <v/>
      </c>
      <c r="E16284" s="208"/>
      <c r="F16284" s="209">
        <f t="shared" si="4884"/>
        <v>0</v>
      </c>
      <c r="G16284" s="268">
        <f t="shared" si="4885"/>
        <v>0</v>
      </c>
    </row>
    <row r="16285" spans="1:7" ht="24" customHeight="1" x14ac:dyDescent="0.2">
      <c r="A16285" s="207" t="str">
        <f t="shared" si="4881"/>
        <v/>
      </c>
      <c r="B16285" s="205">
        <f t="shared" si="4882"/>
        <v>0</v>
      </c>
      <c r="C16285" s="206"/>
      <c r="D16285" s="207" t="str">
        <f t="shared" si="4883"/>
        <v/>
      </c>
      <c r="E16285" s="208"/>
      <c r="F16285" s="209">
        <f t="shared" si="4884"/>
        <v>0</v>
      </c>
      <c r="G16285" s="268">
        <f t="shared" si="4885"/>
        <v>0</v>
      </c>
    </row>
    <row r="16286" spans="1:7" ht="24" customHeight="1" x14ac:dyDescent="0.2">
      <c r="A16286" s="269"/>
      <c r="D16286" s="88"/>
      <c r="E16286" s="89"/>
      <c r="F16286" s="300" t="s">
        <v>31</v>
      </c>
      <c r="G16286" s="270">
        <f>SUBTOTAL(9,G16278:G16285)</f>
        <v>0</v>
      </c>
    </row>
    <row r="16287" spans="1:7" ht="24" customHeight="1" x14ac:dyDescent="0.2">
      <c r="A16287" s="269"/>
      <c r="C16287" s="297" t="s">
        <v>605</v>
      </c>
      <c r="D16287" s="88"/>
      <c r="E16287" s="89"/>
      <c r="G16287" s="271"/>
    </row>
    <row r="16288" spans="1:7" ht="24" customHeight="1" x14ac:dyDescent="0.2">
      <c r="A16288" s="207" t="str">
        <f t="shared" ref="A16288:A16296" si="4886">IFERROR(VLOOKUP(C16288,Tabla_Insumos,4,FALSE),"")</f>
        <v/>
      </c>
      <c r="B16288" s="205" t="str">
        <f t="shared" ref="B16288:B16296" si="4887">IFERROR(VLOOKUP(C16288,Tabla_Insumos,5,FALSE),"")</f>
        <v/>
      </c>
      <c r="C16288" s="206"/>
      <c r="D16288" s="207" t="str">
        <f t="shared" ref="D16288:D16296" si="4888">IFERROR(VLOOKUP(C16288,Tabla_Insumos,2,FALSE),"")</f>
        <v/>
      </c>
      <c r="E16288" s="208"/>
      <c r="F16288" s="209">
        <f t="shared" ref="F16288:F16296" si="4889">IFERROR(VLOOKUP(C16288,Tabla_Insumos,3,FALSE),0)</f>
        <v>0</v>
      </c>
      <c r="G16288" s="268">
        <f t="shared" ref="G16288:G16296" si="4890">ROUND(E16288*F16288,2)</f>
        <v>0</v>
      </c>
    </row>
    <row r="16289" spans="1:7" ht="24" customHeight="1" x14ac:dyDescent="0.2">
      <c r="A16289" s="207" t="str">
        <f t="shared" si="4886"/>
        <v/>
      </c>
      <c r="B16289" s="205" t="str">
        <f t="shared" si="4887"/>
        <v/>
      </c>
      <c r="C16289" s="206"/>
      <c r="D16289" s="207" t="str">
        <f t="shared" si="4888"/>
        <v/>
      </c>
      <c r="E16289" s="208"/>
      <c r="F16289" s="209">
        <f t="shared" si="4889"/>
        <v>0</v>
      </c>
      <c r="G16289" s="268">
        <f t="shared" si="4890"/>
        <v>0</v>
      </c>
    </row>
    <row r="16290" spans="1:7" ht="24" customHeight="1" x14ac:dyDescent="0.2">
      <c r="A16290" s="207" t="str">
        <f t="shared" si="4886"/>
        <v/>
      </c>
      <c r="B16290" s="205" t="str">
        <f t="shared" si="4887"/>
        <v/>
      </c>
      <c r="C16290" s="206"/>
      <c r="D16290" s="207" t="str">
        <f t="shared" si="4888"/>
        <v/>
      </c>
      <c r="E16290" s="208"/>
      <c r="F16290" s="209">
        <f t="shared" si="4889"/>
        <v>0</v>
      </c>
      <c r="G16290" s="268">
        <f t="shared" si="4890"/>
        <v>0</v>
      </c>
    </row>
    <row r="16291" spans="1:7" ht="24" customHeight="1" x14ac:dyDescent="0.2">
      <c r="A16291" s="207" t="str">
        <f t="shared" si="4886"/>
        <v/>
      </c>
      <c r="B16291" s="205" t="str">
        <f t="shared" si="4887"/>
        <v/>
      </c>
      <c r="C16291" s="206"/>
      <c r="D16291" s="207" t="str">
        <f t="shared" si="4888"/>
        <v/>
      </c>
      <c r="E16291" s="208"/>
      <c r="F16291" s="209">
        <f t="shared" si="4889"/>
        <v>0</v>
      </c>
      <c r="G16291" s="268">
        <f t="shared" si="4890"/>
        <v>0</v>
      </c>
    </row>
    <row r="16292" spans="1:7" ht="24" customHeight="1" x14ac:dyDescent="0.2">
      <c r="A16292" s="207" t="str">
        <f t="shared" si="4886"/>
        <v/>
      </c>
      <c r="B16292" s="205" t="str">
        <f t="shared" si="4887"/>
        <v/>
      </c>
      <c r="C16292" s="206"/>
      <c r="D16292" s="207" t="str">
        <f t="shared" si="4888"/>
        <v/>
      </c>
      <c r="E16292" s="208"/>
      <c r="F16292" s="209">
        <f t="shared" si="4889"/>
        <v>0</v>
      </c>
      <c r="G16292" s="268">
        <f t="shared" si="4890"/>
        <v>0</v>
      </c>
    </row>
    <row r="16293" spans="1:7" ht="24" customHeight="1" x14ac:dyDescent="0.2">
      <c r="A16293" s="207" t="str">
        <f t="shared" si="4886"/>
        <v/>
      </c>
      <c r="B16293" s="205" t="str">
        <f t="shared" si="4887"/>
        <v/>
      </c>
      <c r="C16293" s="206"/>
      <c r="D16293" s="207" t="str">
        <f t="shared" si="4888"/>
        <v/>
      </c>
      <c r="E16293" s="208"/>
      <c r="F16293" s="209">
        <f t="shared" si="4889"/>
        <v>0</v>
      </c>
      <c r="G16293" s="268">
        <f t="shared" si="4890"/>
        <v>0</v>
      </c>
    </row>
    <row r="16294" spans="1:7" ht="24" customHeight="1" x14ac:dyDescent="0.2">
      <c r="A16294" s="207" t="str">
        <f t="shared" si="4886"/>
        <v/>
      </c>
      <c r="B16294" s="205" t="str">
        <f t="shared" si="4887"/>
        <v/>
      </c>
      <c r="C16294" s="206"/>
      <c r="D16294" s="207" t="str">
        <f t="shared" si="4888"/>
        <v/>
      </c>
      <c r="E16294" s="208"/>
      <c r="F16294" s="209">
        <f t="shared" si="4889"/>
        <v>0</v>
      </c>
      <c r="G16294" s="268">
        <f t="shared" si="4890"/>
        <v>0</v>
      </c>
    </row>
    <row r="16295" spans="1:7" ht="24" customHeight="1" x14ac:dyDescent="0.2">
      <c r="A16295" s="207" t="str">
        <f t="shared" si="4886"/>
        <v/>
      </c>
      <c r="B16295" s="205" t="str">
        <f t="shared" si="4887"/>
        <v/>
      </c>
      <c r="C16295" s="206"/>
      <c r="D16295" s="207" t="str">
        <f t="shared" si="4888"/>
        <v/>
      </c>
      <c r="E16295" s="208"/>
      <c r="F16295" s="209">
        <f t="shared" si="4889"/>
        <v>0</v>
      </c>
      <c r="G16295" s="268">
        <f t="shared" si="4890"/>
        <v>0</v>
      </c>
    </row>
    <row r="16296" spans="1:7" ht="24" customHeight="1" x14ac:dyDescent="0.2">
      <c r="A16296" s="207" t="str">
        <f t="shared" si="4886"/>
        <v/>
      </c>
      <c r="B16296" s="205" t="str">
        <f t="shared" si="4887"/>
        <v/>
      </c>
      <c r="C16296" s="206"/>
      <c r="D16296" s="207" t="str">
        <f t="shared" si="4888"/>
        <v/>
      </c>
      <c r="E16296" s="208"/>
      <c r="F16296" s="209">
        <f t="shared" si="4889"/>
        <v>0</v>
      </c>
      <c r="G16296" s="268">
        <f t="shared" si="4890"/>
        <v>0</v>
      </c>
    </row>
    <row r="16297" spans="1:7" ht="24" customHeight="1" x14ac:dyDescent="0.2">
      <c r="A16297" s="272"/>
      <c r="B16297" s="88"/>
      <c r="D16297" s="88"/>
      <c r="E16297" s="89"/>
      <c r="F16297" s="300" t="s">
        <v>32</v>
      </c>
      <c r="G16297" s="270">
        <f>SUBTOTAL(9,G16288:G16296)</f>
        <v>0</v>
      </c>
    </row>
    <row r="16298" spans="1:7" ht="24" customHeight="1" x14ac:dyDescent="0.2">
      <c r="A16298" s="273"/>
      <c r="B16298" s="88"/>
      <c r="D16298" s="88"/>
      <c r="E16298" s="89"/>
      <c r="G16298" s="271"/>
    </row>
    <row r="16299" spans="1:7" ht="24" customHeight="1" x14ac:dyDescent="0.2">
      <c r="A16299" s="274" t="str">
        <f>B16257</f>
        <v>25.12.1</v>
      </c>
      <c r="B16299" s="275" t="str">
        <f>C16257</f>
        <v>Estructura metálica + cubierta</v>
      </c>
      <c r="C16299" s="95"/>
      <c r="D16299" s="95" t="s">
        <v>33</v>
      </c>
      <c r="E16299" s="96"/>
      <c r="F16299" s="277" t="s">
        <v>34</v>
      </c>
      <c r="G16299" s="276">
        <f>SUBTOTAL(9,G16262:G16298)</f>
        <v>0</v>
      </c>
    </row>
  </sheetData>
  <sheetProtection insertRows="0" deleteRows="0"/>
  <mergeCells count="1956">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5009:B15009"/>
    <mergeCell ref="C15009:C15010"/>
    <mergeCell ref="D15009:D15010"/>
    <mergeCell ref="E15009:E15010"/>
    <mergeCell ref="F15009:F15010"/>
    <mergeCell ref="G15009:G15010"/>
    <mergeCell ref="A15059:B15059"/>
    <mergeCell ref="C15059:C15060"/>
    <mergeCell ref="D15059:D15060"/>
    <mergeCell ref="E15059:E15060"/>
    <mergeCell ref="F15059:F15060"/>
    <mergeCell ref="G15059:G15060"/>
    <mergeCell ref="A15109:B15109"/>
    <mergeCell ref="C15109:C15110"/>
    <mergeCell ref="D15109:D15110"/>
    <mergeCell ref="E15109:E15110"/>
    <mergeCell ref="F15109:F15110"/>
    <mergeCell ref="G15109:G15110"/>
    <mergeCell ref="A15159:B15159"/>
    <mergeCell ref="C15159:C15160"/>
    <mergeCell ref="D15159:D15160"/>
    <mergeCell ref="E15159:E15160"/>
    <mergeCell ref="F15159:F15160"/>
    <mergeCell ref="G15159:G15160"/>
    <mergeCell ref="A15209:B15209"/>
    <mergeCell ref="C15209:C15210"/>
    <mergeCell ref="D15209:D15210"/>
    <mergeCell ref="E15209:E15210"/>
    <mergeCell ref="F15209:F15210"/>
    <mergeCell ref="G15209:G15210"/>
    <mergeCell ref="A15259:B15259"/>
    <mergeCell ref="C15259:C15260"/>
    <mergeCell ref="D15259:D15260"/>
    <mergeCell ref="E15259:E15260"/>
    <mergeCell ref="F15259:F15260"/>
    <mergeCell ref="G15259:G15260"/>
    <mergeCell ref="A15309:B15309"/>
    <mergeCell ref="C15309:C15310"/>
    <mergeCell ref="D15309:D15310"/>
    <mergeCell ref="E15309:E15310"/>
    <mergeCell ref="F15309:F15310"/>
    <mergeCell ref="G15309:G15310"/>
    <mergeCell ref="A15359:B15359"/>
    <mergeCell ref="C15359:C15360"/>
    <mergeCell ref="D15359:D15360"/>
    <mergeCell ref="E15359:E15360"/>
    <mergeCell ref="F15359:F15360"/>
    <mergeCell ref="G15359:G15360"/>
    <mergeCell ref="A15409:B15409"/>
    <mergeCell ref="C15409:C15410"/>
    <mergeCell ref="D15409:D15410"/>
    <mergeCell ref="E15409:E15410"/>
    <mergeCell ref="F15409:F15410"/>
    <mergeCell ref="G15409:G15410"/>
    <mergeCell ref="A15459:B15459"/>
    <mergeCell ref="C15459:C15460"/>
    <mergeCell ref="D15459:D15460"/>
    <mergeCell ref="E15459:E15460"/>
    <mergeCell ref="F15459:F15460"/>
    <mergeCell ref="G15459:G15460"/>
    <mergeCell ref="A15509:B15509"/>
    <mergeCell ref="C15509:C15510"/>
    <mergeCell ref="D15509:D15510"/>
    <mergeCell ref="E15509:E15510"/>
    <mergeCell ref="F15509:F15510"/>
    <mergeCell ref="G15509:G15510"/>
    <mergeCell ref="A15559:B15559"/>
    <mergeCell ref="C15559:C15560"/>
    <mergeCell ref="D15559:D15560"/>
    <mergeCell ref="E15559:E15560"/>
    <mergeCell ref="F15559:F15560"/>
    <mergeCell ref="G15559:G15560"/>
    <mergeCell ref="A15609:B15609"/>
    <mergeCell ref="C15609:C15610"/>
    <mergeCell ref="D15609:D15610"/>
    <mergeCell ref="E15609:E15610"/>
    <mergeCell ref="F15609:F15610"/>
    <mergeCell ref="G15609:G15610"/>
    <mergeCell ref="A15659:B15659"/>
    <mergeCell ref="C15659:C15660"/>
    <mergeCell ref="D15659:D15660"/>
    <mergeCell ref="E15659:E15660"/>
    <mergeCell ref="F15659:F15660"/>
    <mergeCell ref="G15659:G15660"/>
    <mergeCell ref="A15709:B15709"/>
    <mergeCell ref="C15709:C15710"/>
    <mergeCell ref="D15709:D15710"/>
    <mergeCell ref="E15709:E15710"/>
    <mergeCell ref="F15709:F15710"/>
    <mergeCell ref="G15709:G15710"/>
    <mergeCell ref="A15759:B15759"/>
    <mergeCell ref="C15759:C15760"/>
    <mergeCell ref="D15759:D15760"/>
    <mergeCell ref="E15759:E15760"/>
    <mergeCell ref="F15759:F15760"/>
    <mergeCell ref="G15759:G15760"/>
    <mergeCell ref="A15809:B15809"/>
    <mergeCell ref="C15809:C15810"/>
    <mergeCell ref="D15809:D15810"/>
    <mergeCell ref="E15809:E15810"/>
    <mergeCell ref="F15809:F15810"/>
    <mergeCell ref="G15809:G15810"/>
    <mergeCell ref="A15859:B15859"/>
    <mergeCell ref="C15859:C15860"/>
    <mergeCell ref="D15859:D15860"/>
    <mergeCell ref="E15859:E15860"/>
    <mergeCell ref="F15859:F15860"/>
    <mergeCell ref="G15859:G15860"/>
    <mergeCell ref="A15909:B15909"/>
    <mergeCell ref="C15909:C15910"/>
    <mergeCell ref="D15909:D15910"/>
    <mergeCell ref="E15909:E15910"/>
    <mergeCell ref="F15909:F15910"/>
    <mergeCell ref="G15909:G15910"/>
    <mergeCell ref="A15959:B15959"/>
    <mergeCell ref="C15959:C15960"/>
    <mergeCell ref="D15959:D15960"/>
    <mergeCell ref="E15959:E15960"/>
    <mergeCell ref="F15959:F15960"/>
    <mergeCell ref="G15959:G15960"/>
    <mergeCell ref="A16009:B16009"/>
    <mergeCell ref="C16009:C16010"/>
    <mergeCell ref="D16009:D16010"/>
    <mergeCell ref="E16009:E16010"/>
    <mergeCell ref="F16009:F16010"/>
    <mergeCell ref="G16009:G16010"/>
    <mergeCell ref="A16209:B16209"/>
    <mergeCell ref="C16209:C16210"/>
    <mergeCell ref="D16209:D16210"/>
    <mergeCell ref="E16209:E16210"/>
    <mergeCell ref="F16209:F16210"/>
    <mergeCell ref="G16209:G16210"/>
    <mergeCell ref="A16259:B16259"/>
    <mergeCell ref="C16259:C16260"/>
    <mergeCell ref="D16259:D16260"/>
    <mergeCell ref="E16259:E16260"/>
    <mergeCell ref="F16259:F16260"/>
    <mergeCell ref="G16259:G16260"/>
    <mergeCell ref="A16059:B16059"/>
    <mergeCell ref="C16059:C16060"/>
    <mergeCell ref="D16059:D16060"/>
    <mergeCell ref="E16059:E16060"/>
    <mergeCell ref="F16059:F16060"/>
    <mergeCell ref="G16059:G16060"/>
    <mergeCell ref="A16109:B16109"/>
    <mergeCell ref="C16109:C16110"/>
    <mergeCell ref="D16109:D16110"/>
    <mergeCell ref="E16109:E16110"/>
    <mergeCell ref="F16109:F16110"/>
    <mergeCell ref="G16109:G16110"/>
    <mergeCell ref="A16159:B16159"/>
    <mergeCell ref="C16159:C16160"/>
    <mergeCell ref="D16159:D16160"/>
    <mergeCell ref="E16159:E16160"/>
    <mergeCell ref="F16159:F16160"/>
    <mergeCell ref="G16159:G161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21"/>
  <sheetViews>
    <sheetView showZeros="0" tabSelected="1" view="pageBreakPreview" topLeftCell="A392" zoomScaleNormal="100" zoomScaleSheetLayoutView="100" workbookViewId="0">
      <selection activeCell="B400" sqref="B400:C400"/>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ESCUELA CASA DEL NINÑO</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VALLE FERTIL - SAN JUAN</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5">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6"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376" t="s">
        <v>44</v>
      </c>
      <c r="B8" s="377"/>
      <c r="C8" s="377"/>
      <c r="D8" s="378"/>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381" t="s">
        <v>990</v>
      </c>
      <c r="B10" s="379" t="s">
        <v>0</v>
      </c>
      <c r="C10" s="379"/>
      <c r="D10" s="382" t="s">
        <v>13</v>
      </c>
      <c r="E10" s="46"/>
      <c r="F10" s="379" t="s">
        <v>19</v>
      </c>
      <c r="G10" s="379"/>
      <c r="H10" s="379"/>
      <c r="I10" s="379"/>
      <c r="J10" s="379"/>
      <c r="K10" s="379"/>
      <c r="L10" s="379"/>
      <c r="M10" s="379"/>
      <c r="N10" s="379"/>
      <c r="O10" s="379"/>
      <c r="P10" s="379"/>
      <c r="Q10" s="379"/>
      <c r="R10" s="15"/>
      <c r="S10" s="380" t="s">
        <v>18</v>
      </c>
    </row>
    <row r="11" spans="1:88" ht="20.100000000000001" customHeight="1" x14ac:dyDescent="0.2">
      <c r="A11" s="381"/>
      <c r="B11" s="379"/>
      <c r="C11" s="379"/>
      <c r="D11" s="382"/>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380"/>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6"/>
    </row>
    <row r="13" spans="1:88" ht="20.100000000000001" customHeight="1" x14ac:dyDescent="0.2">
      <c r="A13" s="49">
        <f>CyP!A18</f>
        <v>1</v>
      </c>
      <c r="B13" s="374" t="str">
        <f t="shared" ref="B13:B44" si="9">IFERROR(VLOOKUP(A13,Tabla_CyP,2,FALSE),"")</f>
        <v xml:space="preserve"> TRABAJOS PREPARATORIOS</v>
      </c>
      <c r="C13" s="375"/>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374" t="str">
        <f t="shared" si="9"/>
        <v>Preparación y limpieza de los terrenos.</v>
      </c>
      <c r="C14" s="375"/>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1.2</v>
      </c>
      <c r="B15" s="374" t="str">
        <f t="shared" si="9"/>
        <v>Replanteo y Otros.</v>
      </c>
      <c r="C15" s="375"/>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1.3</v>
      </c>
      <c r="B16" s="374" t="str">
        <f t="shared" si="9"/>
        <v>Actividades complementarias.</v>
      </c>
      <c r="C16" s="375"/>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1.3.4</v>
      </c>
      <c r="B17" s="374" t="str">
        <f t="shared" si="9"/>
        <v>Comodidades para la inspección.</v>
      </c>
      <c r="C17" s="375"/>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1.4</v>
      </c>
      <c r="B18" s="374" t="str">
        <f t="shared" si="9"/>
        <v>Cumplimiento Plan de Gestión Ambiental y Social. Condiciones de Higiene y Seguridad</v>
      </c>
      <c r="C18" s="375"/>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1.4.1</v>
      </c>
      <c r="B19" s="374" t="str">
        <f t="shared" si="9"/>
        <v>Plan de Manejo Ambiental</v>
      </c>
      <c r="C19" s="375"/>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1.4.2</v>
      </c>
      <c r="B20" s="374" t="str">
        <f t="shared" si="9"/>
        <v>Permiso Ambiental</v>
      </c>
      <c r="C20" s="375"/>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1.4.3</v>
      </c>
      <c r="B21" s="374" t="str">
        <f t="shared" si="9"/>
        <v>Seguimiento Pmas</v>
      </c>
      <c r="C21" s="375"/>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f>CyP!A27</f>
        <v>2</v>
      </c>
      <c r="B22" s="374" t="str">
        <f t="shared" si="9"/>
        <v>MOVIMIENTO DE SUELOS</v>
      </c>
      <c r="C22" s="375"/>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2.1</v>
      </c>
      <c r="B23" s="374" t="str">
        <f t="shared" si="9"/>
        <v xml:space="preserve">Terraplenamientos  </v>
      </c>
      <c r="C23" s="375"/>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2.2</v>
      </c>
      <c r="B24" s="374" t="str">
        <f t="shared" si="9"/>
        <v>Excavaciones para fundaciones</v>
      </c>
      <c r="C24" s="375"/>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f>CyP!A30</f>
        <v>3</v>
      </c>
      <c r="B25" s="374" t="str">
        <f t="shared" si="9"/>
        <v>ESTRUCTURA RESISTENTE</v>
      </c>
      <c r="C25" s="375"/>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3.1</v>
      </c>
      <c r="B26" s="374" t="str">
        <f t="shared" si="9"/>
        <v>Estructura de Hº Aº</v>
      </c>
      <c r="C26" s="375"/>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3.1.1</v>
      </c>
      <c r="B27" s="374" t="str">
        <f t="shared" si="9"/>
        <v>Hormigones de limpieza y no estructurales</v>
      </c>
      <c r="C27" s="375"/>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3.1.2</v>
      </c>
      <c r="B28" s="374" t="str">
        <f t="shared" si="9"/>
        <v>Hormigones para sobrecimientos y cimientos</v>
      </c>
      <c r="C28" s="375"/>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3.1.3</v>
      </c>
      <c r="B29" s="374" t="str">
        <f t="shared" si="9"/>
        <v>Hormigones para plateas, zapatas, bases y vigas de fundación</v>
      </c>
      <c r="C29" s="375"/>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t="str">
        <f>CyP!A35</f>
        <v>3.1.4</v>
      </c>
      <c r="B30" s="374" t="str">
        <f t="shared" si="9"/>
        <v>Hormigones para vigas de arriostramiento</v>
      </c>
      <c r="C30" s="375"/>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3.1.5</v>
      </c>
      <c r="B31" s="374" t="str">
        <f t="shared" si="9"/>
        <v>Hormigones para columnas de carga</v>
      </c>
      <c r="C31" s="375"/>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t="str">
        <f>CyP!A37</f>
        <v>3.1.6</v>
      </c>
      <c r="B32" s="374" t="str">
        <f t="shared" si="9"/>
        <v>Hormigones para columnas de encadenado</v>
      </c>
      <c r="C32" s="375"/>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3.1.7</v>
      </c>
      <c r="B33" s="374" t="str">
        <f t="shared" si="9"/>
        <v>Hormigones para vigas  de carga</v>
      </c>
      <c r="C33" s="375"/>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3.1.8</v>
      </c>
      <c r="B34" s="374" t="str">
        <f t="shared" si="9"/>
        <v>Hormigones para vigas de encadenado</v>
      </c>
      <c r="C34" s="375"/>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3.1.9</v>
      </c>
      <c r="B35" s="374" t="str">
        <f t="shared" si="9"/>
        <v>Hormigones para losas</v>
      </c>
      <c r="C35" s="375"/>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t="str">
        <f>CyP!A41</f>
        <v>3.2</v>
      </c>
      <c r="B36" s="374" t="str">
        <f t="shared" si="9"/>
        <v>Estructura  metálica</v>
      </c>
      <c r="C36" s="375"/>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3.2.1</v>
      </c>
      <c r="B37" s="374" t="str">
        <f t="shared" si="9"/>
        <v>Columnas, Vigas y correas</v>
      </c>
      <c r="C37" s="375"/>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t="str">
        <f>CyP!A43</f>
        <v>3.2.2</v>
      </c>
      <c r="B38" s="374" t="str">
        <f t="shared" si="9"/>
        <v>Estructura metálica de Torre de Tanque</v>
      </c>
      <c r="C38" s="375"/>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f>CyP!A44</f>
        <v>4</v>
      </c>
      <c r="B39" s="374" t="str">
        <f t="shared" si="9"/>
        <v xml:space="preserve"> ALBAÑILERÍA</v>
      </c>
      <c r="C39" s="375"/>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4.1</v>
      </c>
      <c r="B40" s="374" t="str">
        <f t="shared" si="9"/>
        <v>Muros</v>
      </c>
      <c r="C40" s="375"/>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4.1.1</v>
      </c>
      <c r="B41" s="374" t="str">
        <f t="shared" si="9"/>
        <v>Mamposterías  de 0,30 m</v>
      </c>
      <c r="C41" s="375"/>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4.1.2</v>
      </c>
      <c r="B42" s="374" t="str">
        <f t="shared" si="9"/>
        <v>Mamposterías  de ladrillón de 0,20 m</v>
      </c>
      <c r="C42" s="375"/>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4.1.3</v>
      </c>
      <c r="B43" s="374" t="str">
        <f t="shared" si="9"/>
        <v>Mamposterías  de ladrillón de 0,10 m</v>
      </c>
      <c r="C43" s="375"/>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4.1.5</v>
      </c>
      <c r="B44" s="374" t="str">
        <f t="shared" si="9"/>
        <v xml:space="preserve">Mamposterías a la vista </v>
      </c>
      <c r="C44" s="375"/>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4.2</v>
      </c>
      <c r="B45" s="374" t="str">
        <f t="shared" ref="B45:B76" si="12">IFERROR(VLOOKUP(A45,Tabla_CyP,2,FALSE),"")</f>
        <v>Tabiques</v>
      </c>
      <c r="C45" s="375"/>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4.2.2</v>
      </c>
      <c r="B46" s="374" t="str">
        <f t="shared" si="12"/>
        <v>Tabiques de  Hº Aº</v>
      </c>
      <c r="C46" s="375"/>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4.4</v>
      </c>
      <c r="B47" s="374" t="str">
        <f t="shared" si="12"/>
        <v>Aislaciones</v>
      </c>
      <c r="C47" s="375"/>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4.4.1</v>
      </c>
      <c r="B48" s="374" t="str">
        <f t="shared" si="12"/>
        <v>Capa Aisladora Horizontal y Vertical</v>
      </c>
      <c r="C48" s="375"/>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4.4.2</v>
      </c>
      <c r="B49" s="374" t="str">
        <f t="shared" si="12"/>
        <v>Contra el salitre</v>
      </c>
      <c r="C49" s="375"/>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t="str">
        <f>CyP!A55</f>
        <v>4.5</v>
      </c>
      <c r="B50" s="374" t="str">
        <f t="shared" si="12"/>
        <v>Revoques</v>
      </c>
      <c r="C50" s="375"/>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4.5.1</v>
      </c>
      <c r="B51" s="374" t="str">
        <f t="shared" si="12"/>
        <v>Jaharro a la cal  interior y exterior</v>
      </c>
      <c r="C51" s="375"/>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4.5.2</v>
      </c>
      <c r="B52" s="374" t="str">
        <f t="shared" si="12"/>
        <v>Revoque  impermeable</v>
      </c>
      <c r="C52" s="375"/>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4.5.3</v>
      </c>
      <c r="B53" s="374" t="str">
        <f t="shared" si="12"/>
        <v>Jaharro bajo revestimientos</v>
      </c>
      <c r="C53" s="375"/>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t="str">
        <f>CyP!A59</f>
        <v>4.5.4</v>
      </c>
      <c r="B54" s="374" t="str">
        <f t="shared" si="12"/>
        <v>Enlucidos</v>
      </c>
      <c r="C54" s="375"/>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4.6</v>
      </c>
      <c r="B55" s="374" t="str">
        <f t="shared" si="12"/>
        <v>Contrapisos</v>
      </c>
      <c r="C55" s="375"/>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4.6.1</v>
      </c>
      <c r="B56" s="374" t="str">
        <f t="shared" si="12"/>
        <v>De hormigón  sin armar</v>
      </c>
      <c r="C56" s="375"/>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4.6.2</v>
      </c>
      <c r="B57" s="374" t="str">
        <f t="shared" si="12"/>
        <v>De hormigón armado</v>
      </c>
      <c r="C57" s="375"/>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f>CyP!A63</f>
        <v>5</v>
      </c>
      <c r="B58" s="374" t="str">
        <f t="shared" si="12"/>
        <v xml:space="preserve"> REVESTIMIENTOS</v>
      </c>
      <c r="C58" s="375"/>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5.1</v>
      </c>
      <c r="B59" s="374" t="str">
        <f t="shared" si="12"/>
        <v>Cerámico</v>
      </c>
      <c r="C59" s="375"/>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5.2</v>
      </c>
      <c r="B60" s="374" t="str">
        <f t="shared" si="12"/>
        <v>Antepechos</v>
      </c>
      <c r="C60" s="375"/>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f>CyP!A66</f>
        <v>6</v>
      </c>
      <c r="B61" s="374" t="str">
        <f t="shared" si="12"/>
        <v xml:space="preserve"> PISOS Y ZÓCALOS</v>
      </c>
      <c r="C61" s="375"/>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6.1</v>
      </c>
      <c r="B62" s="374" t="str">
        <f t="shared" si="12"/>
        <v>Pisos Interiores</v>
      </c>
      <c r="C62" s="375"/>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6.1.1</v>
      </c>
      <c r="B63" s="374" t="str">
        <f t="shared" si="12"/>
        <v xml:space="preserve">De hormigón </v>
      </c>
      <c r="C63" s="375"/>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6.1.2</v>
      </c>
      <c r="B64" s="374" t="str">
        <f t="shared" si="12"/>
        <v>Pisos de mosaico granítico 30 x 30</v>
      </c>
      <c r="C64" s="375"/>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6.1.3</v>
      </c>
      <c r="B65" s="374" t="str">
        <f t="shared" si="12"/>
        <v>Pisos de mosaico granítico 15 x 15</v>
      </c>
      <c r="C65" s="375"/>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t="str">
        <f>CyP!A71</f>
        <v>6.1.4</v>
      </c>
      <c r="B66" s="374" t="str">
        <f t="shared" si="12"/>
        <v>Zócalos graníticos</v>
      </c>
      <c r="C66" s="375"/>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6.1.10</v>
      </c>
      <c r="B67" s="374" t="str">
        <f t="shared" si="12"/>
        <v>Umbrales y solías</v>
      </c>
      <c r="C67" s="375"/>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6.2</v>
      </c>
      <c r="B68" s="374" t="str">
        <f t="shared" si="12"/>
        <v>Pisos Exteriores</v>
      </c>
      <c r="C68" s="375"/>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t="str">
        <f>CyP!A74</f>
        <v>6.2.1</v>
      </c>
      <c r="B69" s="374" t="str">
        <f t="shared" si="12"/>
        <v>De hormigón sin armar</v>
      </c>
      <c r="C69" s="375"/>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t="str">
        <f>CyP!A75</f>
        <v>6.2.2</v>
      </c>
      <c r="B70" s="374" t="str">
        <f t="shared" si="12"/>
        <v>De hormigón armado</v>
      </c>
      <c r="C70" s="375"/>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6.2.3</v>
      </c>
      <c r="B71" s="374" t="str">
        <f t="shared" si="12"/>
        <v>Piso consolidado de grancilla + fillet</v>
      </c>
      <c r="C71" s="375"/>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t="str">
        <f>CyP!A77</f>
        <v>6.2.4</v>
      </c>
      <c r="B72" s="374" t="str">
        <f t="shared" si="12"/>
        <v>De hormigón armado llaneado tipo industrial c/ endurecedor y color</v>
      </c>
      <c r="C72" s="375"/>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t="str">
        <f>CyP!A78</f>
        <v>6.2.5</v>
      </c>
      <c r="B73" s="374" t="str">
        <f t="shared" si="12"/>
        <v>Piso vereda municipal</v>
      </c>
      <c r="C73" s="375"/>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6.2.8</v>
      </c>
      <c r="B74" s="374" t="str">
        <f t="shared" si="12"/>
        <v>Zócalo exterior rehundido</v>
      </c>
      <c r="C74" s="375"/>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f>CyP!A80</f>
        <v>7</v>
      </c>
      <c r="B75" s="374" t="str">
        <f t="shared" si="12"/>
        <v xml:space="preserve"> MARMOLERÍA</v>
      </c>
      <c r="C75" s="375"/>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7.1</v>
      </c>
      <c r="B76" s="374" t="str">
        <f t="shared" si="12"/>
        <v>Mesadas de granito natural</v>
      </c>
      <c r="C76" s="375"/>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f>CyP!A82</f>
        <v>8</v>
      </c>
      <c r="B77" s="374" t="str">
        <f t="shared" ref="B77:B211" si="14">IFERROR(VLOOKUP(A77,Tabla_CyP,2,FALSE),"")</f>
        <v xml:space="preserve"> CUBIERTAS Y TECHOS</v>
      </c>
      <c r="C77" s="375"/>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8.1</v>
      </c>
      <c r="B78" s="374" t="str">
        <f t="shared" si="14"/>
        <v>Cubiertas de techo sobre losa de hormigón armado</v>
      </c>
      <c r="C78" s="375"/>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8.2</v>
      </c>
      <c r="B79" s="374" t="str">
        <f t="shared" si="14"/>
        <v>Cubiertas metálicas ( incluidas aislaciones )</v>
      </c>
      <c r="C79" s="375"/>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8.3</v>
      </c>
      <c r="B80" s="374" t="str">
        <f t="shared" si="14"/>
        <v>Cubiertas mixtas</v>
      </c>
      <c r="C80" s="375"/>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f>CyP!A86</f>
        <v>9</v>
      </c>
      <c r="B81" s="374" t="str">
        <f t="shared" si="14"/>
        <v xml:space="preserve"> CIELORRASOS</v>
      </c>
      <c r="C81" s="375"/>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9.1</v>
      </c>
      <c r="B82" s="374" t="str">
        <f t="shared" si="14"/>
        <v>Aplicados</v>
      </c>
      <c r="C82" s="375"/>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t="str">
        <f>CyP!A88</f>
        <v>9.1.1</v>
      </c>
      <c r="B83" s="374" t="str">
        <f t="shared" si="14"/>
        <v>A la cal</v>
      </c>
      <c r="C83" s="375"/>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9.1.2</v>
      </c>
      <c r="B84" s="374" t="str">
        <f t="shared" si="14"/>
        <v>Al yeso</v>
      </c>
      <c r="C84" s="375"/>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f>CyP!A90</f>
        <v>10</v>
      </c>
      <c r="B85" s="374" t="str">
        <f t="shared" si="14"/>
        <v xml:space="preserve"> CARPINTERÍA </v>
      </c>
      <c r="C85" s="375"/>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t="str">
        <f>CyP!A91</f>
        <v>10.1</v>
      </c>
      <c r="B86" s="374" t="str">
        <f t="shared" si="14"/>
        <v>Carpinteria metalica</v>
      </c>
      <c r="C86" s="375"/>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t="str">
        <f>CyP!A92</f>
        <v>10.1.1</v>
      </c>
      <c r="B87" s="374" t="str">
        <f t="shared" si="14"/>
        <v>Chapa doblada y herrería</v>
      </c>
      <c r="C87" s="375"/>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t="str">
        <f>CyP!A93</f>
        <v>10.1.1.1</v>
      </c>
      <c r="B88" s="374" t="str">
        <f t="shared" si="14"/>
        <v>P1</v>
      </c>
      <c r="C88" s="375"/>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10.1.1.2</v>
      </c>
      <c r="B89" s="374" t="str">
        <f t="shared" si="14"/>
        <v>P2</v>
      </c>
      <c r="C89" s="375"/>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t="str">
        <f>CyP!A95</f>
        <v>10.1.1.3</v>
      </c>
      <c r="B90" s="374" t="str">
        <f t="shared" si="14"/>
        <v>P3</v>
      </c>
      <c r="C90" s="375"/>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t="str">
        <f>CyP!A96</f>
        <v>10.1.1.4</v>
      </c>
      <c r="B91" s="374" t="str">
        <f t="shared" si="14"/>
        <v>P 3 a</v>
      </c>
      <c r="C91" s="375"/>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10.1.1.5</v>
      </c>
      <c r="B92" s="374" t="str">
        <f t="shared" si="14"/>
        <v>P4</v>
      </c>
      <c r="C92" s="375"/>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10.1.1.6</v>
      </c>
      <c r="B93" s="374" t="str">
        <f t="shared" si="14"/>
        <v>P4a</v>
      </c>
      <c r="C93" s="375"/>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t="str">
        <f>CyP!A99</f>
        <v>10.1.1.7</v>
      </c>
      <c r="B94" s="374" t="str">
        <f t="shared" si="14"/>
        <v>P5</v>
      </c>
      <c r="C94" s="375"/>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t="str">
        <f>CyP!A100</f>
        <v>10.1.1.8</v>
      </c>
      <c r="B95" s="374" t="str">
        <f t="shared" si="14"/>
        <v>P6</v>
      </c>
      <c r="C95" s="375"/>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10.1.1.9</v>
      </c>
      <c r="B96" s="374" t="str">
        <f t="shared" si="14"/>
        <v>P6d</v>
      </c>
      <c r="C96" s="375"/>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10.1.1.10</v>
      </c>
      <c r="B97" s="374" t="str">
        <f t="shared" si="14"/>
        <v>P7</v>
      </c>
      <c r="C97" s="375"/>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10.1.1.11</v>
      </c>
      <c r="B98" s="374" t="str">
        <f t="shared" ref="B98:B161" si="17">IFERROR(VLOOKUP(A98,Tabla_CyP,2,FALSE),"")</f>
        <v>P8</v>
      </c>
      <c r="C98" s="375"/>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10.1.1.12</v>
      </c>
      <c r="B99" s="374" t="str">
        <f t="shared" si="17"/>
        <v>P8a</v>
      </c>
      <c r="C99" s="375"/>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10.1.1.13</v>
      </c>
      <c r="B100" s="374" t="str">
        <f t="shared" si="17"/>
        <v>P11</v>
      </c>
      <c r="C100" s="375"/>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10.1.1.14</v>
      </c>
      <c r="B101" s="374" t="str">
        <f t="shared" si="17"/>
        <v>P12</v>
      </c>
      <c r="C101" s="375"/>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10.1.1.15</v>
      </c>
      <c r="B102" s="374" t="str">
        <f t="shared" si="17"/>
        <v>Pr</v>
      </c>
      <c r="C102" s="375"/>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10.1.4</v>
      </c>
      <c r="B103" s="374" t="str">
        <f t="shared" si="17"/>
        <v>Rejas</v>
      </c>
      <c r="C103" s="375"/>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10.2</v>
      </c>
      <c r="B104" s="374" t="str">
        <f t="shared" si="17"/>
        <v>Carpintería de aluminio</v>
      </c>
      <c r="C104" s="375"/>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10.2.1</v>
      </c>
      <c r="B105" s="374" t="str">
        <f t="shared" si="17"/>
        <v>V1</v>
      </c>
      <c r="C105" s="375"/>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10.2.2</v>
      </c>
      <c r="B106" s="374" t="str">
        <f t="shared" si="17"/>
        <v>V2</v>
      </c>
      <c r="C106" s="375"/>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10.2.3</v>
      </c>
      <c r="B107" s="374" t="str">
        <f t="shared" si="17"/>
        <v>V3</v>
      </c>
      <c r="C107" s="375"/>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10.2.4</v>
      </c>
      <c r="B108" s="374" t="str">
        <f t="shared" si="17"/>
        <v>V4</v>
      </c>
      <c r="C108" s="375"/>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10.2.5</v>
      </c>
      <c r="B109" s="374" t="str">
        <f t="shared" si="17"/>
        <v>V4a</v>
      </c>
      <c r="C109" s="375"/>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t="str">
        <f>CyP!A115</f>
        <v>10.2.6</v>
      </c>
      <c r="B110" s="374" t="str">
        <f t="shared" si="17"/>
        <v>V6</v>
      </c>
      <c r="C110" s="375"/>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10.2.7</v>
      </c>
      <c r="B111" s="374" t="str">
        <f t="shared" si="17"/>
        <v>V6a</v>
      </c>
      <c r="C111" s="375"/>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10.4</v>
      </c>
      <c r="B112" s="374" t="str">
        <f t="shared" si="17"/>
        <v>Muebles fijos</v>
      </c>
      <c r="C112" s="375"/>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f>CyP!A118</f>
        <v>11</v>
      </c>
      <c r="B113" s="374" t="str">
        <f t="shared" si="17"/>
        <v xml:space="preserve"> INSTALACIÓN ELÉCTRICA</v>
      </c>
      <c r="C113" s="375"/>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11.2</v>
      </c>
      <c r="B114" s="374" t="str">
        <f t="shared" si="17"/>
        <v>Media tensión</v>
      </c>
      <c r="C114" s="375"/>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11.2.1</v>
      </c>
      <c r="B115" s="374" t="str">
        <f t="shared" si="17"/>
        <v>Toma 20A</v>
      </c>
      <c r="C115" s="375"/>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t="str">
        <f>CyP!A121</f>
        <v>11.2.2</v>
      </c>
      <c r="B116" s="374" t="str">
        <f t="shared" si="17"/>
        <v>Toma Doble</v>
      </c>
      <c r="C116" s="375"/>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11.2.3</v>
      </c>
      <c r="B117" s="374" t="str">
        <f t="shared" si="17"/>
        <v>Caja chapa 18 rectangular</v>
      </c>
      <c r="C117" s="375"/>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11.2.4</v>
      </c>
      <c r="B118" s="374" t="str">
        <f t="shared" si="17"/>
        <v xml:space="preserve">Caja chapa 18 octogonal grande </v>
      </c>
      <c r="C118" s="375"/>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11.2.5</v>
      </c>
      <c r="B119" s="374" t="str">
        <f t="shared" si="17"/>
        <v>Caja chapa 18 octogonal chica</v>
      </c>
      <c r="C119" s="375"/>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11.2.6</v>
      </c>
      <c r="B120" s="374" t="str">
        <f t="shared" si="17"/>
        <v>Caja conexión P=7 10 x 10 x 5</v>
      </c>
      <c r="C120" s="375"/>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t="str">
        <f>CyP!A126</f>
        <v>11.2.7</v>
      </c>
      <c r="B121" s="374" t="str">
        <f t="shared" si="17"/>
        <v>Caja conexión P=7 15 x 15</v>
      </c>
      <c r="C121" s="375"/>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t="str">
        <f>CyP!A127</f>
        <v>11.2.8</v>
      </c>
      <c r="B122" s="374" t="str">
        <f t="shared" si="17"/>
        <v>Ganchos "U" c/tuercas para cajas</v>
      </c>
      <c r="C122" s="375"/>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11.2.9</v>
      </c>
      <c r="B123" s="374" t="str">
        <f t="shared" si="17"/>
        <v>Conector 3/4" zincado a rosca</v>
      </c>
      <c r="C123" s="375"/>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11.2.10</v>
      </c>
      <c r="B124" s="374" t="str">
        <f t="shared" si="17"/>
        <v>Caño semipesado 3/4" (15,4 mm) tramo de 3m</v>
      </c>
      <c r="C124" s="375"/>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11.2.11</v>
      </c>
      <c r="B125" s="374" t="str">
        <f t="shared" si="17"/>
        <v>Curvas 3/4"</v>
      </c>
      <c r="C125" s="375"/>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t="str">
        <f>CyP!A131</f>
        <v>11.2.12</v>
      </c>
      <c r="B126" s="374" t="str">
        <f t="shared" si="17"/>
        <v>Cupla 3/4"</v>
      </c>
      <c r="C126" s="375"/>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11.2.13</v>
      </c>
      <c r="B127" s="374" t="str">
        <f t="shared" si="17"/>
        <v>Gabinete metálico de embutir 20 módulos</v>
      </c>
      <c r="C127" s="375"/>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11.2.14</v>
      </c>
      <c r="B128" s="374" t="str">
        <f t="shared" si="17"/>
        <v>Gabinete metálico de embutir 24/30 módulos</v>
      </c>
      <c r="C128" s="375"/>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11.2.15</v>
      </c>
      <c r="B129" s="374" t="str">
        <f t="shared" si="17"/>
        <v>Gabinete metálico de embutir 36/48 módulos</v>
      </c>
      <c r="C129" s="375"/>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11.2.16</v>
      </c>
      <c r="B130" s="374" t="str">
        <f t="shared" si="17"/>
        <v xml:space="preserve">Jabalinas 19x3000 tipo Cooperwel         </v>
      </c>
      <c r="C130" s="375"/>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11.2.17</v>
      </c>
      <c r="B131" s="374" t="str">
        <f t="shared" si="17"/>
        <v>Prensa cable p/jabalina</v>
      </c>
      <c r="C131" s="375"/>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11.2.18</v>
      </c>
      <c r="B132" s="374" t="str">
        <f t="shared" si="17"/>
        <v>Caja de Inspección Hierro fundido</v>
      </c>
      <c r="C132" s="375"/>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11.2.19</v>
      </c>
      <c r="B133" s="374" t="str">
        <f t="shared" si="17"/>
        <v>Cable Cu verde y amarillo 4 mm2</v>
      </c>
      <c r="C133" s="375"/>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11.2.20</v>
      </c>
      <c r="B134" s="374" t="str">
        <f t="shared" si="17"/>
        <v>Cable Cu antillama 1,5 mm2  Pirelli</v>
      </c>
      <c r="C134" s="375"/>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11.2.21</v>
      </c>
      <c r="B135" s="374" t="str">
        <f t="shared" si="17"/>
        <v>Cable Cu antillama 2,5 mm2 pirelli</v>
      </c>
      <c r="C135" s="375"/>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11.2.22</v>
      </c>
      <c r="B136" s="374" t="str">
        <f t="shared" si="17"/>
        <v>Cable Cu antillama 4 mm2  Pirelli</v>
      </c>
      <c r="C136" s="375"/>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11.2.23</v>
      </c>
      <c r="B137" s="374" t="str">
        <f t="shared" si="17"/>
        <v>Interrupt. difer. 4 x 40 Amp. 30 mA.</v>
      </c>
      <c r="C137" s="375"/>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11.2.24</v>
      </c>
      <c r="B138" s="374" t="str">
        <f t="shared" si="17"/>
        <v>Llaves termomagneticas 2 x 10A - schneider</v>
      </c>
      <c r="C138" s="375"/>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11.2.25</v>
      </c>
      <c r="B139" s="374" t="str">
        <f t="shared" si="17"/>
        <v>Llaves termomagneticas 4 x 16 A - schneider</v>
      </c>
      <c r="C139" s="375"/>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11.2.26</v>
      </c>
      <c r="B140" s="374" t="str">
        <f t="shared" si="17"/>
        <v>Llaves termomagneticas 4 x 25 A - schneider</v>
      </c>
      <c r="C140" s="375"/>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11.2.27</v>
      </c>
      <c r="B141" s="374" t="str">
        <f t="shared" si="17"/>
        <v>Llaves termomagneticas 4 x 32 A - schneider</v>
      </c>
      <c r="C141" s="375"/>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11.2.28</v>
      </c>
      <c r="B142" s="374" t="str">
        <f t="shared" si="17"/>
        <v>Llaves termomagneticas 4 x 40 A - schneider</v>
      </c>
      <c r="C142" s="375"/>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11.2.29</v>
      </c>
      <c r="B143" s="374" t="str">
        <f t="shared" si="17"/>
        <v>Llaves termomagneticas 4 x 80 A - schneider</v>
      </c>
      <c r="C143" s="375"/>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11.2.30</v>
      </c>
      <c r="B144" s="374" t="str">
        <f t="shared" si="17"/>
        <v xml:space="preserve">Juego de Barras 200A c. tapa acrilico                        </v>
      </c>
      <c r="C144" s="375"/>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11.2.31</v>
      </c>
      <c r="B145" s="374" t="str">
        <f t="shared" si="17"/>
        <v>Cámara de HºA</v>
      </c>
      <c r="C145" s="375"/>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11.2.32</v>
      </c>
      <c r="B146" s="374" t="str">
        <f t="shared" si="17"/>
        <v>Baja tensión</v>
      </c>
      <c r="C146" s="375"/>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11.2.33</v>
      </c>
      <c r="B147" s="374" t="str">
        <f t="shared" si="17"/>
        <v>Pulsador timbre</v>
      </c>
      <c r="C147" s="375"/>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11.2.34</v>
      </c>
      <c r="B148" s="374" t="str">
        <f t="shared" si="17"/>
        <v>Timbre común Domiciliario</v>
      </c>
      <c r="C148" s="375"/>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11.2.35</v>
      </c>
      <c r="B149" s="374" t="str">
        <f t="shared" si="17"/>
        <v>Router inalámbrico 24 bocas</v>
      </c>
      <c r="C149" s="375"/>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11.2.36</v>
      </c>
      <c r="B150" s="374" t="str">
        <f t="shared" si="17"/>
        <v>Rack XL con 4 montantes de 19" 600x500x600mm</v>
      </c>
      <c r="C150" s="375"/>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11.2.37</v>
      </c>
      <c r="B151" s="374" t="str">
        <f t="shared" si="17"/>
        <v>Patch Pannel 19" con 24 tomas RJ45 de 8 contactos</v>
      </c>
      <c r="C151" s="375"/>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11.2.38</v>
      </c>
      <c r="B152" s="374" t="str">
        <f t="shared" si="17"/>
        <v>Patch Cord de 3m c/u  con 2 conect. RJ45 de 8 contac.</v>
      </c>
      <c r="C152" s="375"/>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11.2.39</v>
      </c>
      <c r="B153" s="374" t="str">
        <f t="shared" si="17"/>
        <v>Toma RJ45 (hembra) de embutir para red de datos</v>
      </c>
      <c r="C153" s="375"/>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11.2.40</v>
      </c>
      <c r="B154" s="374" t="str">
        <f t="shared" si="17"/>
        <v>Cable UTP CAT 5 de 4 pares</v>
      </c>
      <c r="C154" s="375"/>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11.2.41</v>
      </c>
      <c r="B155" s="374" t="str">
        <f t="shared" si="17"/>
        <v>Central Telefónica</v>
      </c>
      <c r="C155" s="375"/>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11.2.42</v>
      </c>
      <c r="B156" s="374" t="str">
        <f t="shared" si="17"/>
        <v>Precintos</v>
      </c>
      <c r="C156" s="375"/>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11.3</v>
      </c>
      <c r="B157" s="374" t="str">
        <f t="shared" si="17"/>
        <v>Baja tensión</v>
      </c>
      <c r="C157" s="375"/>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11.3.1</v>
      </c>
      <c r="B158" s="374" t="str">
        <f t="shared" si="17"/>
        <v xml:space="preserve">Alarma c/incendio y robo c/ 10 sensores mov, 4 humo y control </v>
      </c>
      <c r="C158" s="375"/>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11.4</v>
      </c>
      <c r="B159" s="374" t="str">
        <f t="shared" si="17"/>
        <v>Artefactos</v>
      </c>
      <c r="C159" s="375"/>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11.4.1</v>
      </c>
      <c r="B160" s="374" t="str">
        <f t="shared" si="17"/>
        <v>Luminaria Tipo Novalucce Terra T8 Doble Parab C / Lámpara LED 2x36W</v>
      </c>
      <c r="C160" s="375"/>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11.4.2</v>
      </c>
      <c r="B161" s="374" t="str">
        <f t="shared" si="17"/>
        <v>Tubos LED .36w Luz Dia</v>
      </c>
      <c r="C161" s="375"/>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11.4.3</v>
      </c>
      <c r="B162" s="374" t="str">
        <f t="shared" ref="B162:B208" si="21">IFERROR(VLOOKUP(A162,Tabla_CyP,2,FALSE),"")</f>
        <v xml:space="preserve">Ventiladores de pared 20" Tipo Díaz Patron                  </v>
      </c>
      <c r="C162" s="375"/>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t="str">
        <f>CyP!A168</f>
        <v>11.4.4</v>
      </c>
      <c r="B163" s="374" t="str">
        <f t="shared" si="21"/>
        <v>Luz emergencia Salida autonomo Atomlux 3w LED</v>
      </c>
      <c r="C163" s="375"/>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11.4.5</v>
      </c>
      <c r="B164" s="374" t="str">
        <f t="shared" si="21"/>
        <v xml:space="preserve">Aplique exterior IP60 </v>
      </c>
      <c r="C164" s="375"/>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11.4.6</v>
      </c>
      <c r="B165" s="374" t="str">
        <f t="shared" si="21"/>
        <v>Termotanque 50 lts</v>
      </c>
      <c r="C165" s="375"/>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f>CyP!A171</f>
        <v>12</v>
      </c>
      <c r="B166" s="374" t="str">
        <f t="shared" si="21"/>
        <v xml:space="preserve"> INSTALACIÓN SANITARIA</v>
      </c>
      <c r="C166" s="375"/>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12.1</v>
      </c>
      <c r="B167" s="374" t="str">
        <f t="shared" si="21"/>
        <v>Instalación base de cloacas, caños, cámaras</v>
      </c>
      <c r="C167" s="375"/>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12.1.1</v>
      </c>
      <c r="B168" s="374" t="str">
        <f t="shared" si="21"/>
        <v>Caño PVC Ø 160</v>
      </c>
      <c r="C168" s="375"/>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12.1.2</v>
      </c>
      <c r="B169" s="374" t="str">
        <f t="shared" si="21"/>
        <v>Caño PVC Ø 160 perforado</v>
      </c>
      <c r="C169" s="375"/>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12.1.3</v>
      </c>
      <c r="B170" s="374" t="str">
        <f t="shared" si="21"/>
        <v>Codo PVC Ø 160</v>
      </c>
      <c r="C170" s="375"/>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12.1.4</v>
      </c>
      <c r="B171" s="374" t="str">
        <f t="shared" si="21"/>
        <v>Bocas de Inspección</v>
      </c>
      <c r="C171" s="375"/>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12.1.5</v>
      </c>
      <c r="B172" s="374" t="str">
        <f t="shared" si="21"/>
        <v>Cupla PVC Ø 110</v>
      </c>
      <c r="C172" s="375"/>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12.1.6</v>
      </c>
      <c r="B173" s="374" t="str">
        <f t="shared" si="21"/>
        <v>Codo 90º PVC Ø 110</v>
      </c>
      <c r="C173" s="375"/>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12.1.7</v>
      </c>
      <c r="B174" s="374" t="str">
        <f t="shared" si="21"/>
        <v>Boca DESAGÜE PLUVIAL</v>
      </c>
      <c r="C174" s="375"/>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12.1.8</v>
      </c>
      <c r="B175" s="374" t="str">
        <f t="shared" si="21"/>
        <v>Camaras de Inspeccion Nuevas Modulos h=0,40</v>
      </c>
      <c r="C175" s="375"/>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12.1.9</v>
      </c>
      <c r="B176" s="374" t="str">
        <f t="shared" si="21"/>
        <v>Spray siliconado, Adhesivos, Grampas fijacion, etc.</v>
      </c>
      <c r="C176" s="375"/>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12.3</v>
      </c>
      <c r="B177" s="374" t="str">
        <f t="shared" si="21"/>
        <v>Dispositivos de Tratamiento y Otros</v>
      </c>
      <c r="C177" s="375"/>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12.3.3</v>
      </c>
      <c r="B178" s="374" t="str">
        <f t="shared" si="21"/>
        <v>Camara septica</v>
      </c>
      <c r="C178" s="375"/>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12.3.3.1</v>
      </c>
      <c r="B179" s="374" t="str">
        <f t="shared" si="21"/>
        <v>Mamposteria 0,2m</v>
      </c>
      <c r="C179" s="375"/>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12.3.3.2</v>
      </c>
      <c r="B180" s="374" t="str">
        <f t="shared" si="21"/>
        <v>Revoque impermeable</v>
      </c>
      <c r="C180" s="375"/>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12.3.3.3</v>
      </c>
      <c r="B181" s="374" t="str">
        <f t="shared" si="21"/>
        <v>Estucado</v>
      </c>
      <c r="C181" s="375"/>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12.3.3.4</v>
      </c>
      <c r="B182" s="374" t="str">
        <f t="shared" si="21"/>
        <v>Contrapiso hormigon armado</v>
      </c>
      <c r="C182" s="375"/>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12.3.3.5</v>
      </c>
      <c r="B183" s="374" t="str">
        <f t="shared" si="21"/>
        <v>Piso Hormigon tipo industrial</v>
      </c>
      <c r="C183" s="375"/>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12.3.3.6</v>
      </c>
      <c r="B184" s="374" t="str">
        <f t="shared" si="21"/>
        <v>Hormigon para Losa</v>
      </c>
      <c r="C184" s="375"/>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12.3.6</v>
      </c>
      <c r="B185" s="374" t="str">
        <f t="shared" si="21"/>
        <v>Lecho nitrificante</v>
      </c>
      <c r="C185" s="375"/>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12.3.6.1</v>
      </c>
      <c r="B186" s="374" t="str">
        <f t="shared" si="21"/>
        <v xml:space="preserve">Excavaciones </v>
      </c>
      <c r="C186" s="375"/>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12.3.6.2</v>
      </c>
      <c r="B187" s="374" t="str">
        <f t="shared" si="21"/>
        <v>Relleno con material de aporte</v>
      </c>
      <c r="C187" s="375"/>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12.3.7</v>
      </c>
      <c r="B188" s="374" t="str">
        <f t="shared" si="21"/>
        <v>Cámara de pileta de desborde y tanque de almacenamiento excedente</v>
      </c>
      <c r="C188" s="375"/>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12.3.7.1</v>
      </c>
      <c r="B189" s="374" t="str">
        <f t="shared" si="21"/>
        <v>Tanques de 2500lts</v>
      </c>
      <c r="C189" s="375"/>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12.3.7.2</v>
      </c>
      <c r="B190" s="374" t="str">
        <f t="shared" si="21"/>
        <v>Mamposteria 0,2m</v>
      </c>
      <c r="C190" s="375"/>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12.3.7.3</v>
      </c>
      <c r="B191" s="374" t="str">
        <f t="shared" si="21"/>
        <v>Revoque impermeable</v>
      </c>
      <c r="C191" s="375"/>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12.3.7.4</v>
      </c>
      <c r="B192" s="374" t="str">
        <f t="shared" si="21"/>
        <v>Estucado</v>
      </c>
      <c r="C192" s="375"/>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12.3.7.5</v>
      </c>
      <c r="B193" s="374" t="str">
        <f t="shared" si="21"/>
        <v>Contrapiso hormigon armado</v>
      </c>
      <c r="C193" s="375"/>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t="str">
        <f>CyP!A199</f>
        <v>12.3.7.6</v>
      </c>
      <c r="B194" s="374" t="str">
        <f t="shared" si="21"/>
        <v>Piso Hormigon tipo industrial</v>
      </c>
      <c r="C194" s="375"/>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12.3.7.7</v>
      </c>
      <c r="B195" s="374" t="str">
        <f t="shared" si="21"/>
        <v>Hormigon para Losa</v>
      </c>
      <c r="C195" s="375"/>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12.4</v>
      </c>
      <c r="B196" s="374" t="str">
        <f t="shared" si="21"/>
        <v>Cañeria de distribucion de agua fria y caliente</v>
      </c>
      <c r="C196" s="375"/>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12.4.1</v>
      </c>
      <c r="B197" s="374" t="str">
        <f t="shared" si="21"/>
        <v>Caño Fusion Ø 75mm- P/colector (incluye accesorios e instalacion)</v>
      </c>
      <c r="C197" s="375"/>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12.4.2</v>
      </c>
      <c r="B198" s="374" t="str">
        <f t="shared" si="21"/>
        <v>Caño  Fusion Ø 50mm (incluye accesorios e instalacion)</v>
      </c>
      <c r="C198" s="375"/>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12.4.3</v>
      </c>
      <c r="B199" s="374" t="str">
        <f t="shared" si="21"/>
        <v>Caño Fusion Ø40mm (incluye accesorios e instalacion)</v>
      </c>
      <c r="C199" s="375"/>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12.4.4</v>
      </c>
      <c r="B200" s="374" t="str">
        <f t="shared" si="21"/>
        <v>Caño  Fusion Ø 19mm (incluye accesorios e instalacion)</v>
      </c>
      <c r="C200" s="375"/>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12.4.5</v>
      </c>
      <c r="B201" s="374" t="str">
        <f t="shared" si="21"/>
        <v>Caño Ø 13mm (incluye accesorios e instalacion)</v>
      </c>
      <c r="C201" s="375"/>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12.5</v>
      </c>
      <c r="B202" s="374" t="str">
        <f t="shared" si="21"/>
        <v>Tanque de reserva y bombeo</v>
      </c>
      <c r="C202" s="375"/>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12.5.1</v>
      </c>
      <c r="B203" s="374" t="str">
        <f t="shared" si="21"/>
        <v>Tanque  5600 ltrs (incluye instalacion)</v>
      </c>
      <c r="C203" s="375"/>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12.5.2</v>
      </c>
      <c r="B204" s="374" t="str">
        <f t="shared" si="21"/>
        <v xml:space="preserve">Accesorios para conexión </v>
      </c>
      <c r="C204" s="375"/>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12.6</v>
      </c>
      <c r="B205" s="374" t="str">
        <f t="shared" si="21"/>
        <v>Artefactos sanitarios y griferia</v>
      </c>
      <c r="C205" s="375"/>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12.6.1</v>
      </c>
      <c r="B206" s="374" t="str">
        <f t="shared" si="21"/>
        <v xml:space="preserve">Artefactos </v>
      </c>
      <c r="C206" s="375"/>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12.6.1.1</v>
      </c>
      <c r="B207" s="374" t="str">
        <f t="shared" si="21"/>
        <v>Inodoro Tipo Ferrum (incluye instalacion)</v>
      </c>
      <c r="C207" s="375"/>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12.6.1.2</v>
      </c>
      <c r="B208" s="374" t="str">
        <f t="shared" si="21"/>
        <v>Inodoro Tipo Ferrum discapasitado c/depósito mochila + lavatorio + barral. Tipo ferrum</v>
      </c>
      <c r="C208" s="375"/>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12.6.1.3</v>
      </c>
      <c r="B209" s="374" t="str">
        <f t="shared" si="14"/>
        <v>Bacha oval  tipo sanitarios tipo  Johnson</v>
      </c>
      <c r="C209" s="375"/>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12.6.2</v>
      </c>
      <c r="B210" s="374" t="str">
        <f t="shared" si="14"/>
        <v>Griferia</v>
      </c>
      <c r="C210" s="375"/>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12.6.2.1</v>
      </c>
      <c r="B211" s="374" t="str">
        <f t="shared" si="14"/>
        <v xml:space="preserve">Griferia FV para Lavatorio </v>
      </c>
      <c r="C211" s="375"/>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12.6.2.2</v>
      </c>
      <c r="B212" s="374" t="str">
        <f t="shared" ref="B212" si="25">IFERROR(VLOOKUP(A212,Tabla_CyP,2,FALSE),"")</f>
        <v>Griferia Baño Para Discapacitados Pressmatic. Tipo Fv</v>
      </c>
      <c r="C212" s="375"/>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12.6.2.3</v>
      </c>
      <c r="B213" s="374" t="str">
        <f t="shared" ref="B213:B226" si="26">IFERROR(VLOOKUP(A213,Tabla_CyP,2,FALSE),"")</f>
        <v>Varios, Accesorios para fijacion, adhesicos, etc.</v>
      </c>
      <c r="C213" s="375"/>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12.6.2.4</v>
      </c>
      <c r="B214" s="374" t="str">
        <f t="shared" si="26"/>
        <v>Flexibles para conexión de artefactos</v>
      </c>
      <c r="C214" s="375"/>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12.7</v>
      </c>
      <c r="B215" s="374" t="str">
        <f t="shared" si="26"/>
        <v>Cañería desagüe pluvial.</v>
      </c>
      <c r="C215" s="375"/>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12.7.1</v>
      </c>
      <c r="B216" s="374" t="str">
        <f t="shared" si="26"/>
        <v xml:space="preserve">Caño PVC Ø 110 </v>
      </c>
      <c r="C216" s="375"/>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12.7.2</v>
      </c>
      <c r="B217" s="374" t="str">
        <f t="shared" si="26"/>
        <v>Gargola Hº Aº (incluye instalacion)</v>
      </c>
      <c r="C217" s="375"/>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12.7.3</v>
      </c>
      <c r="B218" s="374" t="str">
        <f t="shared" si="26"/>
        <v>Embudo PVCº  (incluye instalacion)</v>
      </c>
      <c r="C218" s="375"/>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t="str">
        <f>CyP!A224</f>
        <v>12.7.4</v>
      </c>
      <c r="B219" s="374" t="str">
        <f t="shared" si="26"/>
        <v>Rejillas  (incluye instalacion)</v>
      </c>
      <c r="C219" s="375"/>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12.8</v>
      </c>
      <c r="B220" s="374" t="str">
        <f t="shared" si="26"/>
        <v>Conecxion a redes externas</v>
      </c>
      <c r="C220" s="375"/>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12.8.1</v>
      </c>
      <c r="B221" s="374" t="str">
        <f t="shared" si="26"/>
        <v>Existente</v>
      </c>
      <c r="C221" s="375"/>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f>CyP!A227</f>
        <v>16</v>
      </c>
      <c r="B222" s="374" t="str">
        <f t="shared" si="26"/>
        <v xml:space="preserve"> INSTALACIÓN DE AIRE ACONDICIONADO</v>
      </c>
      <c r="C222" s="375"/>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t="str">
        <f>CyP!A228</f>
        <v>16.1</v>
      </c>
      <c r="B223" s="374" t="str">
        <f t="shared" si="26"/>
        <v>Instalación de aire acondicionado frio - calor</v>
      </c>
      <c r="C223" s="375"/>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16.1.1</v>
      </c>
      <c r="B224" s="374" t="str">
        <f t="shared" si="26"/>
        <v>Instalación de aire acondicionado frio - calor 7500fr</v>
      </c>
      <c r="C224" s="375"/>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f>CyP!A230</f>
        <v>17</v>
      </c>
      <c r="B225" s="374" t="str">
        <f t="shared" si="26"/>
        <v xml:space="preserve"> INSTALACIÓN DE SEGURIDAD</v>
      </c>
      <c r="C225" s="375"/>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t="str">
        <f>CyP!A231</f>
        <v>17.1</v>
      </c>
      <c r="B226" s="374" t="str">
        <f t="shared" si="26"/>
        <v>Contra Incendio</v>
      </c>
      <c r="C226" s="375"/>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17.1.1</v>
      </c>
      <c r="B227" s="374" t="str">
        <f t="shared" ref="B227:B290" si="27">IFERROR(VLOOKUP(A227,Tabla_CyP,2,FALSE),"")</f>
        <v>Artefacto de Iluminación de Emergencia con Autonomía Minima de 6 hs.</v>
      </c>
      <c r="C227" s="375"/>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17.1.2</v>
      </c>
      <c r="B228" s="374" t="str">
        <f t="shared" si="27"/>
        <v>Matafuegos ABC de 5 kg</v>
      </c>
      <c r="C228" s="375"/>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17.1.3</v>
      </c>
      <c r="B229" s="374" t="str">
        <f t="shared" si="27"/>
        <v>Gabinete Antivàndalo para Hidrantes Completo Manguera 45mm largo 25mtrs</v>
      </c>
      <c r="C229" s="375"/>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17.1.4</v>
      </c>
      <c r="B230" s="374" t="str">
        <f t="shared" si="27"/>
        <v>Caño galvanizado reforzado (enterrado) 3" 1/2"</v>
      </c>
      <c r="C230" s="375"/>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17.1.5</v>
      </c>
      <c r="B231" s="374" t="str">
        <f t="shared" si="27"/>
        <v>Caño galvanizado reforzado (enterrado) 3"</v>
      </c>
      <c r="C231" s="375"/>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17.1.6</v>
      </c>
      <c r="B232" s="374" t="str">
        <f t="shared" si="27"/>
        <v>Cartel de Salida con Iluminación Autónoma Minimo 6 hs</v>
      </c>
      <c r="C232" s="375"/>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17.1.7</v>
      </c>
      <c r="B233" s="374" t="str">
        <f t="shared" si="27"/>
        <v>Cartel de Salida de PVC</v>
      </c>
      <c r="C233" s="375"/>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17.1.8</v>
      </c>
      <c r="B234" s="374" t="str">
        <f t="shared" si="27"/>
        <v>Luz estroboscopica</v>
      </c>
      <c r="C234" s="375"/>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17.2</v>
      </c>
      <c r="B235" s="374" t="str">
        <f t="shared" si="27"/>
        <v>Alarmas técnicas</v>
      </c>
      <c r="C235" s="375"/>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17.3</v>
      </c>
      <c r="B236" s="374" t="str">
        <f t="shared" si="27"/>
        <v>Pararrayos</v>
      </c>
      <c r="C236" s="375"/>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18</v>
      </c>
      <c r="B237" s="374" t="str">
        <f t="shared" si="27"/>
        <v xml:space="preserve"> VIDRIOS, POLICARBONATOS Y ESPEJOS </v>
      </c>
      <c r="C237" s="375"/>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18.1</v>
      </c>
      <c r="B238" s="374" t="str">
        <f t="shared" si="27"/>
        <v>Vidrios</v>
      </c>
      <c r="C238" s="375"/>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18.2</v>
      </c>
      <c r="B239" s="374" t="str">
        <f t="shared" si="27"/>
        <v>Policarbonatos</v>
      </c>
      <c r="C239" s="375"/>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18.3</v>
      </c>
      <c r="B240" s="374" t="str">
        <f t="shared" si="27"/>
        <v>Espejos</v>
      </c>
      <c r="C240" s="375"/>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19</v>
      </c>
      <c r="B241" s="374" t="str">
        <f t="shared" si="27"/>
        <v xml:space="preserve"> PINTURAS</v>
      </c>
      <c r="C241" s="375"/>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19.1</v>
      </c>
      <c r="B242" s="374" t="str">
        <f t="shared" si="27"/>
        <v>Pintura al látex en muros interiores</v>
      </c>
      <c r="C242" s="375"/>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19.2</v>
      </c>
      <c r="B243" s="374" t="str">
        <f t="shared" si="27"/>
        <v xml:space="preserve">Pinturas al látex en muros  exteriores </v>
      </c>
      <c r="C243" s="375"/>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19.3</v>
      </c>
      <c r="B244" s="374" t="str">
        <f t="shared" si="27"/>
        <v>Pintura al látex en cielorrasos</v>
      </c>
      <c r="C244" s="375"/>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19.4</v>
      </c>
      <c r="B245" s="374" t="str">
        <f t="shared" si="27"/>
        <v>Pintura esmalte sintético en carpintería</v>
      </c>
      <c r="C245" s="375"/>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19.5</v>
      </c>
      <c r="B246" s="374" t="str">
        <f t="shared" si="27"/>
        <v>Pinturas varias</v>
      </c>
      <c r="C246" s="375"/>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20</v>
      </c>
      <c r="B247" s="374" t="str">
        <f t="shared" si="27"/>
        <v xml:space="preserve"> SEÑALETICA</v>
      </c>
      <c r="C247" s="375"/>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t="str">
        <f>CyP!A253</f>
        <v>20.1</v>
      </c>
      <c r="B248" s="374" t="str">
        <f t="shared" si="27"/>
        <v>Señalización</v>
      </c>
      <c r="C248" s="375"/>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21</v>
      </c>
      <c r="B249" s="374" t="str">
        <f t="shared" si="27"/>
        <v xml:space="preserve"> OBRAS EXTERIORES</v>
      </c>
      <c r="C249" s="375"/>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t="str">
        <f>CyP!A255</f>
        <v>21.1</v>
      </c>
      <c r="B250" s="374" t="str">
        <f t="shared" si="27"/>
        <v>Cercos</v>
      </c>
      <c r="C250" s="375"/>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21.3</v>
      </c>
      <c r="B251" s="374" t="str">
        <f t="shared" si="27"/>
        <v>Parquizacion y riego</v>
      </c>
      <c r="C251" s="375"/>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21.4</v>
      </c>
      <c r="B252" s="374" t="str">
        <f t="shared" si="27"/>
        <v>Puentes, rampas, escalones, barandas y otros</v>
      </c>
      <c r="C252" s="375"/>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f>CyP!A258</f>
        <v>23</v>
      </c>
      <c r="B253" s="374" t="str">
        <f t="shared" si="27"/>
        <v xml:space="preserve"> LIMPIEZA DE OBRA</v>
      </c>
      <c r="C253" s="375"/>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t="str">
        <f>CyP!A259</f>
        <v>23.1</v>
      </c>
      <c r="B254" s="374" t="str">
        <f t="shared" si="27"/>
        <v>Limpieza de obra periódica</v>
      </c>
      <c r="C254" s="375"/>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23.2</v>
      </c>
      <c r="B255" s="374" t="str">
        <f t="shared" si="27"/>
        <v>Limpieza final de la obra y del obrador</v>
      </c>
      <c r="C255" s="375"/>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f>CyP!A261</f>
        <v>24</v>
      </c>
      <c r="B256" s="374" t="str">
        <f t="shared" si="27"/>
        <v xml:space="preserve"> VARIOS</v>
      </c>
      <c r="C256" s="375"/>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t="str">
        <f>CyP!A262</f>
        <v>24.1</v>
      </c>
      <c r="B257" s="374" t="str">
        <f t="shared" si="27"/>
        <v>Fichas complementarias y otros</v>
      </c>
      <c r="C257" s="375"/>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t="str">
        <f>CyP!A263</f>
        <v>24.2</v>
      </c>
      <c r="B258" s="374" t="str">
        <f t="shared" si="27"/>
        <v>Construccion de mastil y otros</v>
      </c>
      <c r="C258" s="375"/>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24.3</v>
      </c>
      <c r="B259" s="374" t="str">
        <f t="shared" si="27"/>
        <v>Pérgolas sobre piso</v>
      </c>
      <c r="C259" s="375"/>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24.4</v>
      </c>
      <c r="B260" s="374" t="str">
        <f t="shared" si="27"/>
        <v>Otros</v>
      </c>
      <c r="C260" s="375"/>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24.5</v>
      </c>
      <c r="B261" s="374" t="str">
        <f t="shared" si="27"/>
        <v>Planos aprobados</v>
      </c>
      <c r="C261" s="375"/>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24.6</v>
      </c>
      <c r="B262" s="374" t="str">
        <f t="shared" si="27"/>
        <v>Equipamiento mobiliario</v>
      </c>
      <c r="C262" s="375"/>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t="str">
        <f>CyP!A268</f>
        <v>24.6.1</v>
      </c>
      <c r="B263" s="374" t="str">
        <f t="shared" si="27"/>
        <v xml:space="preserve">SILLAS SM-1 </v>
      </c>
      <c r="C263" s="375"/>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24.6.2</v>
      </c>
      <c r="B264" s="374" t="str">
        <f t="shared" si="27"/>
        <v>Mesas MC-3</v>
      </c>
      <c r="C264" s="375"/>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24.6.3</v>
      </c>
      <c r="B265" s="374" t="str">
        <f t="shared" si="27"/>
        <v>Escritorio A-00 y 01.</v>
      </c>
      <c r="C265" s="375"/>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t="str">
        <f>CyP!A271</f>
        <v>24.6.4</v>
      </c>
      <c r="B266" s="374" t="str">
        <f t="shared" si="27"/>
        <v>Armario metalico A-00 y A-01</v>
      </c>
      <c r="C266" s="375"/>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24.6.5</v>
      </c>
      <c r="B267" s="374" t="str">
        <f t="shared" si="27"/>
        <v>Mesones  AP01</v>
      </c>
      <c r="C267" s="375"/>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24.6.6</v>
      </c>
      <c r="B268" s="374" t="str">
        <f t="shared" si="27"/>
        <v>Cucheta + 2 colchones alta densidad</v>
      </c>
      <c r="C268" s="375"/>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f>CyP!A274</f>
        <v>25</v>
      </c>
      <c r="B269" s="374" t="str">
        <f t="shared" si="27"/>
        <v>REPARACIONES, REFACCIONES Y REFUNCIONALIZACIONES</v>
      </c>
      <c r="C269" s="375"/>
      <c r="D269" s="13">
        <f t="shared" ref="D269:D323" si="28">IFERROR(VLOOKUP(A269,Tabla_CyP,9,FALSE),0)</f>
        <v>0</v>
      </c>
      <c r="E269" s="47"/>
      <c r="F269" s="100"/>
      <c r="G269" s="100"/>
      <c r="H269" s="100"/>
      <c r="I269" s="100"/>
      <c r="J269" s="100"/>
      <c r="K269" s="100"/>
      <c r="L269" s="100"/>
      <c r="M269" s="100"/>
      <c r="N269" s="100"/>
      <c r="O269" s="100"/>
      <c r="P269" s="100"/>
      <c r="Q269" s="100"/>
      <c r="R269" s="17"/>
      <c r="S269" s="18">
        <f t="shared" ref="S269:S323" si="29">SUM(F269:Q269)</f>
        <v>0</v>
      </c>
    </row>
    <row r="270" spans="1:19" ht="20.100000000000001" customHeight="1" x14ac:dyDescent="0.2">
      <c r="A270" s="49" t="str">
        <f>CyP!A275</f>
        <v>25.1</v>
      </c>
      <c r="B270" s="374" t="str">
        <f t="shared" si="27"/>
        <v>Carpintería en Edificio Existente</v>
      </c>
      <c r="C270" s="375"/>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t="str">
        <f>CyP!A276</f>
        <v>25.1.1</v>
      </c>
      <c r="B271" s="374" t="str">
        <f t="shared" si="27"/>
        <v>Reemplazo carpinteria</v>
      </c>
      <c r="C271" s="375"/>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25.1.1.1</v>
      </c>
      <c r="B272" s="374" t="str">
        <f t="shared" si="27"/>
        <v>P8</v>
      </c>
      <c r="C272" s="375"/>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25.1.1.2</v>
      </c>
      <c r="B273" s="374" t="str">
        <f t="shared" si="27"/>
        <v>V5</v>
      </c>
      <c r="C273" s="375"/>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25.1.2</v>
      </c>
      <c r="B274" s="374" t="str">
        <f t="shared" si="27"/>
        <v>Cambio apertura carpinteria</v>
      </c>
      <c r="C274" s="375"/>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25.1.2.1</v>
      </c>
      <c r="B275" s="374" t="str">
        <f t="shared" si="27"/>
        <v>P4b</v>
      </c>
      <c r="C275" s="375"/>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25.1.2.2</v>
      </c>
      <c r="B276" s="374" t="str">
        <f t="shared" si="27"/>
        <v>P8a</v>
      </c>
      <c r="C276" s="375"/>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25.1.2.3</v>
      </c>
      <c r="B277" s="374" t="str">
        <f t="shared" si="27"/>
        <v>P9</v>
      </c>
      <c r="C277" s="375"/>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25.1.2.4</v>
      </c>
      <c r="B278" s="374" t="str">
        <f t="shared" si="27"/>
        <v>P10</v>
      </c>
      <c r="C278" s="375"/>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25.1.2.5</v>
      </c>
      <c r="B279" s="374" t="str">
        <f t="shared" si="27"/>
        <v>P11</v>
      </c>
      <c r="C279" s="375"/>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25.2</v>
      </c>
      <c r="B280" s="374" t="str">
        <f t="shared" si="27"/>
        <v>Reparación de sanitarios.</v>
      </c>
      <c r="C280" s="375"/>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25.2.1</v>
      </c>
      <c r="B281" s="374" t="str">
        <f t="shared" si="27"/>
        <v>Demolicon piso + contrapiso</v>
      </c>
      <c r="C281" s="375"/>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25.2.2</v>
      </c>
      <c r="B282" s="374" t="str">
        <f t="shared" si="27"/>
        <v>Demolicion ceramicos</v>
      </c>
      <c r="C282" s="375"/>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25.2.3</v>
      </c>
      <c r="B283" s="374" t="str">
        <f t="shared" si="27"/>
        <v>Contrapiso de hormigón armado</v>
      </c>
      <c r="C283" s="375"/>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25.2.4</v>
      </c>
      <c r="B284" s="374" t="str">
        <f t="shared" si="27"/>
        <v>Pisos de mosaico granítico 15 x 15</v>
      </c>
      <c r="C284" s="375"/>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25.2.5</v>
      </c>
      <c r="B285" s="374" t="str">
        <f t="shared" si="27"/>
        <v>Cerámico</v>
      </c>
      <c r="C285" s="375"/>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25.2.6</v>
      </c>
      <c r="B286" s="374" t="str">
        <f t="shared" si="27"/>
        <v>Mesadas de granito natural</v>
      </c>
      <c r="C286" s="375"/>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25.2.7</v>
      </c>
      <c r="B287" s="374" t="str">
        <f t="shared" si="27"/>
        <v xml:space="preserve">Artefactos </v>
      </c>
      <c r="C287" s="375"/>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25.2.7.1</v>
      </c>
      <c r="B288" s="374" t="str">
        <f t="shared" si="27"/>
        <v>Inodoro Tipo Ferrum (incluye instalacion)</v>
      </c>
      <c r="C288" s="375"/>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25.2.7.2</v>
      </c>
      <c r="B289" s="374" t="str">
        <f t="shared" si="27"/>
        <v>Bidet</v>
      </c>
      <c r="C289" s="375"/>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25.2.7.3</v>
      </c>
      <c r="B290" s="374" t="str">
        <f t="shared" si="27"/>
        <v>Bacha oval  tipo sanitarios tipo  Johnson</v>
      </c>
      <c r="C290" s="375"/>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25.2.7.4</v>
      </c>
      <c r="B291" s="374" t="str">
        <f t="shared" ref="B291:B323" si="30">IFERROR(VLOOKUP(A291,Tabla_CyP,2,FALSE),"")</f>
        <v>Lavatorio de pie</v>
      </c>
      <c r="C291" s="375"/>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t="str">
        <f>CyP!A297</f>
        <v>25.2.8</v>
      </c>
      <c r="B292" s="374" t="str">
        <f t="shared" si="30"/>
        <v>Griferia</v>
      </c>
      <c r="C292" s="375"/>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25.2.8.1</v>
      </c>
      <c r="B293" s="374" t="str">
        <f t="shared" si="30"/>
        <v xml:space="preserve">Griferia  para Lavatorio tipo FV </v>
      </c>
      <c r="C293" s="375"/>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25.2.8.2</v>
      </c>
      <c r="B294" s="374" t="str">
        <f t="shared" si="30"/>
        <v xml:space="preserve">Griferia  para bidet tipo FV </v>
      </c>
      <c r="C294" s="375"/>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t="str">
        <f>CyP!A300</f>
        <v>25.2.8.3</v>
      </c>
      <c r="B295" s="374" t="str">
        <f t="shared" si="30"/>
        <v>Varios, Accesorios para fijacion, adhesicos, etc.</v>
      </c>
      <c r="C295" s="375"/>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25.2.8.4</v>
      </c>
      <c r="B296" s="374" t="str">
        <f t="shared" si="30"/>
        <v>Flexibles para conexión de artefactos</v>
      </c>
      <c r="C296" s="375"/>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25.2.8.5</v>
      </c>
      <c r="B297" s="374" t="str">
        <f t="shared" si="30"/>
        <v>Cuadro de ducha tipo FV</v>
      </c>
      <c r="C297" s="375"/>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25.3</v>
      </c>
      <c r="B298" s="374" t="str">
        <f t="shared" si="30"/>
        <v>Reparación de Lavandería.</v>
      </c>
      <c r="C298" s="375"/>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25.3.1</v>
      </c>
      <c r="B299" s="374" t="str">
        <f t="shared" si="30"/>
        <v>Demolicion ceramicos</v>
      </c>
      <c r="C299" s="375"/>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25.3.2</v>
      </c>
      <c r="B300" s="374" t="str">
        <f t="shared" si="30"/>
        <v>Ceramicos</v>
      </c>
      <c r="C300" s="375"/>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25.3.3</v>
      </c>
      <c r="B301" s="374" t="str">
        <f t="shared" si="30"/>
        <v>Demolicion piso + carpeta</v>
      </c>
      <c r="C301" s="375"/>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25.3.4</v>
      </c>
      <c r="B302" s="374" t="str">
        <f t="shared" si="30"/>
        <v>Pisos de mosaico granítico 15 x 15</v>
      </c>
      <c r="C302" s="375"/>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25.4</v>
      </c>
      <c r="B303" s="374" t="str">
        <f t="shared" si="30"/>
        <v>Reparación Casa del Director.</v>
      </c>
      <c r="C303" s="375"/>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25.4.1</v>
      </c>
      <c r="B304" s="374" t="str">
        <f t="shared" si="30"/>
        <v>Demolicion de tabiques, piso, contrapiso.</v>
      </c>
      <c r="C304" s="375"/>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25.4.2</v>
      </c>
      <c r="B305" s="374" t="str">
        <f t="shared" si="30"/>
        <v>Pisos de mosaico granítico 15 x 15</v>
      </c>
      <c r="C305" s="375"/>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25.4.3</v>
      </c>
      <c r="B306" s="374" t="str">
        <f t="shared" si="30"/>
        <v>Zocalo granitico</v>
      </c>
      <c r="C306" s="375"/>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25.4.4</v>
      </c>
      <c r="B307" s="374" t="str">
        <f t="shared" si="30"/>
        <v>Umbrales</v>
      </c>
      <c r="C307" s="375"/>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25.4.5</v>
      </c>
      <c r="B308" s="374" t="str">
        <f t="shared" si="30"/>
        <v>Revoques bajo revestimiento</v>
      </c>
      <c r="C308" s="375"/>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25.4.6</v>
      </c>
      <c r="B309" s="374" t="str">
        <f t="shared" si="30"/>
        <v>Ceramico</v>
      </c>
      <c r="C309" s="375"/>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25.4.7</v>
      </c>
      <c r="B310" s="374" t="str">
        <f t="shared" si="30"/>
        <v>Mesada de granito</v>
      </c>
      <c r="C310" s="375"/>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25.5</v>
      </c>
      <c r="B311" s="374" t="str">
        <f t="shared" si="30"/>
        <v>Instalación Sanitaria- desagüe cloacal</v>
      </c>
      <c r="C311" s="375"/>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25.5.1</v>
      </c>
      <c r="B312" s="374" t="str">
        <f t="shared" si="30"/>
        <v>Conexiones a edificio existente</v>
      </c>
      <c r="C312" s="375"/>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25.5.2</v>
      </c>
      <c r="B313" s="374" t="str">
        <f t="shared" si="30"/>
        <v>Cegado de galerias</v>
      </c>
      <c r="C313" s="375"/>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25.6</v>
      </c>
      <c r="B314" s="374" t="str">
        <f t="shared" si="30"/>
        <v>Pintura en edificio existente</v>
      </c>
      <c r="C314" s="375"/>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25.6.1</v>
      </c>
      <c r="B315" s="374" t="str">
        <f t="shared" si="30"/>
        <v>Pintura al látex en muros interiores</v>
      </c>
      <c r="C315" s="375"/>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25.6.2</v>
      </c>
      <c r="B316" s="374" t="str">
        <f t="shared" si="30"/>
        <v xml:space="preserve">Pinturas al látex en muros  exteriores </v>
      </c>
      <c r="C316" s="375"/>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25.6.3</v>
      </c>
      <c r="B317" s="374" t="str">
        <f t="shared" si="30"/>
        <v>Pintura al látex en cielorrasos</v>
      </c>
      <c r="C317" s="375"/>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t="str">
        <f>CyP!A323</f>
        <v>25.7</v>
      </c>
      <c r="B318" s="374" t="str">
        <f t="shared" si="30"/>
        <v>Trabajos de albañilería en edifico existente</v>
      </c>
      <c r="C318" s="375"/>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25.8</v>
      </c>
      <c r="B319" s="374" t="str">
        <f t="shared" si="30"/>
        <v>Instalación contra incendio en edificio existente</v>
      </c>
      <c r="C319" s="375"/>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25.8.1</v>
      </c>
      <c r="B320" s="374" t="str">
        <f t="shared" si="30"/>
        <v>Central de Incendios Inteligente Expandible (Detecciòn, Aviso y Alarma)</v>
      </c>
      <c r="C320" s="375"/>
      <c r="D320" s="13">
        <f t="shared" si="28"/>
        <v>0</v>
      </c>
      <c r="E320" s="47"/>
      <c r="F320" s="100"/>
      <c r="G320" s="100"/>
      <c r="H320" s="100"/>
      <c r="I320" s="100"/>
      <c r="J320" s="100"/>
      <c r="K320" s="100"/>
      <c r="L320" s="100"/>
      <c r="M320" s="100"/>
      <c r="N320" s="100"/>
      <c r="O320" s="100"/>
      <c r="P320" s="100"/>
      <c r="Q320" s="100"/>
      <c r="R320" s="17"/>
      <c r="S320" s="18">
        <f t="shared" si="29"/>
        <v>0</v>
      </c>
    </row>
    <row r="321" spans="1:19" ht="20.100000000000001" customHeight="1" x14ac:dyDescent="0.2">
      <c r="A321" s="49" t="str">
        <f>CyP!A326</f>
        <v>25.8.2</v>
      </c>
      <c r="B321" s="374" t="str">
        <f t="shared" si="30"/>
        <v>Detector de monoxido</v>
      </c>
      <c r="C321" s="375"/>
      <c r="D321" s="13">
        <f t="shared" si="28"/>
        <v>0</v>
      </c>
      <c r="E321" s="47"/>
      <c r="F321" s="100"/>
      <c r="G321" s="100"/>
      <c r="H321" s="100"/>
      <c r="I321" s="100"/>
      <c r="J321" s="100"/>
      <c r="K321" s="100"/>
      <c r="L321" s="100"/>
      <c r="M321" s="100"/>
      <c r="N321" s="100"/>
      <c r="O321" s="100"/>
      <c r="P321" s="100"/>
      <c r="Q321" s="100"/>
      <c r="R321" s="17"/>
      <c r="S321" s="18">
        <f t="shared" si="29"/>
        <v>0</v>
      </c>
    </row>
    <row r="322" spans="1:19" ht="20.100000000000001" customHeight="1" x14ac:dyDescent="0.2">
      <c r="A322" s="49" t="str">
        <f>CyP!A327</f>
        <v>25.8.3</v>
      </c>
      <c r="B322" s="374" t="str">
        <f t="shared" si="30"/>
        <v>Detector de gas</v>
      </c>
      <c r="C322" s="375"/>
      <c r="D322" s="13">
        <f t="shared" si="28"/>
        <v>0</v>
      </c>
      <c r="E322" s="47"/>
      <c r="F322" s="100"/>
      <c r="G322" s="100"/>
      <c r="H322" s="100"/>
      <c r="I322" s="100"/>
      <c r="J322" s="100"/>
      <c r="K322" s="100"/>
      <c r="L322" s="100"/>
      <c r="M322" s="100"/>
      <c r="N322" s="100"/>
      <c r="O322" s="100"/>
      <c r="P322" s="100"/>
      <c r="Q322" s="100"/>
      <c r="R322" s="17"/>
      <c r="S322" s="18">
        <f t="shared" si="29"/>
        <v>0</v>
      </c>
    </row>
    <row r="323" spans="1:19" ht="20.100000000000001" customHeight="1" x14ac:dyDescent="0.2">
      <c r="A323" s="49" t="str">
        <f>CyP!A328</f>
        <v>25.8.4</v>
      </c>
      <c r="B323" s="374" t="str">
        <f t="shared" si="30"/>
        <v>Alarma Incendio 90 d BA con luz estroboscòpica</v>
      </c>
      <c r="C323" s="375"/>
      <c r="D323" s="13">
        <f t="shared" si="28"/>
        <v>0</v>
      </c>
      <c r="E323" s="47"/>
      <c r="F323" s="100"/>
      <c r="G323" s="100"/>
      <c r="H323" s="100"/>
      <c r="I323" s="100"/>
      <c r="J323" s="100"/>
      <c r="K323" s="100"/>
      <c r="L323" s="100"/>
      <c r="M323" s="100"/>
      <c r="N323" s="100"/>
      <c r="O323" s="100"/>
      <c r="P323" s="100"/>
      <c r="Q323" s="100"/>
      <c r="R323" s="17"/>
      <c r="S323" s="18">
        <f t="shared" si="29"/>
        <v>0</v>
      </c>
    </row>
    <row r="324" spans="1:19" ht="20.100000000000001" customHeight="1" x14ac:dyDescent="0.2">
      <c r="A324" s="49" t="str">
        <f>CyP!A329</f>
        <v>25.8.5</v>
      </c>
      <c r="B324" s="374" t="str">
        <f t="shared" ref="B324:B326" si="31">IFERROR(VLOOKUP(A324,Tabla_CyP,2,FALSE),"")</f>
        <v>Luz Estrombòtica</v>
      </c>
      <c r="C324" s="375"/>
      <c r="D324" s="13">
        <f t="shared" ref="D324:D326" si="32">IFERROR(VLOOKUP(A324,Tabla_CyP,9,FALSE),0)</f>
        <v>0</v>
      </c>
      <c r="E324" s="47"/>
      <c r="F324" s="100"/>
      <c r="G324" s="100"/>
      <c r="H324" s="100"/>
      <c r="I324" s="100"/>
      <c r="J324" s="100"/>
      <c r="K324" s="100"/>
      <c r="L324" s="100"/>
      <c r="M324" s="100"/>
      <c r="N324" s="100"/>
      <c r="O324" s="100"/>
      <c r="P324" s="100"/>
      <c r="Q324" s="100"/>
      <c r="R324" s="17"/>
      <c r="S324" s="18">
        <f>SUM(F324:Q324)</f>
        <v>0</v>
      </c>
    </row>
    <row r="325" spans="1:19" ht="20.100000000000001" customHeight="1" x14ac:dyDescent="0.2">
      <c r="A325" s="49" t="str">
        <f>CyP!A330</f>
        <v>25.8.6</v>
      </c>
      <c r="B325" s="374" t="str">
        <f t="shared" si="31"/>
        <v>Matafuegos CO2 de 5 kg</v>
      </c>
      <c r="C325" s="375"/>
      <c r="D325" s="13">
        <f t="shared" si="32"/>
        <v>0</v>
      </c>
      <c r="E325" s="47"/>
      <c r="F325" s="100"/>
      <c r="G325" s="100"/>
      <c r="H325" s="100"/>
      <c r="I325" s="100"/>
      <c r="J325" s="100"/>
      <c r="K325" s="100"/>
      <c r="L325" s="100"/>
      <c r="M325" s="100"/>
      <c r="N325" s="100"/>
      <c r="O325" s="100"/>
      <c r="P325" s="100"/>
      <c r="Q325" s="100"/>
      <c r="R325" s="17"/>
      <c r="S325" s="18">
        <f>SUM(F325:Q325)</f>
        <v>0</v>
      </c>
    </row>
    <row r="326" spans="1:19" ht="20.100000000000001" customHeight="1" x14ac:dyDescent="0.2">
      <c r="A326" s="49" t="str">
        <f>CyP!A331</f>
        <v>25.8.7</v>
      </c>
      <c r="B326" s="374" t="str">
        <f t="shared" si="31"/>
        <v>Matafuegos ABC de 5 kg</v>
      </c>
      <c r="C326" s="375"/>
      <c r="D326" s="13">
        <f t="shared" si="32"/>
        <v>0</v>
      </c>
      <c r="E326" s="47"/>
      <c r="F326" s="100"/>
      <c r="G326" s="100"/>
      <c r="H326" s="100"/>
      <c r="I326" s="100"/>
      <c r="J326" s="100"/>
      <c r="K326" s="100"/>
      <c r="L326" s="100"/>
      <c r="M326" s="100"/>
      <c r="N326" s="100"/>
      <c r="O326" s="100"/>
      <c r="P326" s="100"/>
      <c r="Q326" s="100"/>
      <c r="R326" s="17"/>
      <c r="S326" s="18">
        <f>SUM(F326:Q326)</f>
        <v>0</v>
      </c>
    </row>
    <row r="327" spans="1:19" ht="20.100000000000001" customHeight="1" x14ac:dyDescent="0.2">
      <c r="A327" s="49" t="str">
        <f>CyP!A332</f>
        <v>25.8.8</v>
      </c>
      <c r="B327" s="374" t="str">
        <f t="shared" ref="B327:B337" si="33">IFERROR(VLOOKUP(A327,Tabla_CyP,2,FALSE),"")</f>
        <v>Matafuegos Clase K 5Kg</v>
      </c>
      <c r="C327" s="375"/>
      <c r="D327" s="13">
        <f t="shared" ref="D327:D337" si="34">IFERROR(VLOOKUP(A327,Tabla_CyP,9,FALSE),0)</f>
        <v>0</v>
      </c>
      <c r="E327" s="47"/>
      <c r="F327" s="100"/>
      <c r="G327" s="100"/>
      <c r="H327" s="100"/>
      <c r="I327" s="100"/>
      <c r="J327" s="100"/>
      <c r="K327" s="100"/>
      <c r="L327" s="100"/>
      <c r="M327" s="100"/>
      <c r="N327" s="100"/>
      <c r="O327" s="100"/>
      <c r="P327" s="100"/>
      <c r="Q327" s="100"/>
      <c r="S327" s="18">
        <f t="shared" ref="S327:S413" si="35">SUM(F327:Q327)</f>
        <v>0</v>
      </c>
    </row>
    <row r="328" spans="1:19" ht="20.100000000000001" customHeight="1" x14ac:dyDescent="0.2">
      <c r="A328" s="49" t="str">
        <f>CyP!A333</f>
        <v>25.8.9</v>
      </c>
      <c r="B328" s="374" t="str">
        <f t="shared" si="33"/>
        <v>Toma de Incendio para Bomberos en Vereda</v>
      </c>
      <c r="C328" s="375"/>
      <c r="D328" s="13">
        <f t="shared" si="34"/>
        <v>0</v>
      </c>
      <c r="E328" s="47"/>
      <c r="F328" s="100"/>
      <c r="G328" s="100"/>
      <c r="H328" s="100"/>
      <c r="I328" s="100"/>
      <c r="J328" s="100"/>
      <c r="K328" s="100"/>
      <c r="L328" s="100"/>
      <c r="M328" s="100"/>
      <c r="N328" s="100"/>
      <c r="O328" s="100"/>
      <c r="P328" s="100"/>
      <c r="Q328" s="100"/>
      <c r="S328" s="18">
        <f t="shared" si="35"/>
        <v>0</v>
      </c>
    </row>
    <row r="329" spans="1:19" ht="20.100000000000001" customHeight="1" x14ac:dyDescent="0.2">
      <c r="A329" s="49" t="str">
        <f>CyP!A334</f>
        <v>25.8.10</v>
      </c>
      <c r="B329" s="374" t="str">
        <f t="shared" si="33"/>
        <v>Tanque de Agua Exclusivo para Extincion de Incendio 5600litros</v>
      </c>
      <c r="C329" s="375"/>
      <c r="D329" s="13">
        <f t="shared" si="34"/>
        <v>0</v>
      </c>
      <c r="E329" s="47"/>
      <c r="F329" s="100"/>
      <c r="G329" s="100"/>
      <c r="H329" s="100"/>
      <c r="I329" s="100"/>
      <c r="J329" s="100"/>
      <c r="K329" s="100"/>
      <c r="L329" s="100"/>
      <c r="M329" s="100"/>
      <c r="N329" s="100"/>
      <c r="O329" s="100"/>
      <c r="P329" s="100"/>
      <c r="Q329" s="100"/>
      <c r="S329" s="18">
        <f t="shared" si="35"/>
        <v>0</v>
      </c>
    </row>
    <row r="330" spans="1:19" ht="20.100000000000001" customHeight="1" x14ac:dyDescent="0.2">
      <c r="A330" s="49" t="str">
        <f>CyP!A335</f>
        <v>25.8.11</v>
      </c>
      <c r="B330" s="374" t="str">
        <f t="shared" si="33"/>
        <v>Sistema de Bombeo Incendio: (1) Motobomba, (1) Electrobomba - (1) Jockey. 7,5Hp Tipo PEDROLLO</v>
      </c>
      <c r="C330" s="375"/>
      <c r="D330" s="13">
        <f t="shared" si="34"/>
        <v>0</v>
      </c>
      <c r="E330" s="47"/>
      <c r="F330" s="100"/>
      <c r="G330" s="100"/>
      <c r="H330" s="100"/>
      <c r="I330" s="100"/>
      <c r="J330" s="100"/>
      <c r="K330" s="100"/>
      <c r="L330" s="100"/>
      <c r="M330" s="100"/>
      <c r="N330" s="100"/>
      <c r="O330" s="100"/>
      <c r="P330" s="100"/>
      <c r="Q330" s="100"/>
      <c r="S330" s="18">
        <f t="shared" si="35"/>
        <v>0</v>
      </c>
    </row>
    <row r="331" spans="1:19" ht="20.100000000000001" customHeight="1" x14ac:dyDescent="0.2">
      <c r="A331" s="49" t="str">
        <f>CyP!A336</f>
        <v>25.8.12</v>
      </c>
      <c r="B331" s="374" t="str">
        <f t="shared" si="33"/>
        <v>Grupo Electrògeno para la alimentacion Sistema de Bombeo para Agua de Incendio.</v>
      </c>
      <c r="C331" s="375"/>
      <c r="D331" s="13">
        <f t="shared" si="34"/>
        <v>0</v>
      </c>
      <c r="E331" s="47"/>
      <c r="F331" s="100"/>
      <c r="G331" s="100"/>
      <c r="H331" s="100"/>
      <c r="I331" s="100"/>
      <c r="J331" s="100"/>
      <c r="K331" s="100"/>
      <c r="L331" s="100"/>
      <c r="M331" s="100"/>
      <c r="N331" s="100"/>
      <c r="O331" s="100"/>
      <c r="P331" s="100"/>
      <c r="Q331" s="100"/>
      <c r="S331" s="18">
        <f t="shared" si="35"/>
        <v>0</v>
      </c>
    </row>
    <row r="332" spans="1:19" ht="20.100000000000001" customHeight="1" x14ac:dyDescent="0.2">
      <c r="A332" s="49" t="str">
        <f>CyP!A337</f>
        <v>25.8.13</v>
      </c>
      <c r="B332" s="374" t="str">
        <f t="shared" si="33"/>
        <v>Hidrantes Completo Manguera 45mm largo 25mtrs</v>
      </c>
      <c r="C332" s="375"/>
      <c r="D332" s="13">
        <f t="shared" si="34"/>
        <v>0</v>
      </c>
      <c r="E332" s="47"/>
      <c r="F332" s="100"/>
      <c r="G332" s="100"/>
      <c r="H332" s="100"/>
      <c r="I332" s="100"/>
      <c r="J332" s="100"/>
      <c r="K332" s="100"/>
      <c r="L332" s="100"/>
      <c r="M332" s="100"/>
      <c r="N332" s="100"/>
      <c r="O332" s="100"/>
      <c r="P332" s="100"/>
      <c r="Q332" s="100"/>
      <c r="S332" s="18">
        <f t="shared" si="35"/>
        <v>0</v>
      </c>
    </row>
    <row r="333" spans="1:19" ht="20.100000000000001" customHeight="1" x14ac:dyDescent="0.2">
      <c r="A333" s="49" t="str">
        <f>CyP!A338</f>
        <v>25.8.14</v>
      </c>
      <c r="B333" s="374" t="str">
        <f t="shared" si="33"/>
        <v>Caño galvanizado reforzado (enterrado) 5"</v>
      </c>
      <c r="C333" s="375"/>
      <c r="D333" s="13">
        <f t="shared" si="34"/>
        <v>0</v>
      </c>
      <c r="E333" s="47"/>
      <c r="F333" s="100"/>
      <c r="G333" s="100"/>
      <c r="H333" s="100"/>
      <c r="I333" s="100"/>
      <c r="J333" s="100"/>
      <c r="K333" s="100"/>
      <c r="L333" s="100"/>
      <c r="M333" s="100"/>
      <c r="N333" s="100"/>
      <c r="O333" s="100"/>
      <c r="P333" s="100"/>
      <c r="Q333" s="100"/>
      <c r="S333" s="18">
        <f t="shared" si="35"/>
        <v>0</v>
      </c>
    </row>
    <row r="334" spans="1:19" ht="20.100000000000001" customHeight="1" x14ac:dyDescent="0.2">
      <c r="A334" s="49" t="str">
        <f>CyP!A339</f>
        <v>25.8.15</v>
      </c>
      <c r="B334" s="374" t="str">
        <f t="shared" si="33"/>
        <v>Caño galvanizado reforzado (enterrado) 3" 1/2"</v>
      </c>
      <c r="C334" s="375"/>
      <c r="D334" s="13">
        <f t="shared" si="34"/>
        <v>0</v>
      </c>
      <c r="E334" s="47"/>
      <c r="F334" s="100"/>
      <c r="G334" s="100"/>
      <c r="H334" s="100"/>
      <c r="I334" s="100"/>
      <c r="J334" s="100"/>
      <c r="K334" s="100"/>
      <c r="L334" s="100"/>
      <c r="M334" s="100"/>
      <c r="N334" s="100"/>
      <c r="O334" s="100"/>
      <c r="P334" s="100"/>
      <c r="Q334" s="100"/>
      <c r="S334" s="18">
        <f t="shared" si="35"/>
        <v>0</v>
      </c>
    </row>
    <row r="335" spans="1:19" ht="20.100000000000001" customHeight="1" x14ac:dyDescent="0.2">
      <c r="A335" s="49" t="str">
        <f>CyP!A340</f>
        <v>25.8.16</v>
      </c>
      <c r="B335" s="374" t="str">
        <f t="shared" si="33"/>
        <v>Caño galvanizado reforzado (enterrado) 3"</v>
      </c>
      <c r="C335" s="375"/>
      <c r="D335" s="13">
        <f t="shared" si="34"/>
        <v>0</v>
      </c>
      <c r="E335" s="47"/>
      <c r="F335" s="100"/>
      <c r="G335" s="100"/>
      <c r="H335" s="100"/>
      <c r="I335" s="100"/>
      <c r="J335" s="100"/>
      <c r="K335" s="100"/>
      <c r="L335" s="100"/>
      <c r="M335" s="100"/>
      <c r="N335" s="100"/>
      <c r="O335" s="100"/>
      <c r="P335" s="100"/>
      <c r="Q335" s="100"/>
      <c r="S335" s="18">
        <f t="shared" si="35"/>
        <v>0</v>
      </c>
    </row>
    <row r="336" spans="1:19" ht="20.100000000000001" customHeight="1" x14ac:dyDescent="0.2">
      <c r="A336" s="49" t="str">
        <f>CyP!A341</f>
        <v>25.8.17</v>
      </c>
      <c r="B336" s="374" t="str">
        <f t="shared" si="33"/>
        <v>Cartel de Salida con Iluminación Autónoma Minimo 6 hs</v>
      </c>
      <c r="C336" s="375"/>
      <c r="D336" s="13">
        <f t="shared" si="34"/>
        <v>0</v>
      </c>
      <c r="E336" s="47"/>
      <c r="F336" s="100"/>
      <c r="G336" s="100"/>
      <c r="H336" s="100"/>
      <c r="I336" s="100"/>
      <c r="J336" s="100"/>
      <c r="K336" s="100"/>
      <c r="L336" s="100"/>
      <c r="M336" s="100"/>
      <c r="N336" s="100"/>
      <c r="O336" s="100"/>
      <c r="P336" s="100"/>
      <c r="Q336" s="100"/>
      <c r="S336" s="18">
        <f t="shared" si="35"/>
        <v>0</v>
      </c>
    </row>
    <row r="337" spans="1:19" ht="20.100000000000001" customHeight="1" x14ac:dyDescent="0.2">
      <c r="A337" s="49" t="str">
        <f>CyP!A342</f>
        <v>25.8.18</v>
      </c>
      <c r="B337" s="374" t="str">
        <f t="shared" si="33"/>
        <v>Cartel de Salida de PVC</v>
      </c>
      <c r="C337" s="375"/>
      <c r="D337" s="13">
        <f t="shared" si="34"/>
        <v>0</v>
      </c>
      <c r="E337" s="47"/>
      <c r="F337" s="100"/>
      <c r="G337" s="100"/>
      <c r="H337" s="100"/>
      <c r="I337" s="100"/>
      <c r="J337" s="100"/>
      <c r="K337" s="100"/>
      <c r="L337" s="100"/>
      <c r="M337" s="100"/>
      <c r="N337" s="100"/>
      <c r="O337" s="100"/>
      <c r="P337" s="100"/>
      <c r="Q337" s="100"/>
      <c r="S337" s="18">
        <f t="shared" si="35"/>
        <v>0</v>
      </c>
    </row>
    <row r="338" spans="1:19" ht="20.100000000000001" customHeight="1" x14ac:dyDescent="0.2">
      <c r="A338" s="49" t="str">
        <f>CyP!A343</f>
        <v>25.8.19</v>
      </c>
      <c r="B338" s="374" t="str">
        <f t="shared" ref="B338:B348" si="36">IFERROR(VLOOKUP(A338,Tabla_CyP,2,FALSE),"")</f>
        <v>Artefacto de Iluminación de Emergencia con Autonomía Minima de 6 hs.</v>
      </c>
      <c r="C338" s="375"/>
      <c r="D338" s="13">
        <f t="shared" ref="D338:D348" si="37">IFERROR(VLOOKUP(A338,Tabla_CyP,9,FALSE),0)</f>
        <v>0</v>
      </c>
      <c r="E338" s="47"/>
      <c r="F338" s="100"/>
      <c r="G338" s="100"/>
      <c r="H338" s="100"/>
      <c r="I338" s="100"/>
      <c r="J338" s="100"/>
      <c r="K338" s="100"/>
      <c r="L338" s="100"/>
      <c r="M338" s="100"/>
      <c r="N338" s="100"/>
      <c r="O338" s="100"/>
      <c r="P338" s="100"/>
      <c r="Q338" s="100"/>
      <c r="S338" s="18">
        <f t="shared" si="35"/>
        <v>0</v>
      </c>
    </row>
    <row r="339" spans="1:19" ht="20.100000000000001" customHeight="1" x14ac:dyDescent="0.2">
      <c r="A339" s="49" t="str">
        <f>CyP!A344</f>
        <v>25.8.20</v>
      </c>
      <c r="B339" s="374" t="str">
        <f t="shared" si="36"/>
        <v xml:space="preserve">Botiquin Primeros Auxilios </v>
      </c>
      <c r="C339" s="375"/>
      <c r="D339" s="13">
        <f t="shared" si="37"/>
        <v>0</v>
      </c>
      <c r="E339" s="47"/>
      <c r="F339" s="100"/>
      <c r="G339" s="100"/>
      <c r="H339" s="100"/>
      <c r="I339" s="100"/>
      <c r="J339" s="100"/>
      <c r="K339" s="100"/>
      <c r="L339" s="100"/>
      <c r="M339" s="100"/>
      <c r="N339" s="100"/>
      <c r="O339" s="100"/>
      <c r="P339" s="100"/>
      <c r="Q339" s="100"/>
      <c r="S339" s="18">
        <f t="shared" si="35"/>
        <v>0</v>
      </c>
    </row>
    <row r="340" spans="1:19" ht="20.100000000000001" customHeight="1" x14ac:dyDescent="0.2">
      <c r="A340" s="49" t="str">
        <f>CyP!A345</f>
        <v>25.9</v>
      </c>
      <c r="B340" s="374" t="str">
        <f t="shared" si="36"/>
        <v>Instalación eléctrica en edificio existente</v>
      </c>
      <c r="C340" s="375"/>
      <c r="D340" s="13">
        <f t="shared" si="37"/>
        <v>0</v>
      </c>
      <c r="E340" s="47"/>
      <c r="F340" s="100"/>
      <c r="G340" s="100"/>
      <c r="H340" s="100"/>
      <c r="I340" s="100"/>
      <c r="J340" s="100"/>
      <c r="K340" s="100"/>
      <c r="L340" s="100"/>
      <c r="M340" s="100"/>
      <c r="N340" s="100"/>
      <c r="O340" s="100"/>
      <c r="P340" s="100"/>
      <c r="Q340" s="100"/>
      <c r="S340" s="18">
        <f t="shared" si="35"/>
        <v>0</v>
      </c>
    </row>
    <row r="341" spans="1:19" ht="20.100000000000001" customHeight="1" x14ac:dyDescent="0.2">
      <c r="A341" s="49" t="str">
        <f>CyP!A346</f>
        <v>25.9.1</v>
      </c>
      <c r="B341" s="374" t="str">
        <f t="shared" si="36"/>
        <v>Fuerza motriz</v>
      </c>
      <c r="C341" s="375"/>
      <c r="D341" s="13">
        <f t="shared" si="37"/>
        <v>0</v>
      </c>
      <c r="E341" s="47"/>
      <c r="F341" s="100"/>
      <c r="G341" s="100"/>
      <c r="H341" s="100"/>
      <c r="I341" s="100"/>
      <c r="J341" s="100"/>
      <c r="K341" s="100"/>
      <c r="L341" s="100"/>
      <c r="M341" s="100"/>
      <c r="N341" s="100"/>
      <c r="O341" s="100"/>
      <c r="P341" s="100"/>
      <c r="Q341" s="100"/>
      <c r="S341" s="18">
        <f t="shared" si="35"/>
        <v>0</v>
      </c>
    </row>
    <row r="342" spans="1:19" ht="20.100000000000001" customHeight="1" x14ac:dyDescent="0.2">
      <c r="A342" s="49" t="str">
        <f>CyP!A347</f>
        <v>25.9.1.1</v>
      </c>
      <c r="B342" s="374" t="str">
        <f t="shared" si="36"/>
        <v xml:space="preserve">Bomba Centrifuga 2,5 Hp. Tipo Czerweny </v>
      </c>
      <c r="C342" s="375"/>
      <c r="D342" s="13">
        <f t="shared" si="37"/>
        <v>0</v>
      </c>
      <c r="E342" s="47"/>
      <c r="F342" s="100"/>
      <c r="G342" s="100"/>
      <c r="H342" s="100"/>
      <c r="I342" s="100"/>
      <c r="J342" s="100"/>
      <c r="K342" s="100"/>
      <c r="L342" s="100"/>
      <c r="M342" s="100"/>
      <c r="N342" s="100"/>
      <c r="O342" s="100"/>
      <c r="P342" s="100"/>
      <c r="Q342" s="100"/>
      <c r="S342" s="18">
        <f t="shared" si="35"/>
        <v>0</v>
      </c>
    </row>
    <row r="343" spans="1:19" ht="20.100000000000001" customHeight="1" x14ac:dyDescent="0.2">
      <c r="A343" s="49" t="str">
        <f>CyP!A348</f>
        <v>25.9.2</v>
      </c>
      <c r="B343" s="374" t="str">
        <f t="shared" si="36"/>
        <v>Media tensión</v>
      </c>
      <c r="C343" s="375"/>
      <c r="D343" s="13">
        <f t="shared" si="37"/>
        <v>0</v>
      </c>
      <c r="E343" s="47"/>
      <c r="F343" s="100"/>
      <c r="G343" s="100"/>
      <c r="H343" s="100"/>
      <c r="I343" s="100"/>
      <c r="J343" s="100"/>
      <c r="K343" s="100"/>
      <c r="L343" s="100"/>
      <c r="M343" s="100"/>
      <c r="N343" s="100"/>
      <c r="O343" s="100"/>
      <c r="P343" s="100"/>
      <c r="Q343" s="100"/>
      <c r="S343" s="18">
        <f t="shared" si="35"/>
        <v>0</v>
      </c>
    </row>
    <row r="344" spans="1:19" ht="20.100000000000001" customHeight="1" x14ac:dyDescent="0.2">
      <c r="A344" s="49" t="str">
        <f>CyP!A349</f>
        <v>25.9.2.1</v>
      </c>
      <c r="B344" s="374" t="str">
        <f t="shared" si="36"/>
        <v>Llave 1 pto. Jeluz</v>
      </c>
      <c r="C344" s="375"/>
      <c r="D344" s="13">
        <f t="shared" si="37"/>
        <v>0</v>
      </c>
      <c r="E344" s="47"/>
      <c r="F344" s="100"/>
      <c r="G344" s="100"/>
      <c r="H344" s="100"/>
      <c r="I344" s="100"/>
      <c r="J344" s="100"/>
      <c r="K344" s="100"/>
      <c r="L344" s="100"/>
      <c r="M344" s="100"/>
      <c r="N344" s="100"/>
      <c r="O344" s="100"/>
      <c r="P344" s="100"/>
      <c r="Q344" s="100"/>
      <c r="S344" s="18">
        <f t="shared" si="35"/>
        <v>0</v>
      </c>
    </row>
    <row r="345" spans="1:19" ht="20.100000000000001" customHeight="1" x14ac:dyDescent="0.2">
      <c r="A345" s="49" t="str">
        <f>CyP!A350</f>
        <v>25.9.2.2</v>
      </c>
      <c r="B345" s="374" t="str">
        <f t="shared" si="36"/>
        <v>Llave 1 pto. y toma</v>
      </c>
      <c r="C345" s="375"/>
      <c r="D345" s="13">
        <f t="shared" si="37"/>
        <v>0</v>
      </c>
      <c r="E345" s="47"/>
      <c r="F345" s="100"/>
      <c r="G345" s="100"/>
      <c r="H345" s="100"/>
      <c r="I345" s="100"/>
      <c r="J345" s="100"/>
      <c r="K345" s="100"/>
      <c r="L345" s="100"/>
      <c r="M345" s="100"/>
      <c r="N345" s="100"/>
      <c r="O345" s="100"/>
      <c r="P345" s="100"/>
      <c r="Q345" s="100"/>
      <c r="S345" s="18">
        <f t="shared" si="35"/>
        <v>0</v>
      </c>
    </row>
    <row r="346" spans="1:19" ht="20.100000000000001" customHeight="1" x14ac:dyDescent="0.2">
      <c r="A346" s="49" t="str">
        <f>CyP!A351</f>
        <v>25.9.2.3</v>
      </c>
      <c r="B346" s="374" t="str">
        <f t="shared" si="36"/>
        <v>Toma simple</v>
      </c>
      <c r="C346" s="375"/>
      <c r="D346" s="13">
        <f t="shared" si="37"/>
        <v>0</v>
      </c>
      <c r="E346" s="47"/>
      <c r="F346" s="100"/>
      <c r="G346" s="100"/>
      <c r="H346" s="100"/>
      <c r="I346" s="100"/>
      <c r="J346" s="100"/>
      <c r="K346" s="100"/>
      <c r="L346" s="100"/>
      <c r="M346" s="100"/>
      <c r="N346" s="100"/>
      <c r="O346" s="100"/>
      <c r="P346" s="100"/>
      <c r="Q346" s="100"/>
      <c r="S346" s="18">
        <f t="shared" si="35"/>
        <v>0</v>
      </c>
    </row>
    <row r="347" spans="1:19" ht="20.100000000000001" customHeight="1" x14ac:dyDescent="0.2">
      <c r="A347" s="49" t="str">
        <f>CyP!A352</f>
        <v>25.9.2.4</v>
      </c>
      <c r="B347" s="374" t="str">
        <f t="shared" si="36"/>
        <v>Toma Doble</v>
      </c>
      <c r="C347" s="375"/>
      <c r="D347" s="13">
        <f t="shared" si="37"/>
        <v>0</v>
      </c>
      <c r="E347" s="47"/>
      <c r="F347" s="100"/>
      <c r="G347" s="100"/>
      <c r="H347" s="100"/>
      <c r="I347" s="100"/>
      <c r="J347" s="100"/>
      <c r="K347" s="100"/>
      <c r="L347" s="100"/>
      <c r="M347" s="100"/>
      <c r="N347" s="100"/>
      <c r="O347" s="100"/>
      <c r="P347" s="100"/>
      <c r="Q347" s="100"/>
      <c r="S347" s="18">
        <f t="shared" si="35"/>
        <v>0</v>
      </c>
    </row>
    <row r="348" spans="1:19" ht="20.100000000000001" customHeight="1" x14ac:dyDescent="0.2">
      <c r="A348" s="49" t="str">
        <f>CyP!A353</f>
        <v>25.9.2.5</v>
      </c>
      <c r="B348" s="374" t="str">
        <f t="shared" si="36"/>
        <v>Caja chapa 18 rectangular</v>
      </c>
      <c r="C348" s="375"/>
      <c r="D348" s="13">
        <f t="shared" si="37"/>
        <v>0</v>
      </c>
      <c r="E348" s="47"/>
      <c r="F348" s="100"/>
      <c r="G348" s="100"/>
      <c r="H348" s="100"/>
      <c r="I348" s="100"/>
      <c r="J348" s="100"/>
      <c r="K348" s="100"/>
      <c r="L348" s="100"/>
      <c r="M348" s="100"/>
      <c r="N348" s="100"/>
      <c r="O348" s="100"/>
      <c r="P348" s="100"/>
      <c r="Q348" s="100"/>
      <c r="S348" s="18">
        <f t="shared" si="35"/>
        <v>0</v>
      </c>
    </row>
    <row r="349" spans="1:19" ht="20.100000000000001" customHeight="1" x14ac:dyDescent="0.2">
      <c r="A349" s="49" t="str">
        <f>CyP!A354</f>
        <v>25.9.2.6</v>
      </c>
      <c r="B349" s="374" t="str">
        <f t="shared" ref="B349:B369" si="38">IFERROR(VLOOKUP(A349,Tabla_CyP,2,FALSE),"")</f>
        <v xml:space="preserve">Caja chapa 18 octogonal grande </v>
      </c>
      <c r="C349" s="375"/>
      <c r="D349" s="13">
        <f t="shared" ref="D349:D369" si="39">IFERROR(VLOOKUP(A349,Tabla_CyP,9,FALSE),0)</f>
        <v>0</v>
      </c>
      <c r="E349" s="47"/>
      <c r="F349" s="100"/>
      <c r="G349" s="100"/>
      <c r="H349" s="100"/>
      <c r="I349" s="100"/>
      <c r="J349" s="100"/>
      <c r="K349" s="100"/>
      <c r="L349" s="100"/>
      <c r="M349" s="100"/>
      <c r="N349" s="100"/>
      <c r="O349" s="100"/>
      <c r="P349" s="100"/>
      <c r="Q349" s="100"/>
      <c r="S349" s="18"/>
    </row>
    <row r="350" spans="1:19" ht="20.100000000000001" customHeight="1" x14ac:dyDescent="0.2">
      <c r="A350" s="49" t="str">
        <f>CyP!A355</f>
        <v>25.9.2.7</v>
      </c>
      <c r="B350" s="374" t="str">
        <f t="shared" si="38"/>
        <v>Caja chapa 18 octogonal chica</v>
      </c>
      <c r="C350" s="375"/>
      <c r="D350" s="13">
        <f t="shared" si="39"/>
        <v>0</v>
      </c>
      <c r="E350" s="47"/>
      <c r="F350" s="100"/>
      <c r="G350" s="100"/>
      <c r="H350" s="100"/>
      <c r="I350" s="100"/>
      <c r="J350" s="100"/>
      <c r="K350" s="100"/>
      <c r="L350" s="100"/>
      <c r="M350" s="100"/>
      <c r="N350" s="100"/>
      <c r="O350" s="100"/>
      <c r="P350" s="100"/>
      <c r="Q350" s="100"/>
      <c r="S350" s="18"/>
    </row>
    <row r="351" spans="1:19" ht="20.100000000000001" customHeight="1" x14ac:dyDescent="0.2">
      <c r="A351" s="49" t="str">
        <f>CyP!A356</f>
        <v>25.9.2.8</v>
      </c>
      <c r="B351" s="374" t="str">
        <f t="shared" si="38"/>
        <v>Caja conexión P=7 10 x 10 x 5</v>
      </c>
      <c r="C351" s="375"/>
      <c r="D351" s="13">
        <f t="shared" si="39"/>
        <v>0</v>
      </c>
      <c r="E351" s="47"/>
      <c r="F351" s="100"/>
      <c r="G351" s="100"/>
      <c r="H351" s="100"/>
      <c r="I351" s="100"/>
      <c r="J351" s="100"/>
      <c r="K351" s="100"/>
      <c r="L351" s="100"/>
      <c r="M351" s="100"/>
      <c r="N351" s="100"/>
      <c r="O351" s="100"/>
      <c r="P351" s="100"/>
      <c r="Q351" s="100"/>
      <c r="S351" s="18"/>
    </row>
    <row r="352" spans="1:19" ht="20.100000000000001" customHeight="1" x14ac:dyDescent="0.2">
      <c r="A352" s="49" t="str">
        <f>CyP!A357</f>
        <v>25.9.2.9</v>
      </c>
      <c r="B352" s="374" t="str">
        <f t="shared" si="38"/>
        <v>Caja conexión P=7 15 x 15</v>
      </c>
      <c r="C352" s="375"/>
      <c r="D352" s="13">
        <f t="shared" si="39"/>
        <v>0</v>
      </c>
      <c r="E352" s="47"/>
      <c r="F352" s="100"/>
      <c r="G352" s="100"/>
      <c r="H352" s="100"/>
      <c r="I352" s="100"/>
      <c r="J352" s="100"/>
      <c r="K352" s="100"/>
      <c r="L352" s="100"/>
      <c r="M352" s="100"/>
      <c r="N352" s="100"/>
      <c r="O352" s="100"/>
      <c r="P352" s="100"/>
      <c r="Q352" s="100"/>
      <c r="S352" s="18"/>
    </row>
    <row r="353" spans="1:19" ht="20.100000000000001" customHeight="1" x14ac:dyDescent="0.2">
      <c r="A353" s="49" t="str">
        <f>CyP!A358</f>
        <v>25.9.2.10</v>
      </c>
      <c r="B353" s="374" t="str">
        <f t="shared" si="38"/>
        <v>Caja conexión P=7 20 x 20</v>
      </c>
      <c r="C353" s="375"/>
      <c r="D353" s="13">
        <f t="shared" si="39"/>
        <v>0</v>
      </c>
      <c r="E353" s="47"/>
      <c r="F353" s="100"/>
      <c r="G353" s="100"/>
      <c r="H353" s="100"/>
      <c r="I353" s="100"/>
      <c r="J353" s="100"/>
      <c r="K353" s="100"/>
      <c r="L353" s="100"/>
      <c r="M353" s="100"/>
      <c r="N353" s="100"/>
      <c r="O353" s="100"/>
      <c r="P353" s="100"/>
      <c r="Q353" s="100"/>
      <c r="S353" s="18"/>
    </row>
    <row r="354" spans="1:19" ht="20.100000000000001" customHeight="1" x14ac:dyDescent="0.2">
      <c r="A354" s="49" t="str">
        <f>CyP!A359</f>
        <v>25.9.2.11</v>
      </c>
      <c r="B354" s="374" t="str">
        <f t="shared" si="38"/>
        <v>Caja conexión P=7 25 x 30</v>
      </c>
      <c r="C354" s="375"/>
      <c r="D354" s="13">
        <f t="shared" si="39"/>
        <v>0</v>
      </c>
      <c r="E354" s="47"/>
      <c r="F354" s="100"/>
      <c r="G354" s="100"/>
      <c r="H354" s="100"/>
      <c r="I354" s="100"/>
      <c r="J354" s="100"/>
      <c r="K354" s="100"/>
      <c r="L354" s="100"/>
      <c r="M354" s="100"/>
      <c r="N354" s="100"/>
      <c r="O354" s="100"/>
      <c r="P354" s="100"/>
      <c r="Q354" s="100"/>
      <c r="S354" s="18"/>
    </row>
    <row r="355" spans="1:19" ht="20.100000000000001" customHeight="1" x14ac:dyDescent="0.2">
      <c r="A355" s="49" t="str">
        <f>CyP!A360</f>
        <v>25.9.2.12</v>
      </c>
      <c r="B355" s="374" t="str">
        <f t="shared" si="38"/>
        <v>Ganchos "U" c/tuercas para cajas</v>
      </c>
      <c r="C355" s="375"/>
      <c r="D355" s="13">
        <f t="shared" si="39"/>
        <v>0</v>
      </c>
      <c r="E355" s="47"/>
      <c r="F355" s="100"/>
      <c r="G355" s="100"/>
      <c r="H355" s="100"/>
      <c r="I355" s="100"/>
      <c r="J355" s="100"/>
      <c r="K355" s="100"/>
      <c r="L355" s="100"/>
      <c r="M355" s="100"/>
      <c r="N355" s="100"/>
      <c r="O355" s="100"/>
      <c r="P355" s="100"/>
      <c r="Q355" s="100"/>
      <c r="S355" s="18"/>
    </row>
    <row r="356" spans="1:19" ht="20.100000000000001" customHeight="1" x14ac:dyDescent="0.2">
      <c r="A356" s="49" t="str">
        <f>CyP!A361</f>
        <v>25.9.2.13</v>
      </c>
      <c r="B356" s="374" t="str">
        <f t="shared" si="38"/>
        <v>Conector 3/4" zincado a rosca</v>
      </c>
      <c r="C356" s="375"/>
      <c r="D356" s="13">
        <f t="shared" si="39"/>
        <v>0</v>
      </c>
      <c r="E356" s="47"/>
      <c r="F356" s="100"/>
      <c r="G356" s="100"/>
      <c r="H356" s="100"/>
      <c r="I356" s="100"/>
      <c r="J356" s="100"/>
      <c r="K356" s="100"/>
      <c r="L356" s="100"/>
      <c r="M356" s="100"/>
      <c r="N356" s="100"/>
      <c r="O356" s="100"/>
      <c r="P356" s="100"/>
      <c r="Q356" s="100"/>
      <c r="S356" s="18"/>
    </row>
    <row r="357" spans="1:19" ht="20.100000000000001" customHeight="1" x14ac:dyDescent="0.2">
      <c r="A357" s="49" t="str">
        <f>CyP!A362</f>
        <v>25.9.2.14</v>
      </c>
      <c r="B357" s="374" t="str">
        <f t="shared" si="38"/>
        <v>Caño semipesado 3/4" (15,4 mm) tramo de 3m</v>
      </c>
      <c r="C357" s="375"/>
      <c r="D357" s="13">
        <f t="shared" si="39"/>
        <v>0</v>
      </c>
      <c r="E357" s="47"/>
      <c r="F357" s="100"/>
      <c r="G357" s="100"/>
      <c r="H357" s="100"/>
      <c r="I357" s="100"/>
      <c r="J357" s="100"/>
      <c r="K357" s="100"/>
      <c r="L357" s="100"/>
      <c r="M357" s="100"/>
      <c r="N357" s="100"/>
      <c r="O357" s="100"/>
      <c r="P357" s="100"/>
      <c r="Q357" s="100"/>
      <c r="S357" s="18"/>
    </row>
    <row r="358" spans="1:19" ht="20.100000000000001" customHeight="1" x14ac:dyDescent="0.2">
      <c r="A358" s="49" t="str">
        <f>CyP!A363</f>
        <v>25.9.2.15</v>
      </c>
      <c r="B358" s="374" t="str">
        <f t="shared" si="38"/>
        <v>Curvas 3/4"</v>
      </c>
      <c r="C358" s="375"/>
      <c r="D358" s="13">
        <f t="shared" si="39"/>
        <v>0</v>
      </c>
      <c r="E358" s="47"/>
      <c r="F358" s="100"/>
      <c r="G358" s="100"/>
      <c r="H358" s="100"/>
      <c r="I358" s="100"/>
      <c r="J358" s="100"/>
      <c r="K358" s="100"/>
      <c r="L358" s="100"/>
      <c r="M358" s="100"/>
      <c r="N358" s="100"/>
      <c r="O358" s="100"/>
      <c r="P358" s="100"/>
      <c r="Q358" s="100"/>
      <c r="S358" s="18"/>
    </row>
    <row r="359" spans="1:19" ht="20.100000000000001" customHeight="1" x14ac:dyDescent="0.2">
      <c r="A359" s="49" t="str">
        <f>CyP!A364</f>
        <v>25.9.2.16</v>
      </c>
      <c r="B359" s="374" t="str">
        <f t="shared" si="38"/>
        <v>Cupla 3/4"</v>
      </c>
      <c r="C359" s="375"/>
      <c r="D359" s="13">
        <f t="shared" si="39"/>
        <v>0</v>
      </c>
      <c r="E359" s="47"/>
      <c r="F359" s="100"/>
      <c r="G359" s="100"/>
      <c r="H359" s="100"/>
      <c r="I359" s="100"/>
      <c r="J359" s="100"/>
      <c r="K359" s="100"/>
      <c r="L359" s="100"/>
      <c r="M359" s="100"/>
      <c r="N359" s="100"/>
      <c r="O359" s="100"/>
      <c r="P359" s="100"/>
      <c r="Q359" s="100"/>
      <c r="S359" s="18"/>
    </row>
    <row r="360" spans="1:19" ht="20.100000000000001" customHeight="1" x14ac:dyDescent="0.2">
      <c r="A360" s="49" t="str">
        <f>CyP!A365</f>
        <v>25.9.2.17</v>
      </c>
      <c r="B360" s="374" t="str">
        <f t="shared" si="38"/>
        <v>Gabinete metálico de embutir 24/30 módulos</v>
      </c>
      <c r="C360" s="375"/>
      <c r="D360" s="13">
        <f t="shared" si="39"/>
        <v>0</v>
      </c>
      <c r="E360" s="47"/>
      <c r="F360" s="100"/>
      <c r="G360" s="100"/>
      <c r="H360" s="100"/>
      <c r="I360" s="100"/>
      <c r="J360" s="100"/>
      <c r="K360" s="100"/>
      <c r="L360" s="100"/>
      <c r="M360" s="100"/>
      <c r="N360" s="100"/>
      <c r="O360" s="100"/>
      <c r="P360" s="100"/>
      <c r="Q360" s="100"/>
      <c r="S360" s="18"/>
    </row>
    <row r="361" spans="1:19" ht="20.100000000000001" customHeight="1" x14ac:dyDescent="0.2">
      <c r="A361" s="49" t="str">
        <f>CyP!A366</f>
        <v>25.9.2.18</v>
      </c>
      <c r="B361" s="374" t="str">
        <f t="shared" si="38"/>
        <v>Gabinete metálico de embutir 36/48 módulos</v>
      </c>
      <c r="C361" s="375"/>
      <c r="D361" s="13">
        <f t="shared" si="39"/>
        <v>0</v>
      </c>
      <c r="E361" s="47"/>
      <c r="F361" s="100"/>
      <c r="G361" s="100"/>
      <c r="H361" s="100"/>
      <c r="I361" s="100"/>
      <c r="J361" s="100"/>
      <c r="K361" s="100"/>
      <c r="L361" s="100"/>
      <c r="M361" s="100"/>
      <c r="N361" s="100"/>
      <c r="O361" s="100"/>
      <c r="P361" s="100"/>
      <c r="Q361" s="100"/>
      <c r="S361" s="18"/>
    </row>
    <row r="362" spans="1:19" ht="20.100000000000001" customHeight="1" x14ac:dyDescent="0.2">
      <c r="A362" s="49" t="str">
        <f>CyP!A367</f>
        <v>25.9.2.19</v>
      </c>
      <c r="B362" s="374" t="str">
        <f t="shared" si="38"/>
        <v xml:space="preserve">Jabalinas 19x3000 tipo Cooperwel         </v>
      </c>
      <c r="C362" s="375"/>
      <c r="D362" s="13">
        <f t="shared" si="39"/>
        <v>0</v>
      </c>
      <c r="E362" s="47"/>
      <c r="F362" s="100"/>
      <c r="G362" s="100"/>
      <c r="H362" s="100"/>
      <c r="I362" s="100"/>
      <c r="J362" s="100"/>
      <c r="K362" s="100"/>
      <c r="L362" s="100"/>
      <c r="M362" s="100"/>
      <c r="N362" s="100"/>
      <c r="O362" s="100"/>
      <c r="P362" s="100"/>
      <c r="Q362" s="100"/>
      <c r="S362" s="18"/>
    </row>
    <row r="363" spans="1:19" ht="20.100000000000001" customHeight="1" x14ac:dyDescent="0.2">
      <c r="A363" s="49" t="str">
        <f>CyP!A368</f>
        <v>25.9.2.20</v>
      </c>
      <c r="B363" s="374" t="str">
        <f t="shared" si="38"/>
        <v>Prensa cable p/jabalina</v>
      </c>
      <c r="C363" s="375"/>
      <c r="D363" s="13">
        <f t="shared" si="39"/>
        <v>0</v>
      </c>
      <c r="E363" s="47"/>
      <c r="F363" s="100"/>
      <c r="G363" s="100"/>
      <c r="H363" s="100"/>
      <c r="I363" s="100"/>
      <c r="J363" s="100"/>
      <c r="K363" s="100"/>
      <c r="L363" s="100"/>
      <c r="M363" s="100"/>
      <c r="N363" s="100"/>
      <c r="O363" s="100"/>
      <c r="P363" s="100"/>
      <c r="Q363" s="100"/>
      <c r="S363" s="18"/>
    </row>
    <row r="364" spans="1:19" ht="20.100000000000001" customHeight="1" x14ac:dyDescent="0.2">
      <c r="A364" s="49" t="str">
        <f>CyP!A369</f>
        <v>25.9.2.21</v>
      </c>
      <c r="B364" s="374" t="str">
        <f t="shared" si="38"/>
        <v>Caja de Inspección Hierro fundido</v>
      </c>
      <c r="C364" s="375"/>
      <c r="D364" s="13">
        <f t="shared" si="39"/>
        <v>0</v>
      </c>
      <c r="E364" s="47"/>
      <c r="F364" s="100"/>
      <c r="G364" s="100"/>
      <c r="H364" s="100"/>
      <c r="I364" s="100"/>
      <c r="J364" s="100"/>
      <c r="K364" s="100"/>
      <c r="L364" s="100"/>
      <c r="M364" s="100"/>
      <c r="N364" s="100"/>
      <c r="O364" s="100"/>
      <c r="P364" s="100"/>
      <c r="Q364" s="100"/>
      <c r="S364" s="18"/>
    </row>
    <row r="365" spans="1:19" ht="20.100000000000001" customHeight="1" x14ac:dyDescent="0.2">
      <c r="A365" s="49" t="str">
        <f>CyP!A370</f>
        <v>25.9.2.22</v>
      </c>
      <c r="B365" s="374" t="str">
        <f t="shared" si="38"/>
        <v>Cable Cu desnudo 50 mm2</v>
      </c>
      <c r="C365" s="375"/>
      <c r="D365" s="13">
        <f t="shared" si="39"/>
        <v>0</v>
      </c>
      <c r="E365" s="47"/>
      <c r="F365" s="100"/>
      <c r="G365" s="100"/>
      <c r="H365" s="100"/>
      <c r="I365" s="100"/>
      <c r="J365" s="100"/>
      <c r="K365" s="100"/>
      <c r="L365" s="100"/>
      <c r="M365" s="100"/>
      <c r="N365" s="100"/>
      <c r="O365" s="100"/>
      <c r="P365" s="100"/>
      <c r="Q365" s="100"/>
      <c r="S365" s="18"/>
    </row>
    <row r="366" spans="1:19" ht="20.100000000000001" customHeight="1" x14ac:dyDescent="0.2">
      <c r="A366" s="49" t="str">
        <f>CyP!A371</f>
        <v>25.9.2.23</v>
      </c>
      <c r="B366" s="374" t="str">
        <f t="shared" si="38"/>
        <v>Cable Cu antillama 1,5 mm2  Pirelli</v>
      </c>
      <c r="C366" s="375"/>
      <c r="D366" s="13">
        <f t="shared" si="39"/>
        <v>0</v>
      </c>
      <c r="E366" s="47"/>
      <c r="F366" s="100"/>
      <c r="G366" s="100"/>
      <c r="H366" s="100"/>
      <c r="I366" s="100"/>
      <c r="J366" s="100"/>
      <c r="K366" s="100"/>
      <c r="L366" s="100"/>
      <c r="M366" s="100"/>
      <c r="N366" s="100"/>
      <c r="O366" s="100"/>
      <c r="P366" s="100"/>
      <c r="Q366" s="100"/>
      <c r="S366" s="18"/>
    </row>
    <row r="367" spans="1:19" ht="20.100000000000001" customHeight="1" x14ac:dyDescent="0.2">
      <c r="A367" s="49" t="str">
        <f>CyP!A372</f>
        <v>25.9.2.24</v>
      </c>
      <c r="B367" s="374" t="str">
        <f t="shared" si="38"/>
        <v>Cable Cu antillama 2,5 mm2 pirelli</v>
      </c>
      <c r="C367" s="375"/>
      <c r="D367" s="13">
        <f t="shared" si="39"/>
        <v>0</v>
      </c>
      <c r="E367" s="47"/>
      <c r="F367" s="100"/>
      <c r="G367" s="100"/>
      <c r="H367" s="100"/>
      <c r="I367" s="100"/>
      <c r="J367" s="100"/>
      <c r="K367" s="100"/>
      <c r="L367" s="100"/>
      <c r="M367" s="100"/>
      <c r="N367" s="100"/>
      <c r="O367" s="100"/>
      <c r="P367" s="100"/>
      <c r="Q367" s="100"/>
      <c r="S367" s="18"/>
    </row>
    <row r="368" spans="1:19" ht="20.100000000000001" customHeight="1" x14ac:dyDescent="0.2">
      <c r="A368" s="49" t="str">
        <f>CyP!A373</f>
        <v>25.9.2.25</v>
      </c>
      <c r="B368" s="374" t="str">
        <f t="shared" si="38"/>
        <v>Cable Cu antillama 4 mm2  Pirelli</v>
      </c>
      <c r="C368" s="375"/>
      <c r="D368" s="13">
        <f t="shared" si="39"/>
        <v>0</v>
      </c>
      <c r="E368" s="47"/>
      <c r="F368" s="100"/>
      <c r="G368" s="100"/>
      <c r="H368" s="100"/>
      <c r="I368" s="100"/>
      <c r="J368" s="100"/>
      <c r="K368" s="100"/>
      <c r="L368" s="100"/>
      <c r="M368" s="100"/>
      <c r="N368" s="100"/>
      <c r="O368" s="100"/>
      <c r="P368" s="100"/>
      <c r="Q368" s="100"/>
      <c r="S368" s="18"/>
    </row>
    <row r="369" spans="1:19" ht="20.100000000000001" customHeight="1" x14ac:dyDescent="0.2">
      <c r="A369" s="49" t="str">
        <f>CyP!A374</f>
        <v>25.9.2.26</v>
      </c>
      <c r="B369" s="374" t="str">
        <f t="shared" si="38"/>
        <v>Interrupt. difer. 4 x 16 Amp. 30 mA.</v>
      </c>
      <c r="C369" s="375"/>
      <c r="D369" s="13">
        <f t="shared" si="39"/>
        <v>0</v>
      </c>
      <c r="E369" s="47"/>
      <c r="F369" s="100"/>
      <c r="G369" s="100"/>
      <c r="H369" s="100"/>
      <c r="I369" s="100"/>
      <c r="J369" s="100"/>
      <c r="K369" s="100"/>
      <c r="L369" s="100"/>
      <c r="M369" s="100"/>
      <c r="N369" s="100"/>
      <c r="O369" s="100"/>
      <c r="P369" s="100"/>
      <c r="Q369" s="100"/>
      <c r="S369" s="18"/>
    </row>
    <row r="370" spans="1:19" ht="20.100000000000001" customHeight="1" x14ac:dyDescent="0.2">
      <c r="A370" s="49" t="str">
        <f>CyP!A375</f>
        <v>25.9.2.27</v>
      </c>
      <c r="B370" s="374" t="str">
        <f t="shared" ref="B370:B385" si="40">IFERROR(VLOOKUP(A370,Tabla_CyP,2,FALSE),"")</f>
        <v>Interrupt. difer. 4 x 25 Amp. 30 mA.</v>
      </c>
      <c r="C370" s="375"/>
      <c r="D370" s="13">
        <f t="shared" ref="D370:D385" si="41">IFERROR(VLOOKUP(A370,Tabla_CyP,9,FALSE),0)</f>
        <v>0</v>
      </c>
      <c r="E370" s="47"/>
      <c r="F370" s="100"/>
      <c r="G370" s="100"/>
      <c r="H370" s="100"/>
      <c r="I370" s="100"/>
      <c r="J370" s="100"/>
      <c r="K370" s="100"/>
      <c r="L370" s="100"/>
      <c r="M370" s="100"/>
      <c r="N370" s="100"/>
      <c r="O370" s="100"/>
      <c r="P370" s="100"/>
      <c r="Q370" s="100"/>
      <c r="S370" s="18"/>
    </row>
    <row r="371" spans="1:19" ht="20.100000000000001" customHeight="1" x14ac:dyDescent="0.2">
      <c r="A371" s="49" t="str">
        <f>CyP!A376</f>
        <v>25.9.2.28</v>
      </c>
      <c r="B371" s="374" t="str">
        <f t="shared" si="40"/>
        <v>Llaves termomagneticas 2 x 10A - schneider</v>
      </c>
      <c r="C371" s="375"/>
      <c r="D371" s="13">
        <f t="shared" si="41"/>
        <v>0</v>
      </c>
      <c r="E371" s="47"/>
      <c r="F371" s="100"/>
      <c r="G371" s="100"/>
      <c r="H371" s="100"/>
      <c r="I371" s="100"/>
      <c r="J371" s="100"/>
      <c r="K371" s="100"/>
      <c r="L371" s="100"/>
      <c r="M371" s="100"/>
      <c r="N371" s="100"/>
      <c r="O371" s="100"/>
      <c r="P371" s="100"/>
      <c r="Q371" s="100"/>
      <c r="S371" s="18"/>
    </row>
    <row r="372" spans="1:19" ht="20.100000000000001" customHeight="1" x14ac:dyDescent="0.2">
      <c r="A372" s="49" t="str">
        <f>CyP!A377</f>
        <v>25.9.2.29</v>
      </c>
      <c r="B372" s="374" t="str">
        <f t="shared" si="40"/>
        <v>Llaves termomagneticas 4 x 16 A - schneider</v>
      </c>
      <c r="C372" s="375"/>
      <c r="D372" s="13">
        <f t="shared" si="41"/>
        <v>0</v>
      </c>
      <c r="E372" s="47"/>
      <c r="F372" s="100"/>
      <c r="G372" s="100"/>
      <c r="H372" s="100"/>
      <c r="I372" s="100"/>
      <c r="J372" s="100"/>
      <c r="K372" s="100"/>
      <c r="L372" s="100"/>
      <c r="M372" s="100"/>
      <c r="N372" s="100"/>
      <c r="O372" s="100"/>
      <c r="P372" s="100"/>
      <c r="Q372" s="100"/>
      <c r="S372" s="18"/>
    </row>
    <row r="373" spans="1:19" ht="20.100000000000001" customHeight="1" x14ac:dyDescent="0.2">
      <c r="A373" s="49" t="str">
        <f>CyP!A378</f>
        <v>25.9.2.30</v>
      </c>
      <c r="B373" s="374" t="str">
        <f t="shared" si="40"/>
        <v>Llaves termomagneticas 4 x 25 A - schneider</v>
      </c>
      <c r="C373" s="375"/>
      <c r="D373" s="13">
        <f t="shared" si="41"/>
        <v>0</v>
      </c>
      <c r="E373" s="47"/>
      <c r="F373" s="100"/>
      <c r="G373" s="100"/>
      <c r="H373" s="100"/>
      <c r="I373" s="100"/>
      <c r="J373" s="100"/>
      <c r="K373" s="100"/>
      <c r="L373" s="100"/>
      <c r="M373" s="100"/>
      <c r="N373" s="100"/>
      <c r="O373" s="100"/>
      <c r="P373" s="100"/>
      <c r="Q373" s="100"/>
      <c r="S373" s="18"/>
    </row>
    <row r="374" spans="1:19" ht="20.100000000000001" customHeight="1" x14ac:dyDescent="0.2">
      <c r="A374" s="49" t="str">
        <f>CyP!A379</f>
        <v>25.9.2.31</v>
      </c>
      <c r="B374" s="374" t="str">
        <f t="shared" si="40"/>
        <v>Llaves termomagneticas 4 x 32 A - schneider</v>
      </c>
      <c r="C374" s="375"/>
      <c r="D374" s="13">
        <f t="shared" si="41"/>
        <v>0</v>
      </c>
      <c r="E374" s="47"/>
      <c r="F374" s="100"/>
      <c r="G374" s="100"/>
      <c r="H374" s="100"/>
      <c r="I374" s="100"/>
      <c r="J374" s="100"/>
      <c r="K374" s="100"/>
      <c r="L374" s="100"/>
      <c r="M374" s="100"/>
      <c r="N374" s="100"/>
      <c r="O374" s="100"/>
      <c r="P374" s="100"/>
      <c r="Q374" s="100"/>
      <c r="S374" s="18"/>
    </row>
    <row r="375" spans="1:19" ht="20.100000000000001" customHeight="1" x14ac:dyDescent="0.2">
      <c r="A375" s="49" t="str">
        <f>CyP!A380</f>
        <v>25.9.2.32</v>
      </c>
      <c r="B375" s="374" t="str">
        <f t="shared" si="40"/>
        <v>Llaves termomagneticas 4 x 63 A - schneider</v>
      </c>
      <c r="C375" s="375"/>
      <c r="D375" s="13">
        <f t="shared" si="41"/>
        <v>0</v>
      </c>
      <c r="E375" s="47"/>
      <c r="F375" s="100"/>
      <c r="G375" s="100"/>
      <c r="H375" s="100"/>
      <c r="I375" s="100"/>
      <c r="J375" s="100"/>
      <c r="K375" s="100"/>
      <c r="L375" s="100"/>
      <c r="M375" s="100"/>
      <c r="N375" s="100"/>
      <c r="O375" s="100"/>
      <c r="P375" s="100"/>
      <c r="Q375" s="100"/>
      <c r="S375" s="18"/>
    </row>
    <row r="376" spans="1:19" ht="20.100000000000001" customHeight="1" x14ac:dyDescent="0.2">
      <c r="A376" s="49" t="str">
        <f>CyP!A381</f>
        <v>25.9.2.33</v>
      </c>
      <c r="B376" s="374" t="str">
        <f t="shared" si="40"/>
        <v>Llaves termomagneticas 4 x 80 A - schneider</v>
      </c>
      <c r="C376" s="375"/>
      <c r="D376" s="13">
        <f t="shared" si="41"/>
        <v>0</v>
      </c>
      <c r="E376" s="47"/>
      <c r="F376" s="100"/>
      <c r="G376" s="100"/>
      <c r="H376" s="100"/>
      <c r="I376" s="100"/>
      <c r="J376" s="100"/>
      <c r="K376" s="100"/>
      <c r="L376" s="100"/>
      <c r="M376" s="100"/>
      <c r="N376" s="100"/>
      <c r="O376" s="100"/>
      <c r="P376" s="100"/>
      <c r="Q376" s="100"/>
      <c r="S376" s="18"/>
    </row>
    <row r="377" spans="1:19" ht="20.100000000000001" customHeight="1" x14ac:dyDescent="0.2">
      <c r="A377" s="49" t="str">
        <f>CyP!A382</f>
        <v>25.9.2.34</v>
      </c>
      <c r="B377" s="374" t="str">
        <f t="shared" si="40"/>
        <v>Contactor p 10 KA</v>
      </c>
      <c r="C377" s="375"/>
      <c r="D377" s="13">
        <f t="shared" si="41"/>
        <v>0</v>
      </c>
      <c r="E377" s="47"/>
      <c r="F377" s="100"/>
      <c r="G377" s="100"/>
      <c r="H377" s="100"/>
      <c r="I377" s="100"/>
      <c r="J377" s="100"/>
      <c r="K377" s="100"/>
      <c r="L377" s="100"/>
      <c r="M377" s="100"/>
      <c r="N377" s="100"/>
      <c r="O377" s="100"/>
      <c r="P377" s="100"/>
      <c r="Q377" s="100"/>
      <c r="S377" s="18"/>
    </row>
    <row r="378" spans="1:19" ht="20.100000000000001" customHeight="1" x14ac:dyDescent="0.2">
      <c r="A378" s="49" t="str">
        <f>CyP!A383</f>
        <v>25.9.2.35</v>
      </c>
      <c r="B378" s="374" t="str">
        <f t="shared" si="40"/>
        <v>LLave Selectora p transferencia GE tetrapolar</v>
      </c>
      <c r="C378" s="375"/>
      <c r="D378" s="13">
        <f t="shared" si="41"/>
        <v>0</v>
      </c>
      <c r="E378" s="47"/>
      <c r="F378" s="100"/>
      <c r="G378" s="100"/>
      <c r="H378" s="100"/>
      <c r="I378" s="100"/>
      <c r="J378" s="100"/>
      <c r="K378" s="100"/>
      <c r="L378" s="100"/>
      <c r="M378" s="100"/>
      <c r="N378" s="100"/>
      <c r="O378" s="100"/>
      <c r="P378" s="100"/>
      <c r="Q378" s="100"/>
      <c r="S378" s="18"/>
    </row>
    <row r="379" spans="1:19" ht="20.100000000000001" customHeight="1" x14ac:dyDescent="0.2">
      <c r="A379" s="49" t="str">
        <f>CyP!A384</f>
        <v>25.9.2.36</v>
      </c>
      <c r="B379" s="374" t="str">
        <f t="shared" si="40"/>
        <v xml:space="preserve">Juego de Barras 200A c. tapa acrilico                        </v>
      </c>
      <c r="C379" s="375"/>
      <c r="D379" s="13">
        <f t="shared" si="41"/>
        <v>0</v>
      </c>
      <c r="E379" s="47"/>
      <c r="F379" s="100"/>
      <c r="G379" s="100"/>
      <c r="H379" s="100"/>
      <c r="I379" s="100"/>
      <c r="J379" s="100"/>
      <c r="K379" s="100"/>
      <c r="L379" s="100"/>
      <c r="M379" s="100"/>
      <c r="N379" s="100"/>
      <c r="O379" s="100"/>
      <c r="P379" s="100"/>
      <c r="Q379" s="100"/>
      <c r="S379" s="18"/>
    </row>
    <row r="380" spans="1:19" ht="20.100000000000001" customHeight="1" x14ac:dyDescent="0.2">
      <c r="A380" s="49" t="str">
        <f>CyP!A385</f>
        <v>25.9.2.37</v>
      </c>
      <c r="B380" s="374" t="str">
        <f t="shared" si="40"/>
        <v>Cámara de HºA</v>
      </c>
      <c r="C380" s="375"/>
      <c r="D380" s="13">
        <f t="shared" si="41"/>
        <v>0</v>
      </c>
      <c r="E380" s="47"/>
      <c r="F380" s="100"/>
      <c r="G380" s="100"/>
      <c r="H380" s="100"/>
      <c r="I380" s="100"/>
      <c r="J380" s="100"/>
      <c r="K380" s="100"/>
      <c r="L380" s="100"/>
      <c r="M380" s="100"/>
      <c r="N380" s="100"/>
      <c r="O380" s="100"/>
      <c r="P380" s="100"/>
      <c r="Q380" s="100"/>
      <c r="S380" s="18"/>
    </row>
    <row r="381" spans="1:19" ht="20.100000000000001" customHeight="1" x14ac:dyDescent="0.2">
      <c r="A381" s="49" t="str">
        <f>CyP!A386</f>
        <v>25.9.3</v>
      </c>
      <c r="B381" s="374" t="str">
        <f t="shared" si="40"/>
        <v>Baja tensión</v>
      </c>
      <c r="C381" s="375"/>
      <c r="D381" s="13">
        <f t="shared" si="41"/>
        <v>0</v>
      </c>
      <c r="E381" s="47"/>
      <c r="F381" s="100"/>
      <c r="G381" s="100"/>
      <c r="H381" s="100"/>
      <c r="I381" s="100"/>
      <c r="J381" s="100"/>
      <c r="K381" s="100"/>
      <c r="L381" s="100"/>
      <c r="M381" s="100"/>
      <c r="N381" s="100"/>
      <c r="O381" s="100"/>
      <c r="P381" s="100"/>
      <c r="Q381" s="100"/>
      <c r="S381" s="18"/>
    </row>
    <row r="382" spans="1:19" ht="20.100000000000001" customHeight="1" x14ac:dyDescent="0.2">
      <c r="A382" s="49" t="str">
        <f>CyP!A387</f>
        <v>25.9.3.1</v>
      </c>
      <c r="B382" s="374" t="str">
        <f t="shared" si="40"/>
        <v>Pulsador timbre</v>
      </c>
      <c r="C382" s="375"/>
      <c r="D382" s="13">
        <f t="shared" si="41"/>
        <v>0</v>
      </c>
      <c r="E382" s="47"/>
      <c r="F382" s="100"/>
      <c r="G382" s="100"/>
      <c r="H382" s="100"/>
      <c r="I382" s="100"/>
      <c r="J382" s="100"/>
      <c r="K382" s="100"/>
      <c r="L382" s="100"/>
      <c r="M382" s="100"/>
      <c r="N382" s="100"/>
      <c r="O382" s="100"/>
      <c r="P382" s="100"/>
      <c r="Q382" s="100"/>
      <c r="S382" s="18"/>
    </row>
    <row r="383" spans="1:19" ht="20.100000000000001" customHeight="1" x14ac:dyDescent="0.2">
      <c r="A383" s="49" t="str">
        <f>CyP!A388</f>
        <v>25.9.3.2</v>
      </c>
      <c r="B383" s="374" t="str">
        <f t="shared" si="40"/>
        <v>Timbre común Domiciliario</v>
      </c>
      <c r="C383" s="375"/>
      <c r="D383" s="13">
        <f t="shared" si="41"/>
        <v>0</v>
      </c>
      <c r="E383" s="47"/>
      <c r="F383" s="100"/>
      <c r="G383" s="100"/>
      <c r="H383" s="100"/>
      <c r="I383" s="100"/>
      <c r="J383" s="100"/>
      <c r="K383" s="100"/>
      <c r="L383" s="100"/>
      <c r="M383" s="100"/>
      <c r="N383" s="100"/>
      <c r="O383" s="100"/>
      <c r="P383" s="100"/>
      <c r="Q383" s="100"/>
      <c r="S383" s="18"/>
    </row>
    <row r="384" spans="1:19" ht="20.100000000000001" customHeight="1" x14ac:dyDescent="0.2">
      <c r="A384" s="49" t="str">
        <f>CyP!A389</f>
        <v>25.9.3.3</v>
      </c>
      <c r="B384" s="374" t="str">
        <f t="shared" si="40"/>
        <v>Router inalámbrico 24 bocas</v>
      </c>
      <c r="C384" s="375"/>
      <c r="D384" s="13">
        <f t="shared" si="41"/>
        <v>0</v>
      </c>
      <c r="E384" s="47"/>
      <c r="F384" s="100"/>
      <c r="G384" s="100"/>
      <c r="H384" s="100"/>
      <c r="I384" s="100"/>
      <c r="J384" s="100"/>
      <c r="K384" s="100"/>
      <c r="L384" s="100"/>
      <c r="M384" s="100"/>
      <c r="N384" s="100"/>
      <c r="O384" s="100"/>
      <c r="P384" s="100"/>
      <c r="Q384" s="100"/>
      <c r="S384" s="18"/>
    </row>
    <row r="385" spans="1:19" ht="20.100000000000001" customHeight="1" x14ac:dyDescent="0.2">
      <c r="A385" s="49" t="str">
        <f>CyP!A390</f>
        <v>25.9.3.4</v>
      </c>
      <c r="B385" s="374" t="str">
        <f t="shared" si="40"/>
        <v>Rack XL con 4 montantes de 19" 600x500x600mm</v>
      </c>
      <c r="C385" s="375"/>
      <c r="D385" s="13">
        <f t="shared" si="41"/>
        <v>0</v>
      </c>
      <c r="E385" s="47"/>
      <c r="F385" s="100"/>
      <c r="G385" s="100"/>
      <c r="H385" s="100"/>
      <c r="I385" s="100"/>
      <c r="J385" s="100"/>
      <c r="K385" s="100"/>
      <c r="L385" s="100"/>
      <c r="M385" s="100"/>
      <c r="N385" s="100"/>
      <c r="O385" s="100"/>
      <c r="P385" s="100"/>
      <c r="Q385" s="100"/>
      <c r="S385" s="18"/>
    </row>
    <row r="386" spans="1:19" ht="20.100000000000001" customHeight="1" x14ac:dyDescent="0.2">
      <c r="A386" s="49" t="str">
        <f>CyP!A391</f>
        <v>25.9.3.5</v>
      </c>
      <c r="B386" s="374" t="str">
        <f t="shared" ref="B386:B399" si="42">IFERROR(VLOOKUP(A386,Tabla_CyP,2,FALSE),"")</f>
        <v>Patch Pannel 19" con 24 tomas RJ45 de 8 contactos</v>
      </c>
      <c r="C386" s="375"/>
      <c r="D386" s="13">
        <f t="shared" ref="D386:D399" si="43">IFERROR(VLOOKUP(A386,Tabla_CyP,9,FALSE),0)</f>
        <v>0</v>
      </c>
      <c r="E386" s="47"/>
      <c r="F386" s="100"/>
      <c r="G386" s="100"/>
      <c r="H386" s="100"/>
      <c r="I386" s="100"/>
      <c r="J386" s="100"/>
      <c r="K386" s="100"/>
      <c r="L386" s="100"/>
      <c r="M386" s="100"/>
      <c r="N386" s="100"/>
      <c r="O386" s="100"/>
      <c r="P386" s="100"/>
      <c r="Q386" s="100"/>
      <c r="S386" s="18"/>
    </row>
    <row r="387" spans="1:19" ht="20.100000000000001" customHeight="1" x14ac:dyDescent="0.2">
      <c r="A387" s="49" t="str">
        <f>CyP!A392</f>
        <v>25.9.3.6</v>
      </c>
      <c r="B387" s="374" t="str">
        <f t="shared" si="42"/>
        <v>Patch Cord de 3m c/u  con 2 conect. RJ45 de 8 contac.</v>
      </c>
      <c r="C387" s="375"/>
      <c r="D387" s="13">
        <f t="shared" si="43"/>
        <v>0</v>
      </c>
      <c r="E387" s="47"/>
      <c r="F387" s="100"/>
      <c r="G387" s="100"/>
      <c r="H387" s="100"/>
      <c r="I387" s="100"/>
      <c r="J387" s="100"/>
      <c r="K387" s="100"/>
      <c r="L387" s="100"/>
      <c r="M387" s="100"/>
      <c r="N387" s="100"/>
      <c r="O387" s="100"/>
      <c r="P387" s="100"/>
      <c r="Q387" s="100"/>
      <c r="S387" s="18"/>
    </row>
    <row r="388" spans="1:19" ht="20.100000000000001" customHeight="1" x14ac:dyDescent="0.2">
      <c r="A388" s="49" t="str">
        <f>CyP!A393</f>
        <v>25.9.3.7</v>
      </c>
      <c r="B388" s="374" t="str">
        <f t="shared" si="42"/>
        <v>Toma RJ45 (hembra) de embutir para red de datos</v>
      </c>
      <c r="C388" s="375"/>
      <c r="D388" s="13">
        <f t="shared" si="43"/>
        <v>0</v>
      </c>
      <c r="E388" s="47"/>
      <c r="F388" s="100"/>
      <c r="G388" s="100"/>
      <c r="H388" s="100"/>
      <c r="I388" s="100"/>
      <c r="J388" s="100"/>
      <c r="K388" s="100"/>
      <c r="L388" s="100"/>
      <c r="M388" s="100"/>
      <c r="N388" s="100"/>
      <c r="O388" s="100"/>
      <c r="P388" s="100"/>
      <c r="Q388" s="100"/>
      <c r="S388" s="18"/>
    </row>
    <row r="389" spans="1:19" ht="20.100000000000001" customHeight="1" x14ac:dyDescent="0.2">
      <c r="A389" s="49" t="str">
        <f>CyP!A394</f>
        <v>25.9.3.8</v>
      </c>
      <c r="B389" s="374" t="str">
        <f t="shared" si="42"/>
        <v>Cable UTP CAT 5 de 4 pares</v>
      </c>
      <c r="C389" s="375"/>
      <c r="D389" s="13">
        <f t="shared" si="43"/>
        <v>0</v>
      </c>
      <c r="E389" s="47"/>
      <c r="F389" s="100"/>
      <c r="G389" s="100"/>
      <c r="H389" s="100"/>
      <c r="I389" s="100"/>
      <c r="J389" s="100"/>
      <c r="K389" s="100"/>
      <c r="L389" s="100"/>
      <c r="M389" s="100"/>
      <c r="N389" s="100"/>
      <c r="O389" s="100"/>
      <c r="P389" s="100"/>
      <c r="Q389" s="100"/>
      <c r="S389" s="18"/>
    </row>
    <row r="390" spans="1:19" ht="20.100000000000001" customHeight="1" x14ac:dyDescent="0.2">
      <c r="A390" s="49" t="str">
        <f>CyP!A395</f>
        <v>25.9.3.9</v>
      </c>
      <c r="B390" s="374" t="str">
        <f t="shared" si="42"/>
        <v>Central Telefónica</v>
      </c>
      <c r="C390" s="375"/>
      <c r="D390" s="13">
        <f t="shared" si="43"/>
        <v>0</v>
      </c>
      <c r="E390" s="47"/>
      <c r="F390" s="100"/>
      <c r="G390" s="100"/>
      <c r="H390" s="100"/>
      <c r="I390" s="100"/>
      <c r="J390" s="100"/>
      <c r="K390" s="100"/>
      <c r="L390" s="100"/>
      <c r="M390" s="100"/>
      <c r="N390" s="100"/>
      <c r="O390" s="100"/>
      <c r="P390" s="100"/>
      <c r="Q390" s="100"/>
      <c r="S390" s="18"/>
    </row>
    <row r="391" spans="1:19" ht="20.100000000000001" customHeight="1" x14ac:dyDescent="0.2">
      <c r="A391" s="49" t="str">
        <f>CyP!A396</f>
        <v>25.9.3.10</v>
      </c>
      <c r="B391" s="374" t="str">
        <f t="shared" si="42"/>
        <v>Precintos</v>
      </c>
      <c r="C391" s="375"/>
      <c r="D391" s="13">
        <f t="shared" si="43"/>
        <v>0</v>
      </c>
      <c r="E391" s="47"/>
      <c r="F391" s="100"/>
      <c r="G391" s="100"/>
      <c r="H391" s="100"/>
      <c r="I391" s="100"/>
      <c r="J391" s="100"/>
      <c r="K391" s="100"/>
      <c r="L391" s="100"/>
      <c r="M391" s="100"/>
      <c r="N391" s="100"/>
      <c r="O391" s="100"/>
      <c r="P391" s="100"/>
      <c r="Q391" s="100"/>
      <c r="S391" s="18"/>
    </row>
    <row r="392" spans="1:19" ht="20.100000000000001" customHeight="1" x14ac:dyDescent="0.2">
      <c r="A392" s="49" t="str">
        <f>CyP!A397</f>
        <v>25.9.4</v>
      </c>
      <c r="B392" s="374" t="str">
        <f t="shared" si="42"/>
        <v>Artefactos</v>
      </c>
      <c r="C392" s="375"/>
      <c r="D392" s="13">
        <f t="shared" si="43"/>
        <v>0</v>
      </c>
      <c r="E392" s="47"/>
      <c r="F392" s="100"/>
      <c r="G392" s="100"/>
      <c r="H392" s="100"/>
      <c r="I392" s="100"/>
      <c r="J392" s="100"/>
      <c r="K392" s="100"/>
      <c r="L392" s="100"/>
      <c r="M392" s="100"/>
      <c r="N392" s="100"/>
      <c r="O392" s="100"/>
      <c r="P392" s="100"/>
      <c r="Q392" s="100"/>
      <c r="S392" s="18"/>
    </row>
    <row r="393" spans="1:19" ht="20.100000000000001" customHeight="1" x14ac:dyDescent="0.2">
      <c r="A393" s="49" t="str">
        <f>CyP!A398</f>
        <v>25.9.4.1</v>
      </c>
      <c r="B393" s="374" t="str">
        <f t="shared" si="42"/>
        <v>Luminaria Tipo Novalucce Terra T8 Doble Parab C / Lámpara LED 2x36W</v>
      </c>
      <c r="C393" s="375"/>
      <c r="D393" s="13">
        <f t="shared" si="43"/>
        <v>0</v>
      </c>
      <c r="E393" s="47"/>
      <c r="F393" s="100"/>
      <c r="G393" s="100"/>
      <c r="H393" s="100"/>
      <c r="I393" s="100"/>
      <c r="J393" s="100"/>
      <c r="K393" s="100"/>
      <c r="L393" s="100"/>
      <c r="M393" s="100"/>
      <c r="N393" s="100"/>
      <c r="O393" s="100"/>
      <c r="P393" s="100"/>
      <c r="Q393" s="100"/>
      <c r="S393" s="18"/>
    </row>
    <row r="394" spans="1:19" ht="20.100000000000001" customHeight="1" x14ac:dyDescent="0.2">
      <c r="A394" s="49" t="str">
        <f>CyP!A399</f>
        <v>25.9.4.2</v>
      </c>
      <c r="B394" s="374" t="str">
        <f t="shared" si="42"/>
        <v xml:space="preserve">Luminaria caudrada Lámpara LED 2x26W </v>
      </c>
      <c r="C394" s="375"/>
      <c r="D394" s="13">
        <f t="shared" si="43"/>
        <v>0</v>
      </c>
      <c r="E394" s="47"/>
      <c r="F394" s="100"/>
      <c r="G394" s="100"/>
      <c r="H394" s="100"/>
      <c r="I394" s="100"/>
      <c r="J394" s="100"/>
      <c r="K394" s="100"/>
      <c r="L394" s="100"/>
      <c r="M394" s="100"/>
      <c r="N394" s="100"/>
      <c r="O394" s="100"/>
      <c r="P394" s="100"/>
      <c r="Q394" s="100"/>
      <c r="S394" s="18"/>
    </row>
    <row r="395" spans="1:19" ht="20.100000000000001" customHeight="1" x14ac:dyDescent="0.2">
      <c r="A395" s="49" t="str">
        <f>CyP!A400</f>
        <v>25.9.4.3</v>
      </c>
      <c r="B395" s="374" t="str">
        <f t="shared" si="42"/>
        <v>Luminaria exterior IP50  LED  20W</v>
      </c>
      <c r="C395" s="375"/>
      <c r="D395" s="13">
        <f t="shared" si="43"/>
        <v>0</v>
      </c>
      <c r="E395" s="47"/>
      <c r="F395" s="100"/>
      <c r="G395" s="100"/>
      <c r="H395" s="100"/>
      <c r="I395" s="100"/>
      <c r="J395" s="100"/>
      <c r="K395" s="100"/>
      <c r="L395" s="100"/>
      <c r="M395" s="100"/>
      <c r="N395" s="100"/>
      <c r="O395" s="100"/>
      <c r="P395" s="100"/>
      <c r="Q395" s="100"/>
      <c r="S395" s="18"/>
    </row>
    <row r="396" spans="1:19" ht="20.100000000000001" customHeight="1" x14ac:dyDescent="0.2">
      <c r="A396" s="49" t="str">
        <f>CyP!A401</f>
        <v>25.9.4.4</v>
      </c>
      <c r="B396" s="374" t="str">
        <f t="shared" si="42"/>
        <v>Tubos LED .36w Luz Dia</v>
      </c>
      <c r="C396" s="375"/>
      <c r="D396" s="13">
        <f t="shared" si="43"/>
        <v>0</v>
      </c>
      <c r="E396" s="47"/>
      <c r="F396" s="100"/>
      <c r="G396" s="100"/>
      <c r="H396" s="100"/>
      <c r="I396" s="100"/>
      <c r="J396" s="100"/>
      <c r="K396" s="100"/>
      <c r="L396" s="100"/>
      <c r="M396" s="100"/>
      <c r="N396" s="100"/>
      <c r="O396" s="100"/>
      <c r="P396" s="100"/>
      <c r="Q396" s="100"/>
      <c r="S396" s="18"/>
    </row>
    <row r="397" spans="1:19" ht="20.100000000000001" customHeight="1" x14ac:dyDescent="0.2">
      <c r="A397" s="49" t="str">
        <f>CyP!A402</f>
        <v>25.9.4.5</v>
      </c>
      <c r="B397" s="374" t="str">
        <f t="shared" si="42"/>
        <v>Proyector LED 100W Completo</v>
      </c>
      <c r="C397" s="375"/>
      <c r="D397" s="13">
        <f t="shared" si="43"/>
        <v>0</v>
      </c>
      <c r="E397" s="47"/>
      <c r="F397" s="100"/>
      <c r="G397" s="100"/>
      <c r="H397" s="100"/>
      <c r="I397" s="100"/>
      <c r="J397" s="100"/>
      <c r="K397" s="100"/>
      <c r="L397" s="100"/>
      <c r="M397" s="100"/>
      <c r="N397" s="100"/>
      <c r="O397" s="100"/>
      <c r="P397" s="100"/>
      <c r="Q397" s="100"/>
      <c r="S397" s="18"/>
    </row>
    <row r="398" spans="1:19" ht="20.100000000000001" customHeight="1" x14ac:dyDescent="0.2">
      <c r="A398" s="49" t="str">
        <f>CyP!A403</f>
        <v>25.9.4.6</v>
      </c>
      <c r="B398" s="374" t="str">
        <f t="shared" si="42"/>
        <v xml:space="preserve">Ventiladores de pared 20" Tipo Díaz Patron                  </v>
      </c>
      <c r="C398" s="375"/>
      <c r="D398" s="13">
        <f t="shared" si="43"/>
        <v>0</v>
      </c>
      <c r="E398" s="47"/>
      <c r="F398" s="100"/>
      <c r="G398" s="100"/>
      <c r="H398" s="100"/>
      <c r="I398" s="100"/>
      <c r="J398" s="100"/>
      <c r="K398" s="100"/>
      <c r="L398" s="100"/>
      <c r="M398" s="100"/>
      <c r="N398" s="100"/>
      <c r="O398" s="100"/>
      <c r="P398" s="100"/>
      <c r="Q398" s="100"/>
      <c r="S398" s="18"/>
    </row>
    <row r="399" spans="1:19" ht="20.100000000000001" customHeight="1" x14ac:dyDescent="0.2">
      <c r="A399" s="49" t="str">
        <f>CyP!A404</f>
        <v>25.9.4.7</v>
      </c>
      <c r="B399" s="374" t="str">
        <f t="shared" si="42"/>
        <v>Ventiladores de pared 30" Tipo Díaz Patron</v>
      </c>
      <c r="C399" s="375"/>
      <c r="D399" s="13">
        <f t="shared" si="43"/>
        <v>0</v>
      </c>
      <c r="E399" s="47"/>
      <c r="F399" s="100"/>
      <c r="G399" s="100"/>
      <c r="H399" s="100"/>
      <c r="I399" s="100"/>
      <c r="J399" s="100"/>
      <c r="K399" s="100"/>
      <c r="L399" s="100"/>
      <c r="M399" s="100"/>
      <c r="N399" s="100"/>
      <c r="O399" s="100"/>
      <c r="P399" s="100"/>
      <c r="Q399" s="100"/>
      <c r="S399" s="18"/>
    </row>
    <row r="400" spans="1:19" ht="20.100000000000001" customHeight="1" x14ac:dyDescent="0.2">
      <c r="A400" s="49" t="str">
        <f>CyP!A405</f>
        <v>25.9.4.8</v>
      </c>
      <c r="B400" s="374" t="str">
        <f t="shared" ref="B400:B412" si="44">IFERROR(VLOOKUP(A400,Tabla_CyP,2,FALSE),"")</f>
        <v>Luminaria tipo campana 150w</v>
      </c>
      <c r="C400" s="375"/>
      <c r="D400" s="13">
        <f t="shared" ref="D400:D412" si="45">IFERROR(VLOOKUP(A400,Tabla_CyP,9,FALSE),0)</f>
        <v>0</v>
      </c>
      <c r="E400" s="47"/>
      <c r="F400" s="100"/>
      <c r="G400" s="100"/>
      <c r="H400" s="100"/>
      <c r="I400" s="100"/>
      <c r="J400" s="100"/>
      <c r="K400" s="100"/>
      <c r="L400" s="100"/>
      <c r="M400" s="100"/>
      <c r="N400" s="100"/>
      <c r="O400" s="100"/>
      <c r="P400" s="100"/>
      <c r="Q400" s="100"/>
      <c r="S400" s="18"/>
    </row>
    <row r="401" spans="1:19" ht="20.100000000000001" customHeight="1" x14ac:dyDescent="0.2">
      <c r="A401" s="49" t="str">
        <f>CyP!A406</f>
        <v>25.9.4.9</v>
      </c>
      <c r="B401" s="374" t="str">
        <f t="shared" si="44"/>
        <v>Termotanque 50 lts</v>
      </c>
      <c r="C401" s="375"/>
      <c r="D401" s="13">
        <f t="shared" si="45"/>
        <v>0</v>
      </c>
      <c r="E401" s="47"/>
      <c r="F401" s="100"/>
      <c r="G401" s="100"/>
      <c r="H401" s="100"/>
      <c r="I401" s="100"/>
      <c r="J401" s="100"/>
      <c r="K401" s="100"/>
      <c r="L401" s="100"/>
      <c r="M401" s="100"/>
      <c r="N401" s="100"/>
      <c r="O401" s="100"/>
      <c r="P401" s="100"/>
      <c r="Q401" s="100"/>
      <c r="S401" s="18"/>
    </row>
    <row r="402" spans="1:19" ht="20.100000000000001" customHeight="1" x14ac:dyDescent="0.2">
      <c r="A402" s="49" t="str">
        <f>CyP!A407</f>
        <v>25.10</v>
      </c>
      <c r="B402" s="374" t="str">
        <f t="shared" si="44"/>
        <v>Instalación de aire acondicionado en edificio existente (incluye instalacion)</v>
      </c>
      <c r="C402" s="375"/>
      <c r="D402" s="13">
        <f t="shared" si="45"/>
        <v>0</v>
      </c>
      <c r="E402" s="47"/>
      <c r="F402" s="100"/>
      <c r="G402" s="100"/>
      <c r="H402" s="100"/>
      <c r="I402" s="100"/>
      <c r="J402" s="100"/>
      <c r="K402" s="100"/>
      <c r="L402" s="100"/>
      <c r="M402" s="100"/>
      <c r="N402" s="100"/>
      <c r="O402" s="100"/>
      <c r="P402" s="100"/>
      <c r="Q402" s="100"/>
      <c r="S402" s="18"/>
    </row>
    <row r="403" spans="1:19" ht="20.100000000000001" customHeight="1" x14ac:dyDescent="0.2">
      <c r="A403" s="49" t="str">
        <f>CyP!A408</f>
        <v>25.10.1</v>
      </c>
      <c r="B403" s="374" t="str">
        <f t="shared" si="44"/>
        <v>Aire acondicionado frio/calor 2800fr</v>
      </c>
      <c r="C403" s="375"/>
      <c r="D403" s="13">
        <f t="shared" si="45"/>
        <v>0</v>
      </c>
      <c r="E403" s="47"/>
      <c r="F403" s="100"/>
      <c r="G403" s="100"/>
      <c r="H403" s="100"/>
      <c r="I403" s="100"/>
      <c r="J403" s="100"/>
      <c r="K403" s="100"/>
      <c r="L403" s="100"/>
      <c r="M403" s="100"/>
      <c r="N403" s="100"/>
      <c r="O403" s="100"/>
      <c r="P403" s="100"/>
      <c r="Q403" s="100"/>
      <c r="S403" s="18"/>
    </row>
    <row r="404" spans="1:19" ht="20.100000000000001" customHeight="1" x14ac:dyDescent="0.2">
      <c r="A404" s="49" t="str">
        <f>CyP!A409</f>
        <v>25.10.2</v>
      </c>
      <c r="B404" s="374" t="str">
        <f t="shared" si="44"/>
        <v>Aire acondicionado frio/calor 3800fr</v>
      </c>
      <c r="C404" s="375"/>
      <c r="D404" s="13">
        <f t="shared" si="45"/>
        <v>0</v>
      </c>
      <c r="E404" s="47"/>
      <c r="F404" s="100"/>
      <c r="G404" s="100"/>
      <c r="H404" s="100"/>
      <c r="I404" s="100"/>
      <c r="J404" s="100"/>
      <c r="K404" s="100"/>
      <c r="L404" s="100"/>
      <c r="M404" s="100"/>
      <c r="N404" s="100"/>
      <c r="O404" s="100"/>
      <c r="P404" s="100"/>
      <c r="Q404" s="100"/>
      <c r="S404" s="18"/>
    </row>
    <row r="405" spans="1:19" ht="20.100000000000001" customHeight="1" x14ac:dyDescent="0.2">
      <c r="A405" s="49" t="str">
        <f>CyP!A410</f>
        <v>25.10.3</v>
      </c>
      <c r="B405" s="374" t="str">
        <f t="shared" si="44"/>
        <v>Aire acondicionado frio/calor 5700fr</v>
      </c>
      <c r="C405" s="375"/>
      <c r="D405" s="13">
        <f t="shared" si="45"/>
        <v>0</v>
      </c>
      <c r="E405" s="47"/>
      <c r="F405" s="100"/>
      <c r="G405" s="100"/>
      <c r="H405" s="100"/>
      <c r="I405" s="100"/>
      <c r="J405" s="100"/>
      <c r="K405" s="100"/>
      <c r="L405" s="100"/>
      <c r="M405" s="100"/>
      <c r="N405" s="100"/>
      <c r="O405" s="100"/>
      <c r="P405" s="100"/>
      <c r="Q405" s="100"/>
      <c r="S405" s="18"/>
    </row>
    <row r="406" spans="1:19" ht="20.100000000000001" customHeight="1" x14ac:dyDescent="0.2">
      <c r="A406" s="49" t="str">
        <f>CyP!A411</f>
        <v>25.10.4</v>
      </c>
      <c r="B406" s="374" t="str">
        <f t="shared" si="44"/>
        <v>Aire acondicionado frio/calor 6000fr</v>
      </c>
      <c r="C406" s="375"/>
      <c r="D406" s="13">
        <f t="shared" si="45"/>
        <v>0</v>
      </c>
      <c r="E406" s="47"/>
      <c r="F406" s="100"/>
      <c r="G406" s="100"/>
      <c r="H406" s="100"/>
      <c r="I406" s="100"/>
      <c r="J406" s="100"/>
      <c r="K406" s="100"/>
      <c r="L406" s="100"/>
      <c r="M406" s="100"/>
      <c r="N406" s="100"/>
      <c r="O406" s="100"/>
      <c r="P406" s="100"/>
      <c r="Q406" s="100"/>
      <c r="S406" s="18"/>
    </row>
    <row r="407" spans="1:19" ht="20.100000000000001" customHeight="1" x14ac:dyDescent="0.2">
      <c r="A407" s="49" t="str">
        <f>CyP!A412</f>
        <v>25.10.5</v>
      </c>
      <c r="B407" s="374" t="str">
        <f t="shared" si="44"/>
        <v>Aire acondicionado frio/calor 20000fr</v>
      </c>
      <c r="C407" s="375"/>
      <c r="D407" s="13">
        <f t="shared" si="45"/>
        <v>0</v>
      </c>
      <c r="E407" s="47"/>
      <c r="F407" s="100"/>
      <c r="G407" s="100"/>
      <c r="H407" s="100"/>
      <c r="I407" s="100"/>
      <c r="J407" s="100"/>
      <c r="K407" s="100"/>
      <c r="L407" s="100"/>
      <c r="M407" s="100"/>
      <c r="N407" s="100"/>
      <c r="O407" s="100"/>
      <c r="P407" s="100"/>
      <c r="Q407" s="100"/>
      <c r="S407" s="18"/>
    </row>
    <row r="408" spans="1:19" ht="20.100000000000001" customHeight="1" x14ac:dyDescent="0.2">
      <c r="A408" s="49" t="str">
        <f>CyP!A413</f>
        <v>25.11</v>
      </c>
      <c r="B408" s="374" t="str">
        <f t="shared" si="44"/>
        <v>Reemplazo de Cubierta de Techo (comedor)</v>
      </c>
      <c r="C408" s="375"/>
      <c r="D408" s="13">
        <f t="shared" si="45"/>
        <v>0</v>
      </c>
      <c r="E408" s="47"/>
      <c r="F408" s="100"/>
      <c r="G408" s="100"/>
      <c r="H408" s="100"/>
      <c r="I408" s="100"/>
      <c r="J408" s="100"/>
      <c r="K408" s="100"/>
      <c r="L408" s="100"/>
      <c r="M408" s="100"/>
      <c r="N408" s="100"/>
      <c r="O408" s="100"/>
      <c r="P408" s="100"/>
      <c r="Q408" s="100"/>
      <c r="S408" s="18"/>
    </row>
    <row r="409" spans="1:19" ht="20.100000000000001" customHeight="1" x14ac:dyDescent="0.2">
      <c r="A409" s="49" t="str">
        <f>CyP!A414</f>
        <v>25.11.1</v>
      </c>
      <c r="B409" s="374" t="str">
        <f t="shared" si="44"/>
        <v>Desmonte estructura</v>
      </c>
      <c r="C409" s="375"/>
      <c r="D409" s="13">
        <f t="shared" si="45"/>
        <v>0</v>
      </c>
      <c r="E409" s="47"/>
      <c r="F409" s="100"/>
      <c r="G409" s="100"/>
      <c r="H409" s="100"/>
      <c r="I409" s="100"/>
      <c r="J409" s="100"/>
      <c r="K409" s="100"/>
      <c r="L409" s="100"/>
      <c r="M409" s="100"/>
      <c r="N409" s="100"/>
      <c r="O409" s="100"/>
      <c r="P409" s="100"/>
      <c r="Q409" s="100"/>
      <c r="S409" s="18"/>
    </row>
    <row r="410" spans="1:19" ht="20.100000000000001" customHeight="1" x14ac:dyDescent="0.2">
      <c r="A410" s="49" t="str">
        <f>CyP!A415</f>
        <v>25.11.2</v>
      </c>
      <c r="B410" s="374" t="str">
        <f t="shared" si="44"/>
        <v>Cubierta metalica</v>
      </c>
      <c r="C410" s="375"/>
      <c r="D410" s="13">
        <f t="shared" si="45"/>
        <v>0</v>
      </c>
      <c r="E410" s="47"/>
      <c r="F410" s="100"/>
      <c r="G410" s="100"/>
      <c r="H410" s="100"/>
      <c r="I410" s="100"/>
      <c r="J410" s="100"/>
      <c r="K410" s="100"/>
      <c r="L410" s="100"/>
      <c r="M410" s="100"/>
      <c r="N410" s="100"/>
      <c r="O410" s="100"/>
      <c r="P410" s="100"/>
      <c r="Q410" s="100"/>
      <c r="S410" s="18"/>
    </row>
    <row r="411" spans="1:19" ht="20.100000000000001" customHeight="1" x14ac:dyDescent="0.2">
      <c r="A411" s="49" t="str">
        <f>CyP!A416</f>
        <v>25.12</v>
      </c>
      <c r="B411" s="374" t="str">
        <f t="shared" si="44"/>
        <v>Estructura metálica tendedero</v>
      </c>
      <c r="C411" s="375"/>
      <c r="D411" s="13">
        <f t="shared" si="45"/>
        <v>0</v>
      </c>
      <c r="E411" s="47"/>
      <c r="F411" s="100"/>
      <c r="G411" s="100"/>
      <c r="H411" s="100"/>
      <c r="I411" s="100"/>
      <c r="J411" s="100"/>
      <c r="K411" s="100"/>
      <c r="L411" s="100"/>
      <c r="M411" s="100"/>
      <c r="N411" s="100"/>
      <c r="O411" s="100"/>
      <c r="P411" s="100"/>
      <c r="Q411" s="100"/>
      <c r="S411" s="18"/>
    </row>
    <row r="412" spans="1:19" ht="20.100000000000001" customHeight="1" x14ac:dyDescent="0.2">
      <c r="A412" s="49" t="str">
        <f>CyP!A417</f>
        <v>25.12.1</v>
      </c>
      <c r="B412" s="374" t="str">
        <f t="shared" si="44"/>
        <v>Estructura metálica + cubierta</v>
      </c>
      <c r="C412" s="375"/>
      <c r="D412" s="13">
        <f t="shared" si="45"/>
        <v>0</v>
      </c>
      <c r="E412" s="47"/>
      <c r="F412" s="100"/>
      <c r="G412" s="100"/>
      <c r="H412" s="100"/>
      <c r="I412" s="100"/>
      <c r="J412" s="100"/>
      <c r="K412" s="100"/>
      <c r="L412" s="100"/>
      <c r="M412" s="100"/>
      <c r="N412" s="100"/>
      <c r="O412" s="100"/>
      <c r="P412" s="100"/>
      <c r="Q412" s="100"/>
      <c r="S412" s="18"/>
    </row>
    <row r="413" spans="1:19" ht="20.100000000000001" customHeight="1" x14ac:dyDescent="0.2">
      <c r="A413" s="53" t="s">
        <v>3</v>
      </c>
      <c r="B413" s="51" t="s">
        <v>9</v>
      </c>
      <c r="C413" s="54"/>
      <c r="D413" s="50">
        <f>SUM(D13:D326)</f>
        <v>0</v>
      </c>
      <c r="E413" s="48"/>
      <c r="F413" s="26"/>
      <c r="G413" s="26"/>
      <c r="H413" s="26"/>
      <c r="I413" s="26"/>
      <c r="J413" s="26"/>
      <c r="K413" s="26"/>
      <c r="L413" s="26"/>
      <c r="M413" s="26"/>
      <c r="N413" s="26"/>
      <c r="O413" s="26"/>
      <c r="P413" s="26"/>
      <c r="Q413" s="26"/>
      <c r="S413" s="18">
        <f t="shared" si="35"/>
        <v>0</v>
      </c>
    </row>
    <row r="414" spans="1:19" ht="20.100000000000001" customHeight="1" x14ac:dyDescent="0.2">
      <c r="A414" s="5"/>
      <c r="B414" s="5"/>
      <c r="C414" s="5"/>
      <c r="D414" s="5"/>
      <c r="E414" s="5"/>
      <c r="F414" s="5"/>
      <c r="G414" s="5"/>
      <c r="H414" s="5"/>
      <c r="I414" s="5"/>
      <c r="J414" s="5"/>
      <c r="K414" s="5"/>
      <c r="L414" s="5"/>
      <c r="M414" s="5"/>
      <c r="N414" s="5"/>
      <c r="O414" s="5"/>
      <c r="P414" s="5"/>
      <c r="Q414" s="5"/>
    </row>
    <row r="415" spans="1:19" ht="20.100000000000001" customHeight="1" x14ac:dyDescent="0.2">
      <c r="A415" s="5"/>
      <c r="B415" s="5"/>
      <c r="C415" s="5"/>
      <c r="D415" s="27" t="s">
        <v>20</v>
      </c>
      <c r="E415" s="5">
        <v>0</v>
      </c>
      <c r="F415" s="28">
        <f t="shared" ref="F415:Q415" si="46">SUMPRODUCT($D$13:$D$412,F13:F412)</f>
        <v>0</v>
      </c>
      <c r="G415" s="28">
        <f t="shared" si="46"/>
        <v>0</v>
      </c>
      <c r="H415" s="28">
        <f t="shared" si="46"/>
        <v>0</v>
      </c>
      <c r="I415" s="28">
        <f t="shared" si="46"/>
        <v>0</v>
      </c>
      <c r="J415" s="28">
        <f t="shared" si="46"/>
        <v>0</v>
      </c>
      <c r="K415" s="28">
        <f t="shared" si="46"/>
        <v>0</v>
      </c>
      <c r="L415" s="28">
        <f t="shared" si="46"/>
        <v>0</v>
      </c>
      <c r="M415" s="28">
        <f t="shared" si="46"/>
        <v>0</v>
      </c>
      <c r="N415" s="28">
        <f t="shared" si="46"/>
        <v>0</v>
      </c>
      <c r="O415" s="28">
        <f t="shared" si="46"/>
        <v>0</v>
      </c>
      <c r="P415" s="28">
        <f t="shared" si="46"/>
        <v>0</v>
      </c>
      <c r="Q415" s="28">
        <f t="shared" si="46"/>
        <v>0</v>
      </c>
      <c r="R415" s="20"/>
    </row>
    <row r="416" spans="1:19" ht="20.100000000000001" customHeight="1" x14ac:dyDescent="0.2">
      <c r="A416" s="5"/>
      <c r="B416" s="5"/>
      <c r="C416" s="5"/>
      <c r="D416" s="27" t="s">
        <v>21</v>
      </c>
      <c r="E416" s="5">
        <v>0</v>
      </c>
      <c r="F416" s="28">
        <f>E416+F415</f>
        <v>0</v>
      </c>
      <c r="G416" s="28">
        <f t="shared" ref="G416:Q416" si="47">F416+G415</f>
        <v>0</v>
      </c>
      <c r="H416" s="28">
        <f t="shared" si="47"/>
        <v>0</v>
      </c>
      <c r="I416" s="28">
        <f t="shared" si="47"/>
        <v>0</v>
      </c>
      <c r="J416" s="28">
        <f t="shared" ref="J416" si="48">I416+J415</f>
        <v>0</v>
      </c>
      <c r="K416" s="28">
        <f t="shared" ref="K416" si="49">J416+K415</f>
        <v>0</v>
      </c>
      <c r="L416" s="28">
        <f t="shared" ref="L416" si="50">K416+L415</f>
        <v>0</v>
      </c>
      <c r="M416" s="28">
        <f t="shared" ref="M416" si="51">L416+M415</f>
        <v>0</v>
      </c>
      <c r="N416" s="28">
        <f t="shared" si="47"/>
        <v>0</v>
      </c>
      <c r="O416" s="28">
        <f t="shared" si="47"/>
        <v>0</v>
      </c>
      <c r="P416" s="28">
        <f t="shared" si="47"/>
        <v>0</v>
      </c>
      <c r="Q416" s="28">
        <f t="shared" si="47"/>
        <v>0</v>
      </c>
      <c r="R416" s="20"/>
    </row>
    <row r="417" spans="1:19" ht="20.100000000000001" customHeight="1" x14ac:dyDescent="0.2">
      <c r="A417" s="5"/>
      <c r="B417" s="5"/>
      <c r="C417" s="5"/>
      <c r="D417" s="29"/>
      <c r="E417" s="30" t="s">
        <v>1012</v>
      </c>
      <c r="F417" s="5"/>
      <c r="G417" s="5"/>
      <c r="H417" s="5"/>
      <c r="I417" s="5"/>
      <c r="J417" s="5"/>
      <c r="K417" s="5"/>
      <c r="L417" s="5"/>
      <c r="M417" s="5"/>
      <c r="N417" s="5"/>
      <c r="O417" s="5"/>
      <c r="P417" s="5"/>
      <c r="Q417" s="5"/>
    </row>
    <row r="418" spans="1:19" ht="20.100000000000001" customHeight="1" x14ac:dyDescent="0.2">
      <c r="A418" s="5"/>
      <c r="B418" s="5"/>
      <c r="C418" s="5"/>
      <c r="D418" s="27" t="s">
        <v>22</v>
      </c>
      <c r="E418" s="31">
        <f>Anticipo_Financiero*Monto_Oferta</f>
        <v>0</v>
      </c>
      <c r="F418" s="31">
        <f t="shared" ref="F418:I418" si="52">Monto_Oferta*F415*(1-Anticipo_Financiero)</f>
        <v>0</v>
      </c>
      <c r="G418" s="31">
        <f t="shared" si="52"/>
        <v>0</v>
      </c>
      <c r="H418" s="31">
        <f t="shared" si="52"/>
        <v>0</v>
      </c>
      <c r="I418" s="31">
        <f t="shared" si="52"/>
        <v>0</v>
      </c>
      <c r="J418" s="31">
        <f t="shared" ref="J418:K418" si="53">Monto_Oferta*J415*(1-Anticipo_Financiero)</f>
        <v>0</v>
      </c>
      <c r="K418" s="31">
        <f t="shared" si="53"/>
        <v>0</v>
      </c>
      <c r="L418" s="31">
        <f t="shared" ref="L418:Q418" si="54">Monto_Oferta*L415*(1-Anticipo_Financiero)</f>
        <v>0</v>
      </c>
      <c r="M418" s="31">
        <f t="shared" si="54"/>
        <v>0</v>
      </c>
      <c r="N418" s="31">
        <f t="shared" si="54"/>
        <v>0</v>
      </c>
      <c r="O418" s="31">
        <f t="shared" si="54"/>
        <v>0</v>
      </c>
      <c r="P418" s="31">
        <f t="shared" si="54"/>
        <v>0</v>
      </c>
      <c r="Q418" s="31">
        <f t="shared" si="54"/>
        <v>0</v>
      </c>
      <c r="R418" s="9"/>
      <c r="S418" s="9"/>
    </row>
    <row r="419" spans="1:19" ht="20.100000000000001" customHeight="1" x14ac:dyDescent="0.2">
      <c r="A419" s="5"/>
      <c r="B419" s="5"/>
      <c r="C419" s="5"/>
      <c r="D419" s="27" t="s">
        <v>987</v>
      </c>
      <c r="E419" s="31">
        <f>E418</f>
        <v>0</v>
      </c>
      <c r="F419" s="31">
        <f>E419+F418</f>
        <v>0</v>
      </c>
      <c r="G419" s="31">
        <f t="shared" ref="G419:I419" si="55">F419+G418</f>
        <v>0</v>
      </c>
      <c r="H419" s="31">
        <f t="shared" si="55"/>
        <v>0</v>
      </c>
      <c r="I419" s="31">
        <f t="shared" si="55"/>
        <v>0</v>
      </c>
      <c r="J419" s="31">
        <f t="shared" ref="J419" si="56">I419+J418</f>
        <v>0</v>
      </c>
      <c r="K419" s="31">
        <f t="shared" ref="K419" si="57">J419+K418</f>
        <v>0</v>
      </c>
      <c r="L419" s="31">
        <f t="shared" ref="L419" si="58">K419+L418</f>
        <v>0</v>
      </c>
      <c r="M419" s="31">
        <f t="shared" ref="M419" si="59">L419+M418</f>
        <v>0</v>
      </c>
      <c r="N419" s="31">
        <f t="shared" ref="N419" si="60">M419+N418</f>
        <v>0</v>
      </c>
      <c r="O419" s="31">
        <f t="shared" ref="O419" si="61">N419+O418</f>
        <v>0</v>
      </c>
      <c r="P419" s="31">
        <f t="shared" ref="P419" si="62">O419+P418</f>
        <v>0</v>
      </c>
      <c r="Q419" s="31">
        <f t="shared" ref="Q419" si="63">P419+Q418</f>
        <v>0</v>
      </c>
      <c r="R419" s="9"/>
    </row>
    <row r="420" spans="1:19" ht="20.100000000000001" customHeight="1" x14ac:dyDescent="0.2">
      <c r="E420" s="21">
        <v>0</v>
      </c>
    </row>
    <row r="421" spans="1:19" ht="20.100000000000001" customHeight="1" x14ac:dyDescent="0.2">
      <c r="E421" s="21">
        <v>0</v>
      </c>
    </row>
  </sheetData>
  <mergeCells count="406">
    <mergeCell ref="B358:C358"/>
    <mergeCell ref="B349:C349"/>
    <mergeCell ref="B350:C350"/>
    <mergeCell ref="B351:C351"/>
    <mergeCell ref="B352:C352"/>
    <mergeCell ref="B353:C353"/>
    <mergeCell ref="B354:C354"/>
    <mergeCell ref="B355:C355"/>
    <mergeCell ref="B356:C356"/>
    <mergeCell ref="B357:C357"/>
    <mergeCell ref="B345:C345"/>
    <mergeCell ref="B346:C346"/>
    <mergeCell ref="B347:C347"/>
    <mergeCell ref="B348:C348"/>
    <mergeCell ref="B336:C336"/>
    <mergeCell ref="B337:C337"/>
    <mergeCell ref="B338:C338"/>
    <mergeCell ref="B339:C339"/>
    <mergeCell ref="B340:C340"/>
    <mergeCell ref="B341:C341"/>
    <mergeCell ref="B342:C342"/>
    <mergeCell ref="B343:C343"/>
    <mergeCell ref="B344:C344"/>
    <mergeCell ref="B327:C327"/>
    <mergeCell ref="B328:C328"/>
    <mergeCell ref="B329:C329"/>
    <mergeCell ref="B330:C330"/>
    <mergeCell ref="B331:C331"/>
    <mergeCell ref="B332:C332"/>
    <mergeCell ref="B333:C333"/>
    <mergeCell ref="B334:C334"/>
    <mergeCell ref="B335:C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24:C324"/>
    <mergeCell ref="B325:C325"/>
    <mergeCell ref="B326:C326"/>
    <mergeCell ref="B316:C316"/>
    <mergeCell ref="B317:C317"/>
    <mergeCell ref="B318:C318"/>
    <mergeCell ref="B319:C319"/>
    <mergeCell ref="B320:C320"/>
    <mergeCell ref="B321:C321"/>
    <mergeCell ref="B322:C322"/>
    <mergeCell ref="B323:C323"/>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88:C388"/>
    <mergeCell ref="B389:C389"/>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04:C404"/>
    <mergeCell ref="B405:C405"/>
    <mergeCell ref="B406:C406"/>
    <mergeCell ref="B407:C407"/>
    <mergeCell ref="B408:C408"/>
    <mergeCell ref="B409:C409"/>
    <mergeCell ref="B410:C410"/>
    <mergeCell ref="B411:C411"/>
    <mergeCell ref="B412:C412"/>
  </mergeCells>
  <conditionalFormatting sqref="A13:B13 A14:A41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4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1" t="s">
        <v>12</v>
      </c>
      <c r="B1" s="281"/>
      <c r="C1" s="281" t="str">
        <f>+Contratista</f>
        <v>EMPRESA PRUEBA</v>
      </c>
      <c r="D1" s="281"/>
    </row>
    <row r="2" spans="1:4" ht="19.5" customHeight="1" x14ac:dyDescent="0.2">
      <c r="A2" s="281" t="s">
        <v>46</v>
      </c>
      <c r="B2" s="281"/>
      <c r="C2" s="282">
        <f>CyP!C11</f>
        <v>0</v>
      </c>
      <c r="D2" s="281"/>
    </row>
    <row r="3" spans="1:4" ht="19.5" customHeight="1" x14ac:dyDescent="0.2">
      <c r="A3" s="281"/>
      <c r="B3" s="281"/>
      <c r="C3" s="281"/>
      <c r="D3" s="281"/>
    </row>
    <row r="4" spans="1:4" ht="19.5" customHeight="1" x14ac:dyDescent="0.2">
      <c r="A4" s="383" t="s">
        <v>1215</v>
      </c>
      <c r="B4" s="383"/>
      <c r="C4" s="383"/>
      <c r="D4" s="383"/>
    </row>
    <row r="5" spans="1:4" ht="19.5" customHeight="1" thickBot="1" x14ac:dyDescent="0.25">
      <c r="A5" s="281"/>
      <c r="B5" s="281"/>
      <c r="C5" s="281"/>
      <c r="D5" s="281"/>
    </row>
    <row r="6" spans="1:4" ht="19.5" customHeight="1" thickBot="1" x14ac:dyDescent="0.25">
      <c r="A6" s="293" t="s">
        <v>1216</v>
      </c>
      <c r="B6" s="291" t="s">
        <v>996</v>
      </c>
      <c r="C6" s="291" t="s">
        <v>997</v>
      </c>
      <c r="D6" s="294" t="s">
        <v>1217</v>
      </c>
    </row>
    <row r="7" spans="1:4" ht="19.5" customHeight="1" x14ac:dyDescent="0.2">
      <c r="A7" s="289">
        <v>1</v>
      </c>
      <c r="B7" s="287" t="s">
        <v>1000</v>
      </c>
      <c r="C7" s="290" t="str">
        <f>+VLOOKUP(B7,Indices!$A:$H,5,FALSE)</f>
        <v xml:space="preserve">Oficial </v>
      </c>
      <c r="D7" s="288">
        <v>0.3</v>
      </c>
    </row>
    <row r="8" spans="1:4" ht="19.5" customHeight="1" x14ac:dyDescent="0.2">
      <c r="A8" s="283">
        <v>2</v>
      </c>
      <c r="B8" s="292" t="s">
        <v>1461</v>
      </c>
      <c r="C8" s="292" t="str">
        <f>+VLOOKUP(B8,Indices!$A:$H,5,FALSE)</f>
        <v>Cemento portland normal, en bolsa</v>
      </c>
      <c r="D8" s="284">
        <v>0.18</v>
      </c>
    </row>
    <row r="9" spans="1:4" ht="19.5" customHeight="1" x14ac:dyDescent="0.2">
      <c r="A9" s="283">
        <v>3</v>
      </c>
      <c r="B9" s="292" t="s">
        <v>1465</v>
      </c>
      <c r="C9" s="292" t="str">
        <f>+VLOOKUP(B9,Indices!$A:$H,5,FALSE)</f>
        <v>Acero aletado conformado, en barra</v>
      </c>
      <c r="D9" s="284">
        <v>0.12</v>
      </c>
    </row>
    <row r="10" spans="1:4" ht="19.5" customHeight="1" x14ac:dyDescent="0.2">
      <c r="A10" s="283">
        <v>4</v>
      </c>
      <c r="B10" s="292" t="s">
        <v>1466</v>
      </c>
      <c r="C10" s="292" t="str">
        <f>+VLOOKUP(B10,Indices!$A:$H,5,FALSE)</f>
        <v>Carpinterías</v>
      </c>
      <c r="D10" s="284">
        <v>0.08</v>
      </c>
    </row>
    <row r="11" spans="1:4" ht="19.5" customHeight="1" x14ac:dyDescent="0.2">
      <c r="A11" s="283">
        <v>5</v>
      </c>
      <c r="B11" s="292" t="s">
        <v>1462</v>
      </c>
      <c r="C11" s="292" t="str">
        <f>+VLOOKUP(B11,Indices!$A:$H,5,FALSE)</f>
        <v>Gastos generales</v>
      </c>
      <c r="D11" s="284">
        <v>0.08</v>
      </c>
    </row>
    <row r="12" spans="1:4" ht="19.5" customHeight="1" x14ac:dyDescent="0.2">
      <c r="A12" s="283">
        <v>6</v>
      </c>
      <c r="B12" s="292" t="s">
        <v>1464</v>
      </c>
      <c r="C12" s="292" t="str">
        <f>+VLOOKUP(B12,Indices!$A:$H,5,FALSE)</f>
        <v>Artefactos de iluminación y cableado</v>
      </c>
      <c r="D12" s="284">
        <v>0.08</v>
      </c>
    </row>
    <row r="13" spans="1:4" ht="19.5" customHeight="1" x14ac:dyDescent="0.2">
      <c r="A13" s="283">
        <v>7</v>
      </c>
      <c r="B13" s="292" t="s">
        <v>1004</v>
      </c>
      <c r="C13" s="292" t="str">
        <f>+VLOOKUP(B13,Indices!$A:$H,5,FALSE)</f>
        <v>Arena clasificada lavada</v>
      </c>
      <c r="D13" s="284">
        <v>0.08</v>
      </c>
    </row>
    <row r="14" spans="1:4" ht="19.5" customHeight="1" x14ac:dyDescent="0.2">
      <c r="A14" s="283">
        <v>8</v>
      </c>
      <c r="B14" s="292" t="s">
        <v>1463</v>
      </c>
      <c r="C14" s="292" t="str">
        <f>+VLOOKUP(B14,Indices!$A:$H,5,FALSE)</f>
        <v>Artefactos para baño y grifería</v>
      </c>
      <c r="D14" s="284">
        <v>0.03</v>
      </c>
    </row>
    <row r="15" spans="1:4" ht="19.5" customHeight="1" x14ac:dyDescent="0.2">
      <c r="A15" s="283">
        <v>9</v>
      </c>
      <c r="B15" t="s">
        <v>1467</v>
      </c>
      <c r="C15" s="292" t="str">
        <f>+VLOOKUP(B15,Indices!$A:$H,5,FALSE)</f>
        <v xml:space="preserve">Mosaico granítico          </v>
      </c>
      <c r="D15" s="284">
        <v>0.02</v>
      </c>
    </row>
    <row r="16" spans="1:4" ht="19.5" customHeight="1" thickBot="1" x14ac:dyDescent="0.25">
      <c r="A16" s="285">
        <v>10</v>
      </c>
      <c r="B16" s="295" t="s">
        <v>1077</v>
      </c>
      <c r="C16" s="295" t="str">
        <f>+VLOOKUP(B16,Indices!$A:$H,5,FALSE)</f>
        <v>Ladrillón de 1°</v>
      </c>
      <c r="D16" s="286">
        <v>0.03</v>
      </c>
    </row>
    <row r="17" spans="1:4" ht="19.5" customHeight="1" x14ac:dyDescent="0.2">
      <c r="A17" t="s">
        <v>1011</v>
      </c>
      <c r="D17" s="29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84" t="str">
        <f>"OBRA: " &amp; UPPER(Obra)</f>
        <v>OBRA: ESCUELA CASA DEL NINÑO</v>
      </c>
      <c r="D1" s="384"/>
      <c r="E1" s="384"/>
      <c r="F1" s="384"/>
      <c r="G1" s="384"/>
      <c r="H1" s="384"/>
      <c r="I1" s="384"/>
      <c r="J1" s="384"/>
      <c r="K1" s="384"/>
      <c r="L1" s="384"/>
    </row>
    <row r="2" spans="3:12" ht="23.25" x14ac:dyDescent="0.35">
      <c r="C2" s="384" t="s">
        <v>1026</v>
      </c>
      <c r="D2" s="384"/>
      <c r="E2" s="384"/>
      <c r="F2" s="384"/>
      <c r="G2" s="384"/>
      <c r="H2" s="384"/>
      <c r="I2" s="384"/>
      <c r="J2" s="384"/>
      <c r="K2" s="384"/>
      <c r="L2" s="384"/>
    </row>
    <row r="3" spans="3:12" ht="23.25" x14ac:dyDescent="0.35">
      <c r="C3" s="384" t="s">
        <v>1027</v>
      </c>
      <c r="D3" s="384"/>
      <c r="E3" s="384"/>
      <c r="F3" s="384"/>
      <c r="G3" s="384"/>
      <c r="H3" s="384"/>
      <c r="I3" s="384"/>
      <c r="J3" s="384"/>
      <c r="K3" s="384"/>
      <c r="L3" s="3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5" t="str">
        <f>"OBRA: " &amp; UPPER(Obra)</f>
        <v>OBRA: ESCUELA CASA DEL NINÑO</v>
      </c>
      <c r="D1" s="385"/>
      <c r="E1" s="385"/>
      <c r="F1" s="385"/>
      <c r="G1" s="385"/>
      <c r="H1" s="385"/>
      <c r="I1" s="385"/>
      <c r="J1" s="385"/>
    </row>
    <row r="2" spans="3:10" ht="23.25" x14ac:dyDescent="0.35">
      <c r="C2" s="384" t="s">
        <v>1028</v>
      </c>
      <c r="D2" s="384"/>
      <c r="E2" s="384"/>
      <c r="F2" s="384"/>
      <c r="G2" s="384"/>
      <c r="H2" s="384"/>
      <c r="I2" s="384"/>
      <c r="J2" s="384"/>
    </row>
    <row r="3" spans="3:10" ht="23.25" x14ac:dyDescent="0.35">
      <c r="C3" s="384" t="s">
        <v>1029</v>
      </c>
      <c r="D3" s="384"/>
      <c r="E3" s="384"/>
      <c r="F3" s="384"/>
      <c r="G3" s="384"/>
      <c r="H3" s="384"/>
      <c r="I3" s="384"/>
      <c r="J3" s="3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2023-01-23T11:26:23Z</dcterms:modified>
</cp:coreProperties>
</file>