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00000000 - 2022\ARQ EDU 08 CHIMBAS CRECHI 2022 E.N.I. CREACION Bº 7 DE SEPTIEMBRE CHIMBAS FN\Proyecto Ejecutivo\Circulares\"/>
    </mc:Choice>
  </mc:AlternateContent>
  <xr:revisionPtr revIDLastSave="0" documentId="8_{46270ECD-5429-43EB-9B8F-5384FFCE89E7}" xr6:coauthVersionLast="47" xr6:coauthVersionMax="47" xr10:uidLastSave="{00000000-0000-0000-0000-000000000000}"/>
  <bookViews>
    <workbookView xWindow="-110" yWindow="-110" windowWidth="19420" windowHeight="10420"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CyP!$A$1:$A$362</definedName>
    <definedName name="_xlnm._FilterDatabase" localSheetId="2" hidden="1">Datos!#REF!</definedName>
    <definedName name="_xlnm._FilterDatabase" localSheetId="0" hidden="1">Indices!#REF!</definedName>
    <definedName name="_xlnm._FilterDatabase" localSheetId="5" hidden="1">PTyCI!$D$1:$D$353</definedName>
    <definedName name="Anticipo_Financiero" localSheetId="6">[2]Datos!$C$7</definedName>
    <definedName name="Anticipo_Financiero">Datos!$C$8</definedName>
    <definedName name="_xlnm.Print_Area" localSheetId="4">AP!$A$1:$G$11399</definedName>
    <definedName name="_xlnm.Print_Area" localSheetId="3">CyP!$A$18:$I$362</definedName>
    <definedName name="_xlnm.Print_Area" localSheetId="2">Datos!$B$1:$H$115</definedName>
    <definedName name="_xlnm.Print_Area" localSheetId="5">PTyCI!$A$13:$O$350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595" i="6" l="1"/>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4" i="6"/>
  <c r="G12584" i="6" s="1"/>
  <c r="D12584" i="6"/>
  <c r="A12584" i="6"/>
  <c r="B12584" i="6" s="1"/>
  <c r="F12583" i="6"/>
  <c r="G12583" i="6" s="1"/>
  <c r="D12583" i="6"/>
  <c r="A12583" i="6"/>
  <c r="B12583" i="6" s="1"/>
  <c r="F12582" i="6"/>
  <c r="G12582" i="6" s="1"/>
  <c r="D12582" i="6"/>
  <c r="A12582" i="6"/>
  <c r="B12582" i="6" s="1"/>
  <c r="F12581" i="6"/>
  <c r="G12581" i="6" s="1"/>
  <c r="D12581" i="6"/>
  <c r="A12581" i="6"/>
  <c r="B12581" i="6" s="1"/>
  <c r="F12580" i="6"/>
  <c r="G12580" i="6" s="1"/>
  <c r="D12580" i="6"/>
  <c r="B12580" i="6"/>
  <c r="A12580" i="6"/>
  <c r="F12579" i="6"/>
  <c r="G12579" i="6" s="1"/>
  <c r="D12579" i="6"/>
  <c r="B12579" i="6"/>
  <c r="A12579" i="6"/>
  <c r="F12578" i="6"/>
  <c r="G12578" i="6" s="1"/>
  <c r="D12578" i="6"/>
  <c r="B12578" i="6"/>
  <c r="A12578" i="6"/>
  <c r="G12577" i="6"/>
  <c r="F12577" i="6"/>
  <c r="D12577" i="6"/>
  <c r="B12577" i="6"/>
  <c r="A12577" i="6"/>
  <c r="G12574" i="6"/>
  <c r="F12574" i="6"/>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G12568" i="6"/>
  <c r="F12568" i="6"/>
  <c r="D12568" i="6"/>
  <c r="B12568" i="6"/>
  <c r="A12568" i="6"/>
  <c r="G12567" i="6"/>
  <c r="F12567" i="6"/>
  <c r="D12567" i="6"/>
  <c r="B12567" i="6"/>
  <c r="A12567" i="6"/>
  <c r="G12566" i="6"/>
  <c r="F12566" i="6"/>
  <c r="D12566" i="6"/>
  <c r="B12566" i="6"/>
  <c r="A12566" i="6"/>
  <c r="G12565" i="6"/>
  <c r="F12565" i="6"/>
  <c r="D12565" i="6"/>
  <c r="B12565" i="6"/>
  <c r="A12565" i="6"/>
  <c r="G12564" i="6"/>
  <c r="F12564" i="6"/>
  <c r="D12564" i="6"/>
  <c r="B12564" i="6"/>
  <c r="A12564" i="6"/>
  <c r="F12563" i="6"/>
  <c r="G12563" i="6" s="1"/>
  <c r="D12563" i="6"/>
  <c r="B12563" i="6"/>
  <c r="A12563" i="6"/>
  <c r="G12562" i="6"/>
  <c r="F12562" i="6"/>
  <c r="D12562" i="6"/>
  <c r="B12562" i="6"/>
  <c r="A12562" i="6"/>
  <c r="F12561" i="6"/>
  <c r="G12561" i="6" s="1"/>
  <c r="D12561" i="6"/>
  <c r="B12561" i="6"/>
  <c r="A12561" i="6"/>
  <c r="B12554" i="6"/>
  <c r="G12553" i="6"/>
  <c r="B12553" i="6"/>
  <c r="B12552" i="6"/>
  <c r="B12551" i="6"/>
  <c r="D30" i="15"/>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B12535" i="6" s="1"/>
  <c r="F12534" i="6"/>
  <c r="G12534" i="6" s="1"/>
  <c r="D12534" i="6"/>
  <c r="A12534" i="6"/>
  <c r="B12534" i="6" s="1"/>
  <c r="F12533" i="6"/>
  <c r="G12533" i="6" s="1"/>
  <c r="D12533" i="6"/>
  <c r="A12533" i="6"/>
  <c r="B12533" i="6" s="1"/>
  <c r="F12532" i="6"/>
  <c r="G12532" i="6" s="1"/>
  <c r="D12532" i="6"/>
  <c r="A12532" i="6"/>
  <c r="B12532" i="6" s="1"/>
  <c r="F12531" i="6"/>
  <c r="G12531" i="6" s="1"/>
  <c r="D12531" i="6"/>
  <c r="A12531" i="6"/>
  <c r="B12531" i="6" s="1"/>
  <c r="F12530" i="6"/>
  <c r="G12530" i="6" s="1"/>
  <c r="D12530" i="6"/>
  <c r="A12530" i="6"/>
  <c r="B12530" i="6" s="1"/>
  <c r="F12529" i="6"/>
  <c r="G12529" i="6" s="1"/>
  <c r="D12529" i="6"/>
  <c r="A12529" i="6"/>
  <c r="B12529" i="6" s="1"/>
  <c r="F12528" i="6"/>
  <c r="G12528" i="6" s="1"/>
  <c r="D12528" i="6"/>
  <c r="A12528" i="6"/>
  <c r="B12528" i="6" s="1"/>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G12490" i="6"/>
  <c r="F12490" i="6"/>
  <c r="D12490" i="6"/>
  <c r="B12490" i="6"/>
  <c r="A12490" i="6"/>
  <c r="F12489" i="6"/>
  <c r="G12489" i="6" s="1"/>
  <c r="D12489" i="6"/>
  <c r="B12489" i="6"/>
  <c r="A12489" i="6"/>
  <c r="F12488" i="6"/>
  <c r="G12488" i="6" s="1"/>
  <c r="D12488" i="6"/>
  <c r="B12488" i="6"/>
  <c r="A12488" i="6"/>
  <c r="F12485" i="6"/>
  <c r="G12485" i="6" s="1"/>
  <c r="D12485" i="6"/>
  <c r="A12485" i="6"/>
  <c r="B12485" i="6" s="1"/>
  <c r="F12484" i="6"/>
  <c r="G12484" i="6" s="1"/>
  <c r="D12484" i="6"/>
  <c r="A12484" i="6"/>
  <c r="B12484" i="6" s="1"/>
  <c r="F12483" i="6"/>
  <c r="G12483" i="6" s="1"/>
  <c r="D12483" i="6"/>
  <c r="A12483" i="6"/>
  <c r="B12483" i="6" s="1"/>
  <c r="F12482" i="6"/>
  <c r="G12482" i="6" s="1"/>
  <c r="D12482" i="6"/>
  <c r="A12482" i="6"/>
  <c r="B12482" i="6" s="1"/>
  <c r="F12481" i="6"/>
  <c r="G12481" i="6" s="1"/>
  <c r="D12481" i="6"/>
  <c r="A12481" i="6"/>
  <c r="B12481" i="6" s="1"/>
  <c r="F12480" i="6"/>
  <c r="G12480" i="6" s="1"/>
  <c r="D12480" i="6"/>
  <c r="A12480" i="6"/>
  <c r="B12480" i="6" s="1"/>
  <c r="F12479" i="6"/>
  <c r="G12479" i="6" s="1"/>
  <c r="D12479" i="6"/>
  <c r="A12479" i="6"/>
  <c r="B12479" i="6" s="1"/>
  <c r="G12478" i="6"/>
  <c r="F12478" i="6"/>
  <c r="D12478" i="6"/>
  <c r="A12478" i="6"/>
  <c r="B12478" i="6" s="1"/>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B12435" i="6" s="1"/>
  <c r="F12434" i="6"/>
  <c r="G12434" i="6" s="1"/>
  <c r="D12434" i="6"/>
  <c r="A12434" i="6"/>
  <c r="B12434" i="6" s="1"/>
  <c r="F12433" i="6"/>
  <c r="G12433" i="6" s="1"/>
  <c r="D12433" i="6"/>
  <c r="A12433" i="6"/>
  <c r="B12433" i="6" s="1"/>
  <c r="F12432" i="6"/>
  <c r="G12432" i="6" s="1"/>
  <c r="D12432" i="6"/>
  <c r="A12432" i="6"/>
  <c r="B12432" i="6" s="1"/>
  <c r="F12431" i="6"/>
  <c r="G12431" i="6" s="1"/>
  <c r="D12431" i="6"/>
  <c r="A12431" i="6"/>
  <c r="B12431" i="6" s="1"/>
  <c r="F12430" i="6"/>
  <c r="G12430" i="6" s="1"/>
  <c r="D12430" i="6"/>
  <c r="A12430" i="6"/>
  <c r="B12430" i="6" s="1"/>
  <c r="F12429" i="6"/>
  <c r="G12429" i="6" s="1"/>
  <c r="D12429" i="6"/>
  <c r="A12429" i="6"/>
  <c r="B12429" i="6" s="1"/>
  <c r="F12428" i="6"/>
  <c r="G12428" i="6" s="1"/>
  <c r="D12428" i="6"/>
  <c r="A12428" i="6"/>
  <c r="B12428" i="6" s="1"/>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B12385" i="6" s="1"/>
  <c r="F12384" i="6"/>
  <c r="G12384" i="6" s="1"/>
  <c r="D12384" i="6"/>
  <c r="A12384" i="6"/>
  <c r="B12384" i="6" s="1"/>
  <c r="F12383" i="6"/>
  <c r="G12383" i="6" s="1"/>
  <c r="D12383" i="6"/>
  <c r="A12383" i="6"/>
  <c r="B12383" i="6" s="1"/>
  <c r="F12382" i="6"/>
  <c r="G12382" i="6" s="1"/>
  <c r="D12382" i="6"/>
  <c r="A12382" i="6"/>
  <c r="B12382" i="6" s="1"/>
  <c r="F12381" i="6"/>
  <c r="G12381" i="6" s="1"/>
  <c r="D12381" i="6"/>
  <c r="A12381" i="6"/>
  <c r="B12381" i="6" s="1"/>
  <c r="F12380" i="6"/>
  <c r="G12380" i="6" s="1"/>
  <c r="D12380" i="6"/>
  <c r="A12380" i="6"/>
  <c r="B12380" i="6" s="1"/>
  <c r="F12379" i="6"/>
  <c r="G12379" i="6" s="1"/>
  <c r="D12379" i="6"/>
  <c r="A12379" i="6"/>
  <c r="B12379" i="6" s="1"/>
  <c r="F12378" i="6"/>
  <c r="G12378" i="6" s="1"/>
  <c r="D12378" i="6"/>
  <c r="A12378" i="6"/>
  <c r="B12378" i="6" s="1"/>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B12335" i="6" s="1"/>
  <c r="F12334" i="6"/>
  <c r="G12334" i="6" s="1"/>
  <c r="D12334" i="6"/>
  <c r="A12334" i="6"/>
  <c r="B12334" i="6" s="1"/>
  <c r="F12333" i="6"/>
  <c r="G12333" i="6" s="1"/>
  <c r="D12333" i="6"/>
  <c r="A12333" i="6"/>
  <c r="B12333" i="6" s="1"/>
  <c r="F12332" i="6"/>
  <c r="G12332" i="6" s="1"/>
  <c r="D12332" i="6"/>
  <c r="A12332" i="6"/>
  <c r="B12332" i="6" s="1"/>
  <c r="F12331" i="6"/>
  <c r="G12331" i="6" s="1"/>
  <c r="D12331" i="6"/>
  <c r="A12331" i="6"/>
  <c r="B12331" i="6" s="1"/>
  <c r="F12330" i="6"/>
  <c r="G12330" i="6" s="1"/>
  <c r="D12330" i="6"/>
  <c r="A12330" i="6"/>
  <c r="B12330" i="6" s="1"/>
  <c r="F12329" i="6"/>
  <c r="G12329" i="6" s="1"/>
  <c r="D12329" i="6"/>
  <c r="A12329" i="6"/>
  <c r="B12329" i="6" s="1"/>
  <c r="F12328" i="6"/>
  <c r="G12328" i="6" s="1"/>
  <c r="D12328" i="6"/>
  <c r="A12328" i="6"/>
  <c r="B12328" i="6" s="1"/>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B12285" i="6" s="1"/>
  <c r="F12284" i="6"/>
  <c r="G12284" i="6" s="1"/>
  <c r="D12284" i="6"/>
  <c r="A12284" i="6"/>
  <c r="B12284" i="6" s="1"/>
  <c r="F12283" i="6"/>
  <c r="G12283" i="6" s="1"/>
  <c r="D12283" i="6"/>
  <c r="B12283" i="6"/>
  <c r="A12283" i="6"/>
  <c r="F12282" i="6"/>
  <c r="G12282" i="6" s="1"/>
  <c r="D12282" i="6"/>
  <c r="A12282" i="6"/>
  <c r="B12282" i="6" s="1"/>
  <c r="F12281" i="6"/>
  <c r="G12281" i="6" s="1"/>
  <c r="D12281" i="6"/>
  <c r="A12281" i="6"/>
  <c r="B12281" i="6" s="1"/>
  <c r="F12280" i="6"/>
  <c r="G12280" i="6" s="1"/>
  <c r="D12280" i="6"/>
  <c r="A12280" i="6"/>
  <c r="B12280" i="6" s="1"/>
  <c r="F12279" i="6"/>
  <c r="G12279" i="6" s="1"/>
  <c r="D12279" i="6"/>
  <c r="A12279" i="6"/>
  <c r="B12279" i="6" s="1"/>
  <c r="F12278" i="6"/>
  <c r="G12278" i="6" s="1"/>
  <c r="D12278" i="6"/>
  <c r="A12278" i="6"/>
  <c r="B12278" i="6" s="1"/>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G12241" i="6"/>
  <c r="F12241" i="6"/>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B12235" i="6" s="1"/>
  <c r="F12234" i="6"/>
  <c r="G12234" i="6" s="1"/>
  <c r="D12234" i="6"/>
  <c r="A12234" i="6"/>
  <c r="B12234" i="6" s="1"/>
  <c r="F12233" i="6"/>
  <c r="G12233" i="6" s="1"/>
  <c r="D12233" i="6"/>
  <c r="A12233" i="6"/>
  <c r="B12233" i="6" s="1"/>
  <c r="F12232" i="6"/>
  <c r="G12232" i="6" s="1"/>
  <c r="D12232" i="6"/>
  <c r="A12232" i="6"/>
  <c r="B12232" i="6" s="1"/>
  <c r="F12231" i="6"/>
  <c r="G12231" i="6" s="1"/>
  <c r="D12231" i="6"/>
  <c r="A12231" i="6"/>
  <c r="B12231" i="6" s="1"/>
  <c r="F12230" i="6"/>
  <c r="G12230" i="6" s="1"/>
  <c r="D12230" i="6"/>
  <c r="A12230" i="6"/>
  <c r="B12230" i="6" s="1"/>
  <c r="F12229" i="6"/>
  <c r="G12229" i="6" s="1"/>
  <c r="D12229" i="6"/>
  <c r="A12229" i="6"/>
  <c r="B12229" i="6" s="1"/>
  <c r="F12228" i="6"/>
  <c r="G12228" i="6" s="1"/>
  <c r="D12228" i="6"/>
  <c r="A12228" i="6"/>
  <c r="B12228" i="6" s="1"/>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B12185" i="6" s="1"/>
  <c r="F12184" i="6"/>
  <c r="G12184" i="6" s="1"/>
  <c r="D12184" i="6"/>
  <c r="A12184" i="6"/>
  <c r="B12184" i="6" s="1"/>
  <c r="F12183" i="6"/>
  <c r="G12183" i="6" s="1"/>
  <c r="D12183" i="6"/>
  <c r="A12183" i="6"/>
  <c r="B12183" i="6" s="1"/>
  <c r="F12182" i="6"/>
  <c r="G12182" i="6" s="1"/>
  <c r="D12182" i="6"/>
  <c r="A12182" i="6"/>
  <c r="B12182" i="6" s="1"/>
  <c r="F12181" i="6"/>
  <c r="G12181" i="6" s="1"/>
  <c r="D12181" i="6"/>
  <c r="A12181" i="6"/>
  <c r="B12181" i="6" s="1"/>
  <c r="F12180" i="6"/>
  <c r="G12180" i="6" s="1"/>
  <c r="D12180" i="6"/>
  <c r="A12180" i="6"/>
  <c r="B12180" i="6" s="1"/>
  <c r="F12179" i="6"/>
  <c r="G12179" i="6" s="1"/>
  <c r="D12179" i="6"/>
  <c r="A12179" i="6"/>
  <c r="B12179" i="6" s="1"/>
  <c r="F12178" i="6"/>
  <c r="G12178" i="6" s="1"/>
  <c r="D12178" i="6"/>
  <c r="A12178" i="6"/>
  <c r="B12178" i="6" s="1"/>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G11918" i="6"/>
  <c r="F11918" i="6"/>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G11913" i="6"/>
  <c r="F11913" i="6"/>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B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47" i="2"/>
  <c r="A342" i="9" s="1"/>
  <c r="A343" i="2"/>
  <c r="A338" i="9" s="1"/>
  <c r="A344" i="2"/>
  <c r="A339" i="9" s="1"/>
  <c r="A345" i="2"/>
  <c r="A340" i="9" s="1"/>
  <c r="A346" i="2"/>
  <c r="A341" i="9" s="1"/>
  <c r="A337" i="2"/>
  <c r="A332" i="9" s="1"/>
  <c r="A338" i="2"/>
  <c r="A333" i="9" s="1"/>
  <c r="A339" i="2"/>
  <c r="A334" i="9" s="1"/>
  <c r="A340" i="2"/>
  <c r="A335" i="9" s="1"/>
  <c r="A341" i="2"/>
  <c r="A336" i="9" s="1"/>
  <c r="A342" i="2"/>
  <c r="A337" i="9" s="1"/>
  <c r="A325" i="2"/>
  <c r="A326" i="2"/>
  <c r="A321" i="9" s="1"/>
  <c r="A327" i="2"/>
  <c r="A322" i="9" s="1"/>
  <c r="A328" i="2"/>
  <c r="A323" i="9" s="1"/>
  <c r="A329" i="2"/>
  <c r="A324" i="9" s="1"/>
  <c r="A330" i="2"/>
  <c r="A331" i="2"/>
  <c r="A326" i="9" s="1"/>
  <c r="A332" i="2"/>
  <c r="A327" i="9" s="1"/>
  <c r="A333" i="2"/>
  <c r="A328" i="9" s="1"/>
  <c r="A334" i="2"/>
  <c r="A329" i="9" s="1"/>
  <c r="A335" i="2"/>
  <c r="A330" i="9" s="1"/>
  <c r="A336" i="2"/>
  <c r="A331" i="9" s="1"/>
  <c r="A314" i="2"/>
  <c r="A309" i="9" s="1"/>
  <c r="A315" i="2"/>
  <c r="B315" i="2" s="1"/>
  <c r="A316" i="2"/>
  <c r="A311" i="9" s="1"/>
  <c r="A317" i="2"/>
  <c r="A312" i="9" s="1"/>
  <c r="A318" i="2"/>
  <c r="D318" i="2" s="1"/>
  <c r="A319" i="2"/>
  <c r="A314" i="9" s="1"/>
  <c r="A320" i="2"/>
  <c r="A321" i="2"/>
  <c r="A322" i="2"/>
  <c r="A317" i="9" s="1"/>
  <c r="A323" i="2"/>
  <c r="A324" i="2"/>
  <c r="A319" i="9" s="1"/>
  <c r="C323" i="15"/>
  <c r="D323" i="15"/>
  <c r="C324" i="15"/>
  <c r="D324" i="15"/>
  <c r="C325" i="15"/>
  <c r="D325" i="15"/>
  <c r="C326" i="15"/>
  <c r="D326" i="15"/>
  <c r="C327" i="15"/>
  <c r="B319" i="2" s="1"/>
  <c r="D327" i="15"/>
  <c r="C328" i="15"/>
  <c r="D328" i="15"/>
  <c r="C329" i="15"/>
  <c r="B321" i="2" s="1"/>
  <c r="D329" i="15"/>
  <c r="C330" i="15"/>
  <c r="D330" i="15"/>
  <c r="C331" i="15"/>
  <c r="D331" i="15"/>
  <c r="C332" i="15"/>
  <c r="D332" i="15"/>
  <c r="C333" i="15"/>
  <c r="D333" i="15"/>
  <c r="C334" i="15"/>
  <c r="B326" i="2" s="1"/>
  <c r="D334" i="15"/>
  <c r="C335" i="15"/>
  <c r="D335" i="15"/>
  <c r="C336" i="15"/>
  <c r="D336" i="15"/>
  <c r="C337" i="15"/>
  <c r="D337" i="15"/>
  <c r="C338" i="15"/>
  <c r="D338" i="15"/>
  <c r="C339" i="15"/>
  <c r="D339" i="15"/>
  <c r="C340" i="15"/>
  <c r="D340" i="15"/>
  <c r="C341" i="15"/>
  <c r="D341" i="15"/>
  <c r="C342" i="15"/>
  <c r="D342" i="15"/>
  <c r="C343" i="15"/>
  <c r="D343" i="15"/>
  <c r="C344" i="15"/>
  <c r="B336" i="2" s="1"/>
  <c r="D344" i="15"/>
  <c r="C345" i="15"/>
  <c r="D345" i="15"/>
  <c r="C346" i="15"/>
  <c r="B338" i="2" s="1"/>
  <c r="D346" i="15"/>
  <c r="C347" i="15"/>
  <c r="D347" i="15"/>
  <c r="C348" i="15"/>
  <c r="B340" i="2" s="1"/>
  <c r="D348" i="15"/>
  <c r="C349" i="15"/>
  <c r="D349" i="15"/>
  <c r="C350" i="15"/>
  <c r="D350" i="15"/>
  <c r="C351" i="15"/>
  <c r="D351" i="15"/>
  <c r="C352" i="15"/>
  <c r="D352" i="15"/>
  <c r="C353" i="15"/>
  <c r="D353" i="15"/>
  <c r="C354" i="15"/>
  <c r="D354" i="15"/>
  <c r="C355" i="15"/>
  <c r="D355" i="15"/>
  <c r="G12585" i="6" l="1"/>
  <c r="G12596" i="6"/>
  <c r="G12575" i="6"/>
  <c r="G12598" i="6" s="1"/>
  <c r="B328" i="2"/>
  <c r="D325" i="2"/>
  <c r="B323" i="2"/>
  <c r="B330" i="2"/>
  <c r="A318" i="9"/>
  <c r="A310" i="9"/>
  <c r="D321" i="2"/>
  <c r="D320" i="2"/>
  <c r="A325" i="9"/>
  <c r="A316" i="9"/>
  <c r="A315" i="9"/>
  <c r="A313" i="9"/>
  <c r="A320" i="9"/>
  <c r="D337" i="2"/>
  <c r="D330" i="2"/>
  <c r="D342" i="2"/>
  <c r="D346" i="2"/>
  <c r="D324" i="2"/>
  <c r="D319" i="2"/>
  <c r="D336" i="2"/>
  <c r="D329" i="2"/>
  <c r="D341" i="2"/>
  <c r="D345" i="2"/>
  <c r="D335" i="2"/>
  <c r="D344" i="2"/>
  <c r="D323" i="2"/>
  <c r="D317" i="2"/>
  <c r="D334" i="2"/>
  <c r="D328" i="2"/>
  <c r="D340" i="2"/>
  <c r="D343" i="2"/>
  <c r="D322" i="2"/>
  <c r="D316" i="2"/>
  <c r="D333" i="2"/>
  <c r="D327" i="2"/>
  <c r="D339" i="2"/>
  <c r="D347" i="2"/>
  <c r="D332" i="2"/>
  <c r="D315" i="2"/>
  <c r="D331" i="2"/>
  <c r="D326" i="2"/>
  <c r="D338" i="2"/>
  <c r="G12486" i="6"/>
  <c r="G12536" i="6"/>
  <c r="G12497" i="6"/>
  <c r="G12547" i="6"/>
  <c r="G12526" i="6"/>
  <c r="G11836" i="6"/>
  <c r="G12476" i="6"/>
  <c r="G11876" i="6"/>
  <c r="G12136" i="6"/>
  <c r="G11797" i="6"/>
  <c r="G12236" i="6"/>
  <c r="G12397" i="6"/>
  <c r="G12347" i="6"/>
  <c r="G11547" i="6"/>
  <c r="G12386" i="6"/>
  <c r="G11936" i="6"/>
  <c r="G12436" i="6"/>
  <c r="G12447" i="6"/>
  <c r="G11476" i="6"/>
  <c r="G12186" i="6"/>
  <c r="G12426" i="6"/>
  <c r="G11536" i="6"/>
  <c r="G12376" i="6"/>
  <c r="G12399" i="6" s="1"/>
  <c r="G11847" i="6"/>
  <c r="G12336" i="6"/>
  <c r="G12036" i="6"/>
  <c r="G11636" i="6"/>
  <c r="G11697" i="6"/>
  <c r="G11986" i="6"/>
  <c r="G12097" i="6"/>
  <c r="G12297" i="6"/>
  <c r="G11576" i="6"/>
  <c r="G12126" i="6"/>
  <c r="G11647" i="6"/>
  <c r="G11486" i="6"/>
  <c r="G11526" i="6"/>
  <c r="G11786" i="6"/>
  <c r="G11926" i="6"/>
  <c r="G12086" i="6"/>
  <c r="G12276" i="6"/>
  <c r="G11976" i="6"/>
  <c r="G12286" i="6"/>
  <c r="G11586" i="6"/>
  <c r="G11726" i="6"/>
  <c r="G11886" i="6"/>
  <c r="G11897" i="6"/>
  <c r="G11997" i="6"/>
  <c r="G12197" i="6"/>
  <c r="G11597" i="6"/>
  <c r="G12047" i="6"/>
  <c r="G11736" i="6"/>
  <c r="G11947" i="6"/>
  <c r="G12176" i="6"/>
  <c r="G11497" i="6"/>
  <c r="G11626" i="6"/>
  <c r="G11676" i="6"/>
  <c r="G11776" i="6"/>
  <c r="G12247" i="6"/>
  <c r="G11747" i="6"/>
  <c r="G12026" i="6"/>
  <c r="G12049" i="6" s="1"/>
  <c r="G12326" i="6"/>
  <c r="G12147" i="6"/>
  <c r="G12076" i="6"/>
  <c r="G11686" i="6"/>
  <c r="G11826" i="6"/>
  <c r="G12226" i="6"/>
  <c r="G11426" i="6"/>
  <c r="G11447" i="6"/>
  <c r="G11436" i="6"/>
  <c r="B332" i="2"/>
  <c r="B344" i="2"/>
  <c r="B317" i="2"/>
  <c r="B342" i="2"/>
  <c r="B334" i="2"/>
  <c r="B346" i="2"/>
  <c r="B322" i="2"/>
  <c r="B318" i="2"/>
  <c r="B333" i="2"/>
  <c r="B329" i="2"/>
  <c r="B325" i="2"/>
  <c r="B339" i="2"/>
  <c r="B345" i="2"/>
  <c r="B324" i="2"/>
  <c r="B320" i="2"/>
  <c r="B316" i="2"/>
  <c r="B335" i="2"/>
  <c r="B331" i="2"/>
  <c r="B327" i="2"/>
  <c r="B341" i="2"/>
  <c r="B337" i="2"/>
  <c r="B343" i="2"/>
  <c r="B347" i="2"/>
  <c r="E347" i="2"/>
  <c r="E346" i="2"/>
  <c r="E345" i="2"/>
  <c r="E344" i="2"/>
  <c r="E343" i="2"/>
  <c r="E337" i="2"/>
  <c r="E342" i="2"/>
  <c r="E341" i="2"/>
  <c r="E340" i="2"/>
  <c r="E339" i="2"/>
  <c r="E338" i="2"/>
  <c r="E336" i="2"/>
  <c r="E335" i="2"/>
  <c r="E334" i="2"/>
  <c r="E333" i="2"/>
  <c r="E332" i="2"/>
  <c r="E331" i="2"/>
  <c r="E330" i="2"/>
  <c r="E329" i="2"/>
  <c r="E328" i="2"/>
  <c r="E327" i="2"/>
  <c r="E326" i="2"/>
  <c r="E325" i="2"/>
  <c r="E324" i="2"/>
  <c r="E323" i="2"/>
  <c r="E322" i="2"/>
  <c r="E321" i="2"/>
  <c r="E320" i="2"/>
  <c r="E319" i="2"/>
  <c r="E318" i="2"/>
  <c r="E317" i="2"/>
  <c r="E316" i="2"/>
  <c r="E315" i="2"/>
  <c r="E314" i="2"/>
  <c r="G12499" i="6" l="1"/>
  <c r="G12349" i="6"/>
  <c r="G12199" i="6"/>
  <c r="G12249" i="6"/>
  <c r="G11799" i="6"/>
  <c r="G11649" i="6"/>
  <c r="G12549" i="6"/>
  <c r="G12149" i="6"/>
  <c r="G11949" i="6"/>
  <c r="G11899" i="6"/>
  <c r="G11549" i="6"/>
  <c r="G12449" i="6"/>
  <c r="G11749" i="6"/>
  <c r="G12299" i="6"/>
  <c r="G11599" i="6"/>
  <c r="G11449" i="6"/>
  <c r="G11849" i="6"/>
  <c r="G11499" i="6"/>
  <c r="G11699" i="6"/>
  <c r="G11999" i="6"/>
  <c r="G120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E246" i="2"/>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8" i="2" l="1"/>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7799" i="6" s="1"/>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449" i="6" s="1"/>
  <c r="G7576" i="6"/>
  <c r="G7599" i="6" s="1"/>
  <c r="G7326" i="6"/>
  <c r="G7349" i="6" s="1"/>
  <c r="G7526" i="6"/>
  <c r="G7549" i="6" s="1"/>
  <c r="G7726" i="6"/>
  <c r="G8076" i="6"/>
  <c r="G8126" i="6"/>
  <c r="G7897" i="6"/>
  <c r="G7947" i="6"/>
  <c r="G8147" i="6"/>
  <c r="G7697" i="6"/>
  <c r="G7826" i="6"/>
  <c r="G7876" i="6"/>
  <c r="G7926" i="6"/>
  <c r="G7997" i="6"/>
  <c r="G7999" i="6" s="1"/>
  <c r="G8047" i="6"/>
  <c r="G8226" i="6"/>
  <c r="G7626" i="6"/>
  <c r="G7649" i="6" s="1"/>
  <c r="G8026" i="6"/>
  <c r="G8097" i="6"/>
  <c r="G8276" i="6"/>
  <c r="G8297" i="6"/>
  <c r="G8326" i="6"/>
  <c r="G8397" i="6"/>
  <c r="G8576" i="6"/>
  <c r="G8599" i="6" s="1"/>
  <c r="G8176" i="6"/>
  <c r="G8199" i="6" s="1"/>
  <c r="G8376" i="6"/>
  <c r="G8236" i="6"/>
  <c r="G8497" i="6"/>
  <c r="G8647" i="6"/>
  <c r="G8476" i="6"/>
  <c r="G8486" i="6"/>
  <c r="G8636" i="6"/>
  <c r="G8697" i="6"/>
  <c r="G8547" i="6"/>
  <c r="G8626" i="6"/>
  <c r="G8426" i="6"/>
  <c r="G8449" i="6" s="1"/>
  <c r="G8776" i="6"/>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849" i="6" l="1"/>
  <c r="G3999" i="6"/>
  <c r="G8349" i="6"/>
  <c r="G7499" i="6"/>
  <c r="G6649" i="6"/>
  <c r="G7699" i="6"/>
  <c r="G9599" i="6"/>
  <c r="G10399" i="6"/>
  <c r="G6849" i="6"/>
  <c r="G9499" i="6"/>
  <c r="G8799" i="6"/>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52" i="2"/>
  <c r="B352" i="2"/>
  <c r="B358" i="2"/>
  <c r="B357" i="2"/>
  <c r="B35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8" i="2" l="1"/>
  <c r="E357" i="2"/>
  <c r="E35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Q13" i="9"/>
  <c r="Q14" i="9"/>
  <c r="Q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G11" i="9"/>
  <c r="H11" i="9" s="1"/>
  <c r="I11" i="9" s="1"/>
  <c r="J11" i="9" s="1"/>
  <c r="K11" i="9" s="1"/>
  <c r="L11" i="9" s="1"/>
  <c r="M11" i="9" s="1"/>
  <c r="N11" i="9" s="1"/>
  <c r="O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343" i="9" l="1"/>
  <c r="Q210" i="9"/>
  <c r="Q209"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0" i="15"/>
  <c r="C1220" i="15"/>
  <c r="C1320" i="15"/>
  <c r="C1570" i="15"/>
  <c r="C1620" i="15"/>
  <c r="C1920" i="15"/>
  <c r="A62" i="2"/>
  <c r="C1120" i="15"/>
  <c r="C1170"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0" i="15"/>
  <c r="C2120" i="15"/>
  <c r="C1370" i="15"/>
  <c r="C1870" i="15"/>
  <c r="A61" i="2"/>
  <c r="E61" i="2" s="1"/>
  <c r="C1770" i="15"/>
  <c r="A58" i="2"/>
  <c r="C2020"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0" i="15"/>
  <c r="A56" i="2"/>
  <c r="E56" i="2" s="1"/>
  <c r="A82" i="2"/>
  <c r="E82" i="2" s="1"/>
  <c r="A156" i="2"/>
  <c r="E156" i="2" s="1"/>
  <c r="A149" i="2"/>
  <c r="E149" i="2" s="1"/>
  <c r="A177" i="2"/>
  <c r="A110" i="2"/>
  <c r="A98" i="2"/>
  <c r="A96" i="2"/>
  <c r="E96" i="2" s="1"/>
  <c r="A90" i="2"/>
  <c r="A204" i="2"/>
  <c r="A88" i="2"/>
  <c r="E88" i="2" s="1"/>
  <c r="A120" i="2"/>
  <c r="A132" i="2"/>
  <c r="A211" i="2"/>
  <c r="A192" i="2"/>
  <c r="E192" i="2" s="1"/>
  <c r="A208" i="2"/>
  <c r="C1820" i="15"/>
  <c r="E27" i="2"/>
  <c r="A127" i="2"/>
  <c r="E127" i="2" s="1"/>
  <c r="A162" i="2"/>
  <c r="A105" i="2"/>
  <c r="A157" i="2"/>
  <c r="E157" i="2" s="1"/>
  <c r="A78" i="2"/>
  <c r="E78" i="2" s="1"/>
  <c r="A80" i="2"/>
  <c r="C1470" i="15"/>
  <c r="A196" i="2"/>
  <c r="E196" i="2" s="1"/>
  <c r="A92" i="2"/>
  <c r="E92" i="2" s="1"/>
  <c r="C1520" i="15"/>
  <c r="A187" i="2"/>
  <c r="E187" i="2" s="1"/>
  <c r="A210" i="2"/>
  <c r="E210" i="2" s="1"/>
  <c r="A72" i="2"/>
  <c r="A107" i="2"/>
  <c r="E26" i="2"/>
  <c r="A106" i="2"/>
  <c r="E106" i="2" s="1"/>
  <c r="A150" i="2"/>
  <c r="A207" i="2"/>
  <c r="A93" i="2"/>
  <c r="E93" i="2" s="1"/>
  <c r="C1070" i="15"/>
  <c r="E42" i="2"/>
  <c r="A154" i="2"/>
  <c r="A116" i="2"/>
  <c r="A134" i="2"/>
  <c r="E134" i="2" s="1"/>
  <c r="A139" i="2"/>
  <c r="E139" i="2" s="1"/>
  <c r="A200" i="2"/>
  <c r="A183" i="2"/>
  <c r="E183" i="2" s="1"/>
  <c r="A59" i="2"/>
  <c r="E59" i="2" s="1"/>
  <c r="C1270"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0" i="15"/>
  <c r="A66" i="2"/>
  <c r="C1420"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7"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7" i="2"/>
  <c r="A53" i="9"/>
  <c r="B62" i="2"/>
  <c r="B2127" i="2"/>
  <c r="D62" i="2"/>
  <c r="A57" i="9"/>
  <c r="B2227" i="2"/>
  <c r="B64" i="2"/>
  <c r="D64" i="2"/>
  <c r="A59" i="9"/>
  <c r="B61" i="2"/>
  <c r="B2077" i="2"/>
  <c r="D61" i="2"/>
  <c r="A56" i="9"/>
  <c r="D68" i="2"/>
  <c r="B68" i="2"/>
  <c r="A63" i="9"/>
  <c r="B20" i="2"/>
  <c r="D20" i="2"/>
  <c r="A15" i="9"/>
  <c r="E20" i="2"/>
  <c r="A49" i="2"/>
  <c r="A57" i="2"/>
  <c r="A55" i="2"/>
  <c r="A48" i="2"/>
  <c r="E58" i="2"/>
  <c r="A67" i="2"/>
  <c r="E62" i="2"/>
  <c r="E68" i="2"/>
  <c r="A54" i="2"/>
  <c r="A63" i="2"/>
  <c r="B333" i="9" l="1"/>
  <c r="B331" i="9"/>
  <c r="B311" i="9"/>
  <c r="B324" i="9"/>
  <c r="B322" i="9"/>
  <c r="B318" i="9"/>
  <c r="B335" i="9"/>
  <c r="B332" i="9"/>
  <c r="B312" i="9"/>
  <c r="B320" i="9"/>
  <c r="B310" i="9"/>
  <c r="B339" i="9"/>
  <c r="B315" i="9"/>
  <c r="B327" i="9"/>
  <c r="B309" i="9"/>
  <c r="B316" i="9"/>
  <c r="B314" i="9"/>
  <c r="B340" i="9"/>
  <c r="B336" i="9"/>
  <c r="B329" i="9"/>
  <c r="B334" i="9"/>
  <c r="B323" i="9"/>
  <c r="B326" i="9"/>
  <c r="B337" i="9"/>
  <c r="B319" i="9"/>
  <c r="B325" i="9"/>
  <c r="B328" i="9"/>
  <c r="B330" i="9"/>
  <c r="B338" i="9"/>
  <c r="B341" i="9"/>
  <c r="B321" i="9"/>
  <c r="B342" i="9"/>
  <c r="B317" i="9"/>
  <c r="B313"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557" i="6"/>
  <c r="C1557" i="6"/>
  <c r="B1599" i="6" s="1"/>
  <c r="G107" i="6"/>
  <c r="G57" i="6"/>
  <c r="C107" i="6"/>
  <c r="B149" i="6" s="1"/>
  <c r="B1756" i="6"/>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27" i="2"/>
  <c r="A48" i="9"/>
  <c r="E53" i="2"/>
  <c r="B133" i="9"/>
  <c r="B28" i="9"/>
  <c r="D66" i="2"/>
  <c r="G1607" i="6" s="1"/>
  <c r="B2277" i="2"/>
  <c r="B66" i="2"/>
  <c r="C1607" i="6" s="1"/>
  <c r="B1649" i="6" s="1"/>
  <c r="A61" i="9"/>
  <c r="E66" i="2"/>
  <c r="B123" i="9"/>
  <c r="B135" i="9"/>
  <c r="B74" i="9"/>
  <c r="B176" i="9"/>
  <c r="B18" i="9"/>
  <c r="B199" i="9"/>
  <c r="B115" i="9"/>
  <c r="B14" i="9"/>
  <c r="B127" i="9"/>
  <c r="B145" i="9"/>
  <c r="B206" i="9"/>
  <c r="B67" i="9"/>
  <c r="B13" i="9"/>
  <c r="B45" i="2"/>
  <c r="B1427" i="2"/>
  <c r="D45" i="2"/>
  <c r="A40" i="9"/>
  <c r="E45" i="2"/>
  <c r="B112" i="9"/>
  <c r="B91" i="9"/>
  <c r="B152" i="9"/>
  <c r="B113" i="9"/>
  <c r="B99" i="9"/>
  <c r="B163" i="9"/>
  <c r="B37" i="9"/>
  <c r="D43" i="2"/>
  <c r="G807" i="6" s="1"/>
  <c r="B1327" i="2"/>
  <c r="B43" i="2"/>
  <c r="C807" i="6" s="1"/>
  <c r="B849" i="6" s="1"/>
  <c r="A38" i="9"/>
  <c r="E43" i="2"/>
  <c r="G7" i="6"/>
  <c r="C7" i="6"/>
  <c r="B49" i="6" s="1"/>
  <c r="C6" i="6"/>
  <c r="B49" i="2"/>
  <c r="D49" i="2"/>
  <c r="B1577" i="2"/>
  <c r="A44" i="9"/>
  <c r="E49" i="2"/>
  <c r="B200" i="9"/>
  <c r="B137" i="9"/>
  <c r="B68" i="9"/>
  <c r="B132" i="9"/>
  <c r="B209" i="9"/>
  <c r="B181" i="9"/>
  <c r="B69" i="9"/>
  <c r="B174" i="9"/>
  <c r="B150" i="9"/>
  <c r="B185" i="9"/>
  <c r="B134" i="9"/>
  <c r="B54" i="9"/>
  <c r="B207" i="9"/>
  <c r="B141" i="9"/>
  <c r="B154" i="9"/>
  <c r="B140" i="9"/>
  <c r="B46" i="2"/>
  <c r="B1477" i="2"/>
  <c r="D46" i="2"/>
  <c r="A41" i="9"/>
  <c r="E46" i="2"/>
  <c r="B29" i="9"/>
  <c r="B166" i="9"/>
  <c r="B196" i="9"/>
  <c r="B30" i="9"/>
  <c r="B120" i="9"/>
  <c r="B35" i="9"/>
  <c r="B85" i="9"/>
  <c r="B70" i="9"/>
  <c r="B33" i="9"/>
  <c r="B116" i="9"/>
  <c r="B162" i="9"/>
  <c r="B26" i="9"/>
  <c r="B157" i="9"/>
  <c r="B204" i="9"/>
  <c r="B60" i="9"/>
  <c r="B57" i="2"/>
  <c r="B1927" i="2"/>
  <c r="D57" i="2"/>
  <c r="A52" i="9"/>
  <c r="E57" i="2"/>
  <c r="B117" i="9"/>
  <c r="B131" i="9"/>
  <c r="B175" i="9"/>
  <c r="B45" i="9"/>
  <c r="B97" i="9"/>
  <c r="B151" i="9"/>
  <c r="B83" i="9"/>
  <c r="B191" i="9"/>
  <c r="B88" i="9"/>
  <c r="D63" i="2"/>
  <c r="B2177" i="2"/>
  <c r="B63" i="2"/>
  <c r="A58" i="9"/>
  <c r="E63" i="2"/>
  <c r="B48" i="2"/>
  <c r="C957" i="6" s="1"/>
  <c r="B999" i="6" s="1"/>
  <c r="B1527" i="2"/>
  <c r="D48" i="2"/>
  <c r="A43" i="9"/>
  <c r="E48" i="2"/>
  <c r="B54" i="2"/>
  <c r="B1777" i="2"/>
  <c r="D54" i="2"/>
  <c r="A49" i="9"/>
  <c r="E54" i="2"/>
  <c r="B2327" i="2"/>
  <c r="B67" i="2"/>
  <c r="C1707" i="6" s="1"/>
  <c r="B1749" i="6" s="1"/>
  <c r="D67" i="2"/>
  <c r="G1707" i="6" s="1"/>
  <c r="A62" i="9"/>
  <c r="E67" i="2"/>
  <c r="D55" i="2"/>
  <c r="B1827"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7"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77" i="2"/>
  <c r="B44" i="2"/>
  <c r="C1056"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407" i="6" s="1"/>
  <c r="B2027" i="2"/>
  <c r="B60" i="2"/>
  <c r="C1407" i="6" s="1"/>
  <c r="B1449" i="6" s="1"/>
  <c r="A55" i="9"/>
  <c r="E60" i="2"/>
  <c r="B17" i="9"/>
  <c r="B78" i="9"/>
  <c r="B168" i="9"/>
  <c r="B126" i="9"/>
  <c r="B156" i="9"/>
  <c r="B34" i="9"/>
  <c r="B107" i="9"/>
  <c r="B52" i="2"/>
  <c r="D52" i="2"/>
  <c r="G1157" i="6" s="1"/>
  <c r="B1677" i="2"/>
  <c r="A47" i="9"/>
  <c r="E52" i="2"/>
  <c r="B105" i="9"/>
  <c r="B32" i="9"/>
  <c r="B102" i="9"/>
  <c r="B90" i="9"/>
  <c r="B75" i="9"/>
  <c r="B108" i="9"/>
  <c r="B111" i="9"/>
  <c r="B195" i="9"/>
  <c r="B25" i="9"/>
  <c r="G957" i="6" l="1"/>
  <c r="G1057" i="6"/>
  <c r="C1057" i="6"/>
  <c r="B1099" i="6" s="1"/>
  <c r="G1357" i="6"/>
  <c r="G1507" i="6"/>
  <c r="C1507" i="6"/>
  <c r="B1549" i="6" s="1"/>
  <c r="C1257" i="6"/>
  <c r="B1299" i="6" s="1"/>
  <c r="C1357" i="6"/>
  <c r="B1399" i="6" s="1"/>
  <c r="G1257" i="6"/>
  <c r="C1756"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54" i="2"/>
  <c r="E35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308" i="2"/>
  <c r="F230" i="2"/>
  <c r="F259" i="2"/>
  <c r="F243" i="2"/>
  <c r="F265" i="2"/>
  <c r="F290" i="2"/>
  <c r="F305" i="2"/>
  <c r="F227" i="2"/>
  <c r="F297" i="2"/>
  <c r="F254" i="2"/>
  <c r="F217" i="2"/>
  <c r="F262" i="2"/>
  <c r="F250" i="2"/>
  <c r="F264" i="2"/>
  <c r="F236" i="2"/>
  <c r="F284" i="2"/>
  <c r="F275" i="2"/>
  <c r="F232" i="2"/>
  <c r="F293" i="2"/>
  <c r="F229" i="2"/>
  <c r="F274" i="2"/>
  <c r="F295" i="2"/>
  <c r="F249" i="2"/>
  <c r="F239" i="2"/>
  <c r="F282" i="2"/>
  <c r="F252" i="2"/>
  <c r="F255" i="2"/>
  <c r="F231" i="2"/>
  <c r="F246" i="2"/>
  <c r="F285" i="2"/>
  <c r="F256" i="2"/>
  <c r="F302" i="2"/>
  <c r="F253" i="2"/>
  <c r="F222" i="2"/>
  <c r="F233" i="2"/>
  <c r="F224" i="2"/>
  <c r="F247" i="2"/>
  <c r="F283" i="2"/>
  <c r="F281" i="2"/>
  <c r="F251" i="2"/>
  <c r="F248" i="2"/>
  <c r="F299" i="2"/>
  <c r="F21" i="2"/>
  <c r="F20" i="2"/>
  <c r="F47" i="2"/>
  <c r="F179" i="2"/>
  <c r="F27" i="2"/>
  <c r="F52" i="2"/>
  <c r="F208" i="2"/>
  <c r="F72" i="2"/>
  <c r="F112" i="2"/>
  <c r="F93" i="2"/>
  <c r="F118" i="2"/>
  <c r="F51" i="2"/>
  <c r="F121" i="2"/>
  <c r="F145" i="2"/>
  <c r="F169" i="2"/>
  <c r="F136" i="2"/>
  <c r="F130" i="2"/>
  <c r="F178" i="2"/>
  <c r="F89" i="2"/>
  <c r="F137" i="2"/>
  <c r="F152" i="2"/>
  <c r="F151" i="2"/>
  <c r="F207" i="2"/>
  <c r="F200" i="2"/>
  <c r="F109" i="2"/>
  <c r="F164" i="2"/>
  <c r="F140" i="2"/>
  <c r="F40" i="2"/>
  <c r="F216" i="2"/>
  <c r="F23" i="2"/>
  <c r="F149" i="2"/>
  <c r="F45" i="2"/>
  <c r="F28" i="2"/>
  <c r="F60" i="2"/>
  <c r="F195" i="2"/>
  <c r="F102" i="2"/>
  <c r="F106" i="2"/>
  <c r="F181" i="2"/>
  <c r="F39" i="2"/>
  <c r="F158" i="2"/>
  <c r="F100" i="2"/>
  <c r="F182" i="2"/>
  <c r="F144" i="2"/>
  <c r="F108" i="2"/>
  <c r="F168" i="2"/>
  <c r="F201" i="2"/>
  <c r="F103" i="2"/>
  <c r="F31" i="2"/>
  <c r="F142" i="2"/>
  <c r="F26" i="2"/>
  <c r="F98" i="2"/>
  <c r="F132" i="2"/>
  <c r="F156" i="2"/>
  <c r="F116" i="2"/>
  <c r="F203" i="2"/>
  <c r="F48" i="2"/>
  <c r="F53" i="2"/>
  <c r="F49" i="2"/>
  <c r="F143" i="2"/>
  <c r="F153" i="2"/>
  <c r="F104" i="2"/>
  <c r="F139" i="2"/>
  <c r="F191" i="2"/>
  <c r="F59" i="2"/>
  <c r="F113" i="2"/>
  <c r="F111" i="2"/>
  <c r="F150" i="2"/>
  <c r="F192" i="2"/>
  <c r="F163" i="2"/>
  <c r="F209" i="2"/>
  <c r="F138" i="2"/>
  <c r="F196" i="2"/>
  <c r="F30" i="2"/>
  <c r="F64" i="2"/>
  <c r="F172" i="2"/>
  <c r="F62" i="2"/>
  <c r="F117" i="2"/>
  <c r="F134" i="2"/>
  <c r="F146" i="2"/>
  <c r="F148" i="2"/>
  <c r="F135" i="2"/>
  <c r="F78" i="2"/>
  <c r="F46" i="2"/>
  <c r="F86" i="2"/>
  <c r="F174" i="2"/>
  <c r="F141" i="2"/>
  <c r="F101" i="2"/>
  <c r="F186" i="2"/>
  <c r="F155" i="2"/>
  <c r="F213" i="2"/>
  <c r="F55" i="2"/>
  <c r="F173" i="2"/>
  <c r="F105" i="2"/>
  <c r="F122" i="2"/>
  <c r="F66" i="2"/>
  <c r="F165" i="2"/>
  <c r="F188" i="2"/>
  <c r="F107" i="2"/>
  <c r="F162" i="2"/>
  <c r="F167" i="2"/>
  <c r="F25" i="2"/>
  <c r="F35" i="2"/>
  <c r="F42" i="2"/>
  <c r="F175" i="2"/>
  <c r="F110" i="2"/>
  <c r="F70" i="2"/>
  <c r="F147" i="2"/>
  <c r="F187" i="2"/>
  <c r="F215" i="2"/>
  <c r="F56" i="2"/>
  <c r="F80" i="2"/>
  <c r="F170" i="2"/>
  <c r="F131" i="2"/>
  <c r="F171" i="2"/>
  <c r="F160" i="2"/>
  <c r="F157" i="2"/>
  <c r="F212" i="2"/>
  <c r="F36" i="2"/>
  <c r="F214" i="2"/>
  <c r="F133" i="2"/>
  <c r="F50" i="2"/>
  <c r="F123" i="2"/>
  <c r="F83" i="2"/>
  <c r="F190" i="2"/>
  <c r="F161" i="2"/>
  <c r="F82" i="2"/>
  <c r="F34" i="2"/>
  <c r="F99" i="2"/>
  <c r="F197" i="2"/>
  <c r="F32" i="2"/>
  <c r="F159" i="2"/>
  <c r="F129" i="2"/>
  <c r="F202" i="2"/>
  <c r="F154" i="2"/>
  <c r="F180" i="2"/>
  <c r="F166" i="2"/>
  <c r="F68" i="2"/>
  <c r="F189" i="2"/>
  <c r="F41" i="2"/>
  <c r="G297" i="2"/>
  <c r="G232" i="2"/>
  <c r="G243" i="2"/>
  <c r="G49" i="2"/>
  <c r="G111" i="2"/>
  <c r="G191" i="2"/>
  <c r="G50" i="2"/>
  <c r="G170" i="2"/>
  <c r="G23" i="2"/>
  <c r="G145" i="2"/>
  <c r="G80" i="2"/>
  <c r="G197" i="2"/>
  <c r="G189" i="2"/>
  <c r="G34" i="2"/>
  <c r="G113" i="2"/>
  <c r="G250" i="2"/>
  <c r="G231" i="2"/>
  <c r="G305" i="2"/>
  <c r="G133" i="2"/>
  <c r="G212" i="2"/>
  <c r="G141" i="2"/>
  <c r="G107" i="2"/>
  <c r="G48" i="2"/>
  <c r="G121" i="2"/>
  <c r="G192" i="2"/>
  <c r="G161" i="2"/>
  <c r="G140" i="2"/>
  <c r="G129" i="2"/>
  <c r="G108" i="2"/>
  <c r="G188" i="2"/>
  <c r="G247" i="2"/>
  <c r="G222" i="2"/>
  <c r="G246" i="2"/>
  <c r="G285" i="2"/>
  <c r="G116" i="2"/>
  <c r="G180" i="2"/>
  <c r="G207" i="2"/>
  <c r="G66" i="2"/>
  <c r="G123" i="2"/>
  <c r="G182" i="2"/>
  <c r="G82" i="2"/>
  <c r="G215" i="2"/>
  <c r="G28" i="2"/>
  <c r="G146" i="2"/>
  <c r="G230" i="2"/>
  <c r="G236" i="2"/>
  <c r="G248" i="2"/>
  <c r="G86" i="2"/>
  <c r="G144" i="2"/>
  <c r="G208" i="2"/>
  <c r="G32" i="2"/>
  <c r="G147" i="2"/>
  <c r="G59" i="2"/>
  <c r="G72" i="2"/>
  <c r="G169" i="2"/>
  <c r="G186" i="2"/>
  <c r="G100" i="2"/>
  <c r="G195" i="2"/>
  <c r="G139" i="2"/>
  <c r="G275" i="2"/>
  <c r="G256" i="2"/>
  <c r="G254" i="2"/>
  <c r="G110" i="2"/>
  <c r="G187" i="2"/>
  <c r="G31" i="2"/>
  <c r="G142" i="2"/>
  <c r="G151" i="2"/>
  <c r="G214" i="2"/>
  <c r="G156" i="2"/>
  <c r="G35" i="2"/>
  <c r="G130" i="2"/>
  <c r="G51" i="2"/>
  <c r="G216" i="2"/>
  <c r="G109" i="2"/>
  <c r="G229" i="2"/>
  <c r="G281" i="2"/>
  <c r="G293" i="2"/>
  <c r="G153" i="2"/>
  <c r="G200" i="2"/>
  <c r="G45" i="2"/>
  <c r="G47" i="2"/>
  <c r="G178" i="2"/>
  <c r="G136" i="2"/>
  <c r="G175" i="2"/>
  <c r="G165" i="2"/>
  <c r="G36" i="2"/>
  <c r="G209" i="2"/>
  <c r="G112" i="2"/>
  <c r="G164" i="2"/>
  <c r="G255" i="2"/>
  <c r="G259" i="2"/>
  <c r="G295" i="2"/>
  <c r="G196" i="2"/>
  <c r="G157" i="2"/>
  <c r="G143" i="2"/>
  <c r="G202" i="2"/>
  <c r="G159" i="2"/>
  <c r="G104" i="2"/>
  <c r="G163" i="2"/>
  <c r="G93" i="2"/>
  <c r="G41" i="2"/>
  <c r="G135" i="2"/>
  <c r="G162" i="2"/>
  <c r="G166" i="2"/>
  <c r="G118" i="2"/>
  <c r="G102" i="2"/>
  <c r="G134" i="2"/>
  <c r="G150" i="2"/>
  <c r="G138" i="2"/>
  <c r="G20" i="2"/>
  <c r="G308" i="2"/>
  <c r="G283" i="2"/>
  <c r="G239" i="2"/>
  <c r="G302" i="2"/>
  <c r="G70" i="2"/>
  <c r="G171" i="2"/>
  <c r="G172" i="2"/>
  <c r="G25" i="2"/>
  <c r="G30" i="2"/>
  <c r="G168" i="2"/>
  <c r="G98" i="2"/>
  <c r="G52" i="2"/>
  <c r="G201" i="2"/>
  <c r="G137" i="2"/>
  <c r="G62" i="2"/>
  <c r="G103" i="2"/>
  <c r="G217" i="2"/>
  <c r="G265" i="2"/>
  <c r="G233" i="2"/>
  <c r="G227" i="2"/>
  <c r="G106" i="2"/>
  <c r="G131" i="2"/>
  <c r="G27" i="2"/>
  <c r="G78" i="2"/>
  <c r="G55" i="2"/>
  <c r="G167" i="2"/>
  <c r="G122" i="2"/>
  <c r="G83" i="2"/>
  <c r="G155" i="2"/>
  <c r="G179" i="2"/>
  <c r="G26" i="2"/>
  <c r="G252" i="2"/>
  <c r="G274" i="2"/>
  <c r="G282" i="2"/>
  <c r="G249" i="2"/>
  <c r="G68" i="2"/>
  <c r="G56" i="2"/>
  <c r="G99" i="2"/>
  <c r="G158" i="2"/>
  <c r="G213" i="2"/>
  <c r="G284" i="2"/>
  <c r="G264" i="2"/>
  <c r="G251" i="2"/>
  <c r="G262" i="2"/>
  <c r="G117" i="2"/>
  <c r="G148" i="2"/>
  <c r="G101" i="2"/>
  <c r="G203" i="2"/>
  <c r="G160" i="2"/>
  <c r="G89" i="2"/>
  <c r="G181" i="2"/>
  <c r="G105" i="2"/>
  <c r="G39" i="2"/>
  <c r="G21" i="2"/>
  <c r="G40" i="2"/>
  <c r="G132" i="2"/>
  <c r="G299" i="2"/>
  <c r="G290" i="2"/>
  <c r="G224" i="2"/>
  <c r="G253" i="2"/>
  <c r="G42" i="2"/>
  <c r="G173" i="2"/>
  <c r="G152" i="2"/>
  <c r="G46" i="2"/>
  <c r="G149" i="2"/>
  <c r="G60" i="2"/>
  <c r="G174" i="2"/>
  <c r="G53" i="2"/>
  <c r="G154" i="2"/>
  <c r="G190" i="2"/>
  <c r="G64" i="2"/>
  <c r="B11456" i="6" l="1"/>
  <c r="C11456" i="6" s="1"/>
  <c r="A11499" i="6"/>
  <c r="G11457" i="6"/>
  <c r="C11457" i="6"/>
  <c r="B11499" i="6" s="1"/>
  <c r="F317" i="2"/>
  <c r="F314" i="2"/>
  <c r="H253" i="2"/>
  <c r="H285" i="2"/>
  <c r="H249" i="2"/>
  <c r="H262" i="2"/>
  <c r="H227" i="2"/>
  <c r="H302" i="2"/>
  <c r="H295" i="2"/>
  <c r="H293" i="2"/>
  <c r="H254" i="2"/>
  <c r="H305" i="2"/>
  <c r="H243" i="2"/>
  <c r="H248" i="2"/>
  <c r="H224" i="2"/>
  <c r="H246" i="2"/>
  <c r="H282" i="2"/>
  <c r="H251" i="2"/>
  <c r="H233" i="2"/>
  <c r="H239" i="2"/>
  <c r="H259" i="2"/>
  <c r="H281" i="2"/>
  <c r="H256" i="2"/>
  <c r="H231" i="2"/>
  <c r="H232" i="2"/>
  <c r="H236" i="2"/>
  <c r="H290" i="2"/>
  <c r="H222" i="2"/>
  <c r="H274" i="2"/>
  <c r="H264" i="2"/>
  <c r="H265" i="2"/>
  <c r="H283" i="2"/>
  <c r="H255" i="2"/>
  <c r="H229" i="2"/>
  <c r="H275" i="2"/>
  <c r="H250" i="2"/>
  <c r="H297" i="2"/>
  <c r="H230" i="2"/>
  <c r="H299" i="2"/>
  <c r="H247" i="2"/>
  <c r="H252" i="2"/>
  <c r="H284" i="2"/>
  <c r="H217" i="2"/>
  <c r="H308" i="2"/>
  <c r="H212" i="2"/>
  <c r="H215" i="2"/>
  <c r="H70" i="2"/>
  <c r="H188" i="2"/>
  <c r="H155" i="2"/>
  <c r="H46" i="2"/>
  <c r="H148" i="2"/>
  <c r="H117" i="2"/>
  <c r="H30" i="2"/>
  <c r="H209" i="2"/>
  <c r="H113" i="2"/>
  <c r="H104" i="2"/>
  <c r="H49" i="2"/>
  <c r="H116" i="2"/>
  <c r="H26" i="2"/>
  <c r="H39" i="2"/>
  <c r="H60" i="2"/>
  <c r="H216" i="2"/>
  <c r="H40" i="2"/>
  <c r="H164" i="2"/>
  <c r="H151" i="2"/>
  <c r="H137" i="2"/>
  <c r="H130" i="2"/>
  <c r="H136" i="2"/>
  <c r="H121" i="2"/>
  <c r="H93" i="2"/>
  <c r="H208" i="2"/>
  <c r="H47" i="2"/>
  <c r="H41" i="2"/>
  <c r="H83" i="2"/>
  <c r="H171" i="2"/>
  <c r="H35" i="2"/>
  <c r="H66" i="2"/>
  <c r="H189" i="2"/>
  <c r="H129" i="2"/>
  <c r="H197" i="2"/>
  <c r="H133" i="2"/>
  <c r="H157" i="2"/>
  <c r="H131" i="2"/>
  <c r="H80" i="2"/>
  <c r="H187" i="2"/>
  <c r="H110" i="2"/>
  <c r="H167" i="2"/>
  <c r="H122" i="2"/>
  <c r="H173" i="2"/>
  <c r="H141" i="2"/>
  <c r="H174" i="2"/>
  <c r="H78" i="2"/>
  <c r="H146" i="2"/>
  <c r="H62" i="2"/>
  <c r="H196" i="2"/>
  <c r="H163" i="2"/>
  <c r="H111" i="2"/>
  <c r="H59" i="2"/>
  <c r="H53" i="2"/>
  <c r="H156" i="2"/>
  <c r="H142" i="2"/>
  <c r="H168" i="2"/>
  <c r="H182" i="2"/>
  <c r="H181" i="2"/>
  <c r="H102" i="2"/>
  <c r="H28" i="2"/>
  <c r="H23" i="2"/>
  <c r="H109" i="2"/>
  <c r="H89" i="2"/>
  <c r="H51" i="2"/>
  <c r="H52" i="2"/>
  <c r="H20" i="2"/>
  <c r="H180" i="2"/>
  <c r="H82" i="2"/>
  <c r="H50" i="2"/>
  <c r="H159" i="2"/>
  <c r="H161" i="2"/>
  <c r="H123" i="2"/>
  <c r="H147" i="2"/>
  <c r="H175" i="2"/>
  <c r="H162" i="2"/>
  <c r="H55" i="2"/>
  <c r="H186" i="2"/>
  <c r="H86" i="2"/>
  <c r="H134" i="2"/>
  <c r="H172" i="2"/>
  <c r="H192" i="2"/>
  <c r="H191" i="2"/>
  <c r="H153" i="2"/>
  <c r="H48" i="2"/>
  <c r="H132" i="2"/>
  <c r="H31" i="2"/>
  <c r="H103" i="2"/>
  <c r="H108" i="2"/>
  <c r="H100" i="2"/>
  <c r="H158" i="2"/>
  <c r="H195" i="2"/>
  <c r="H45" i="2"/>
  <c r="H200" i="2"/>
  <c r="H178" i="2"/>
  <c r="H169" i="2"/>
  <c r="H118" i="2"/>
  <c r="H112" i="2"/>
  <c r="H27" i="2"/>
  <c r="H21" i="2"/>
  <c r="H68" i="2"/>
  <c r="H154" i="2"/>
  <c r="H99" i="2"/>
  <c r="H214" i="2"/>
  <c r="H170" i="2"/>
  <c r="H166" i="2"/>
  <c r="H202" i="2"/>
  <c r="H32" i="2"/>
  <c r="H34" i="2"/>
  <c r="H190" i="2"/>
  <c r="H36" i="2"/>
  <c r="H160" i="2"/>
  <c r="H56" i="2"/>
  <c r="H42" i="2"/>
  <c r="H25" i="2"/>
  <c r="H107" i="2"/>
  <c r="H165" i="2"/>
  <c r="H105" i="2"/>
  <c r="H213" i="2"/>
  <c r="H101" i="2"/>
  <c r="H135" i="2"/>
  <c r="H64" i="2"/>
  <c r="H138" i="2"/>
  <c r="H150" i="2"/>
  <c r="H139" i="2"/>
  <c r="H143" i="2"/>
  <c r="H203" i="2"/>
  <c r="H98" i="2"/>
  <c r="H201" i="2"/>
  <c r="H144" i="2"/>
  <c r="H106" i="2"/>
  <c r="H149" i="2"/>
  <c r="H140" i="2"/>
  <c r="H207" i="2"/>
  <c r="H152" i="2"/>
  <c r="H145" i="2"/>
  <c r="H72" i="2"/>
  <c r="H179" i="2"/>
  <c r="G317" i="2"/>
  <c r="G314" i="2"/>
  <c r="B11507" i="6" l="1"/>
  <c r="H317" i="2"/>
  <c r="H314" i="2"/>
  <c r="A11549" i="6" l="1"/>
  <c r="C11507" i="6"/>
  <c r="B11549" i="6" s="1"/>
  <c r="B11506" i="6"/>
  <c r="C11506" i="6" s="1"/>
  <c r="G11507" i="6"/>
  <c r="B11557" i="6" l="1"/>
  <c r="F321" i="2"/>
  <c r="G321" i="2"/>
  <c r="H321" i="2" l="1"/>
  <c r="B11556" i="6"/>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B11856" i="6" s="1"/>
  <c r="C11856" i="6" s="1"/>
  <c r="G11807" i="6"/>
  <c r="B11806" i="6"/>
  <c r="C11806" i="6" s="1"/>
  <c r="C11807" i="6"/>
  <c r="B11849" i="6" s="1"/>
  <c r="G11857" i="6" l="1"/>
  <c r="C11857" i="6"/>
  <c r="B11899" i="6" s="1"/>
  <c r="A11899" i="6"/>
  <c r="B11907" i="6" l="1"/>
  <c r="B11906" i="6" l="1"/>
  <c r="C11906" i="6" s="1"/>
  <c r="A11949" i="6"/>
  <c r="G11907" i="6"/>
  <c r="C11907" i="6"/>
  <c r="B11949" i="6" s="1"/>
  <c r="B11957" i="6" l="1"/>
  <c r="A11999" i="6" l="1"/>
  <c r="G11957" i="6"/>
  <c r="B11956" i="6"/>
  <c r="C11956" i="6" s="1"/>
  <c r="C11957" i="6"/>
  <c r="B11999" i="6" s="1"/>
  <c r="B12007" i="6" l="1"/>
  <c r="B12006" i="6" l="1"/>
  <c r="C12006" i="6" s="1"/>
  <c r="A12049" i="6"/>
  <c r="B12057" i="6" s="1"/>
  <c r="G12007" i="6"/>
  <c r="C12007" i="6"/>
  <c r="B12049" i="6" s="1"/>
  <c r="G12057" i="6" l="1"/>
  <c r="C12057" i="6"/>
  <c r="B12099" i="6" s="1"/>
  <c r="B12056" i="6"/>
  <c r="C12056" i="6" s="1"/>
  <c r="A12099" i="6"/>
  <c r="B12107" i="6" s="1"/>
  <c r="A12149" i="6" l="1"/>
  <c r="B12157" i="6" s="1"/>
  <c r="G12107" i="6"/>
  <c r="C12107" i="6"/>
  <c r="B12149" i="6" s="1"/>
  <c r="B12106" i="6"/>
  <c r="C12106" i="6" s="1"/>
  <c r="C12157" i="6" l="1"/>
  <c r="B12199" i="6" s="1"/>
  <c r="G12157" i="6"/>
  <c r="B12156" i="6"/>
  <c r="C12156" i="6" s="1"/>
  <c r="A12199" i="6"/>
  <c r="B12207" i="6" s="1"/>
  <c r="F330" i="2"/>
  <c r="F339" i="2"/>
  <c r="F333" i="2"/>
  <c r="F336" i="2"/>
  <c r="F332" i="2"/>
  <c r="F337" i="2"/>
  <c r="F338" i="2"/>
  <c r="G333" i="2"/>
  <c r="G339" i="2"/>
  <c r="G332" i="2"/>
  <c r="G337" i="2"/>
  <c r="G330" i="2"/>
  <c r="G338" i="2"/>
  <c r="G336" i="2"/>
  <c r="A12249" i="6" l="1"/>
  <c r="F340" i="2" s="1"/>
  <c r="C12207" i="6"/>
  <c r="B12249" i="6" s="1"/>
  <c r="G12207" i="6"/>
  <c r="B12206" i="6"/>
  <c r="C12206" i="6" s="1"/>
  <c r="H338" i="2"/>
  <c r="H330" i="2"/>
  <c r="H337" i="2"/>
  <c r="H332" i="2"/>
  <c r="H333" i="2"/>
  <c r="H339" i="2"/>
  <c r="H336" i="2"/>
  <c r="G340" i="2"/>
  <c r="H340" i="2" l="1"/>
  <c r="B12257" i="6"/>
  <c r="B12256" i="6" l="1"/>
  <c r="C12256" i="6" s="1"/>
  <c r="A12299" i="6"/>
  <c r="F341" i="2" s="1"/>
  <c r="G12257" i="6"/>
  <c r="C12257" i="6"/>
  <c r="B12299" i="6" s="1"/>
  <c r="G341" i="2"/>
  <c r="H341" i="2" l="1"/>
  <c r="B12307" i="6"/>
  <c r="F234" i="2"/>
  <c r="F263" i="2"/>
  <c r="F193" i="2"/>
  <c r="F241" i="2"/>
  <c r="F257" i="2"/>
  <c r="F223" i="2"/>
  <c r="F287" i="2"/>
  <c r="F90" i="2"/>
  <c r="F319" i="2"/>
  <c r="F176" i="2"/>
  <c r="F313" i="2"/>
  <c r="F114" i="2"/>
  <c r="F294" i="2"/>
  <c r="F79" i="2"/>
  <c r="F84" i="2"/>
  <c r="F335" i="2"/>
  <c r="F291" i="2"/>
  <c r="F220" i="2"/>
  <c r="F270" i="2"/>
  <c r="F271" i="2"/>
  <c r="F331" i="2"/>
  <c r="F225" i="2"/>
  <c r="F304" i="2"/>
  <c r="F124" i="2"/>
  <c r="F310" i="2"/>
  <c r="F210" i="2"/>
  <c r="F198" i="2"/>
  <c r="F87" i="2"/>
  <c r="F328" i="2"/>
  <c r="F235" i="2"/>
  <c r="F204" i="2"/>
  <c r="F242" i="2"/>
  <c r="F276" i="2"/>
  <c r="F277" i="2"/>
  <c r="F324" i="2"/>
  <c r="F183" i="2"/>
  <c r="F94" i="2"/>
  <c r="F74" i="2"/>
  <c r="F286" i="2"/>
  <c r="F119" i="2"/>
  <c r="F127" i="2"/>
  <c r="F322" i="2"/>
  <c r="F258" i="2"/>
  <c r="F326" i="2"/>
  <c r="F75" i="2"/>
  <c r="F218" i="2"/>
  <c r="F267" i="2"/>
  <c r="F307" i="2"/>
  <c r="F316" i="2"/>
  <c r="F298" i="2"/>
  <c r="F301" i="2"/>
  <c r="G223" i="2"/>
  <c r="G204" i="2"/>
  <c r="G328" i="2"/>
  <c r="G242" i="2"/>
  <c r="G114" i="2"/>
  <c r="G124" i="2"/>
  <c r="G210" i="2"/>
  <c r="G298" i="2"/>
  <c r="G225" i="2"/>
  <c r="G74" i="2"/>
  <c r="G79" i="2"/>
  <c r="G127" i="2"/>
  <c r="G183" i="2"/>
  <c r="G287" i="2"/>
  <c r="G218" i="2"/>
  <c r="G270" i="2"/>
  <c r="G316" i="2"/>
  <c r="G277" i="2"/>
  <c r="G234" i="2"/>
  <c r="G90" i="2"/>
  <c r="G324" i="2"/>
  <c r="G276" i="2"/>
  <c r="G319" i="2"/>
  <c r="G176" i="2"/>
  <c r="G335" i="2"/>
  <c r="G304" i="2"/>
  <c r="G310" i="2"/>
  <c r="G307" i="2"/>
  <c r="G220" i="2"/>
  <c r="G84" i="2"/>
  <c r="G257" i="2"/>
  <c r="G326" i="2"/>
  <c r="G322" i="2"/>
  <c r="G313" i="2"/>
  <c r="G198" i="2"/>
  <c r="G267" i="2"/>
  <c r="G301" i="2"/>
  <c r="G193" i="2"/>
  <c r="G75" i="2"/>
  <c r="G291" i="2"/>
  <c r="G235" i="2"/>
  <c r="G286" i="2"/>
  <c r="G94" i="2"/>
  <c r="G263" i="2"/>
  <c r="G87" i="2"/>
  <c r="G258" i="2"/>
  <c r="G119" i="2"/>
  <c r="G271" i="2"/>
  <c r="G331" i="2"/>
  <c r="G241" i="2"/>
  <c r="G294" i="2"/>
  <c r="A12349" i="6" l="1"/>
  <c r="F342" i="2" s="1"/>
  <c r="C12307" i="6"/>
  <c r="B12349" i="6" s="1"/>
  <c r="B12306" i="6"/>
  <c r="C12306" i="6" s="1"/>
  <c r="G12307" i="6"/>
  <c r="F67" i="2"/>
  <c r="H263" i="2"/>
  <c r="H326" i="2"/>
  <c r="H304" i="2"/>
  <c r="H176" i="2"/>
  <c r="H276" i="2"/>
  <c r="H225" i="2"/>
  <c r="H241" i="2"/>
  <c r="H307" i="2"/>
  <c r="H242" i="2"/>
  <c r="H331" i="2"/>
  <c r="H193" i="2"/>
  <c r="H267" i="2"/>
  <c r="H94" i="2"/>
  <c r="H310" i="2"/>
  <c r="H218" i="2"/>
  <c r="H183" i="2"/>
  <c r="H79" i="2"/>
  <c r="H298" i="2"/>
  <c r="H75" i="2"/>
  <c r="H322" i="2"/>
  <c r="H328" i="2"/>
  <c r="H294" i="2"/>
  <c r="H234" i="2"/>
  <c r="H316" i="2"/>
  <c r="H286" i="2"/>
  <c r="H198" i="2"/>
  <c r="H335" i="2"/>
  <c r="H319" i="2"/>
  <c r="H74" i="2"/>
  <c r="H210" i="2"/>
  <c r="H84" i="2"/>
  <c r="H90" i="2"/>
  <c r="H204" i="2"/>
  <c r="H271" i="2"/>
  <c r="H301" i="2"/>
  <c r="H258" i="2"/>
  <c r="H235" i="2"/>
  <c r="H270" i="2"/>
  <c r="H287" i="2"/>
  <c r="H127" i="2"/>
  <c r="H324" i="2"/>
  <c r="H124" i="2"/>
  <c r="H220" i="2"/>
  <c r="H114" i="2"/>
  <c r="H223" i="2"/>
  <c r="H119" i="2"/>
  <c r="H277" i="2"/>
  <c r="H87" i="2"/>
  <c r="H291" i="2"/>
  <c r="H313" i="2"/>
  <c r="H257" i="2"/>
  <c r="G342" i="2"/>
  <c r="G67" i="2"/>
  <c r="H342" i="2" l="1"/>
  <c r="B12357" i="6"/>
  <c r="H67" i="2"/>
  <c r="G12357" i="6" l="1"/>
  <c r="A12399" i="6"/>
  <c r="F343" i="2" s="1"/>
  <c r="C12357" i="6"/>
  <c r="B12399" i="6" s="1"/>
  <c r="B12356" i="6"/>
  <c r="C12356" i="6" s="1"/>
  <c r="G343" i="2"/>
  <c r="H343" i="2" l="1"/>
  <c r="B12407" i="6"/>
  <c r="A12449" i="6" l="1"/>
  <c r="F344" i="2" s="1"/>
  <c r="B12406" i="6"/>
  <c r="C12406" i="6" s="1"/>
  <c r="C12407" i="6"/>
  <c r="B12449" i="6" s="1"/>
  <c r="G12407" i="6"/>
  <c r="G344" i="2"/>
  <c r="H344" i="2" l="1"/>
  <c r="B12457" i="6"/>
  <c r="A12499" i="6" l="1"/>
  <c r="F345" i="2" s="1"/>
  <c r="C12457" i="6"/>
  <c r="B12499" i="6" s="1"/>
  <c r="B12456" i="6"/>
  <c r="C12456" i="6" s="1"/>
  <c r="G12457" i="6"/>
  <c r="G345" i="2"/>
  <c r="H345" i="2" l="1"/>
  <c r="B12507" i="6"/>
  <c r="A12549" i="6" l="1"/>
  <c r="G12507" i="6"/>
  <c r="C12507" i="6"/>
  <c r="B12549" i="6" s="1"/>
  <c r="B12506" i="6"/>
  <c r="C12506" i="6" s="1"/>
  <c r="F346" i="2" l="1"/>
  <c r="B12556" i="6"/>
  <c r="G346" i="2"/>
  <c r="H346" i="2" l="1"/>
  <c r="A12598" i="6"/>
  <c r="F347" i="2" s="1"/>
  <c r="G12556" i="6"/>
  <c r="C12556" i="6"/>
  <c r="B12598" i="6" s="1"/>
  <c r="B12555" i="6"/>
  <c r="C12555" i="6" s="1"/>
  <c r="G347" i="2"/>
  <c r="H347" i="2" l="1"/>
  <c r="F22" i="2"/>
  <c r="F91" i="2"/>
  <c r="F92" i="2"/>
  <c r="F206" i="2"/>
  <c r="F312" i="2"/>
  <c r="F177" i="2"/>
  <c r="F260" i="2"/>
  <c r="F303" i="2"/>
  <c r="F244" i="2"/>
  <c r="F128" i="2"/>
  <c r="F126" i="2"/>
  <c r="F120" i="2"/>
  <c r="F292" i="2"/>
  <c r="F268" i="2"/>
  <c r="F219" i="2"/>
  <c r="F73" i="2"/>
  <c r="F296" i="2"/>
  <c r="F245" i="2"/>
  <c r="F306" i="2"/>
  <c r="F288" i="2"/>
  <c r="F199" i="2"/>
  <c r="F226" i="2"/>
  <c r="F300" i="2"/>
  <c r="F211" i="2"/>
  <c r="F269" i="2"/>
  <c r="F115" i="2"/>
  <c r="F88" i="2"/>
  <c r="F77" i="2"/>
  <c r="F289" i="2"/>
  <c r="F81" i="2"/>
  <c r="F311" i="2"/>
  <c r="F228" i="2"/>
  <c r="F85" i="2"/>
  <c r="F261" i="2"/>
  <c r="F272" i="2"/>
  <c r="F65" i="2"/>
  <c r="F280" i="2"/>
  <c r="F185" i="2"/>
  <c r="F221" i="2"/>
  <c r="F238" i="2"/>
  <c r="F279" i="2"/>
  <c r="F194" i="2"/>
  <c r="F273" i="2"/>
  <c r="F97" i="2"/>
  <c r="F76" i="2"/>
  <c r="F240" i="2"/>
  <c r="F318" i="2"/>
  <c r="F320" i="2"/>
  <c r="F315" i="2"/>
  <c r="F323" i="2"/>
  <c r="F325" i="2"/>
  <c r="F327" i="2"/>
  <c r="F329" i="2"/>
  <c r="F334" i="2"/>
  <c r="F58" i="2"/>
  <c r="F237" i="2"/>
  <c r="F69" i="2"/>
  <c r="F266" i="2"/>
  <c r="F33" i="2"/>
  <c r="F63" i="2"/>
  <c r="F24" i="2"/>
  <c r="F19" i="2"/>
  <c r="F61" i="2"/>
  <c r="F205" i="2"/>
  <c r="F44" i="2"/>
  <c r="F37" i="2"/>
  <c r="F95" i="2"/>
  <c r="F38" i="2"/>
  <c r="F309" i="2"/>
  <c r="F18" i="2"/>
  <c r="F54" i="2"/>
  <c r="F278" i="2"/>
  <c r="F125" i="2"/>
  <c r="F57" i="2"/>
  <c r="F43" i="2"/>
  <c r="F29" i="2"/>
  <c r="F96" i="2"/>
  <c r="F71" i="2"/>
  <c r="F184" i="2"/>
  <c r="G266" i="2"/>
  <c r="G92" i="2"/>
  <c r="G77" i="2"/>
  <c r="G329" i="2"/>
  <c r="G96" i="2"/>
  <c r="G54" i="2"/>
  <c r="G44" i="2"/>
  <c r="G126" i="2"/>
  <c r="G65" i="2"/>
  <c r="G24" i="2"/>
  <c r="G219" i="2"/>
  <c r="G244" i="2"/>
  <c r="G125" i="2"/>
  <c r="G306" i="2"/>
  <c r="G97" i="2"/>
  <c r="G38" i="2"/>
  <c r="G300" i="2"/>
  <c r="G85" i="2"/>
  <c r="G73" i="2"/>
  <c r="G88" i="2"/>
  <c r="G327" i="2"/>
  <c r="G29" i="2"/>
  <c r="G311" i="2"/>
  <c r="G315" i="2"/>
  <c r="G22" i="2"/>
  <c r="G228" i="2"/>
  <c r="G272" i="2"/>
  <c r="G63" i="2"/>
  <c r="G268" i="2"/>
  <c r="G221" i="2"/>
  <c r="G278" i="2"/>
  <c r="G91" i="2"/>
  <c r="G320" i="2"/>
  <c r="G273" i="2"/>
  <c r="G95" i="2"/>
  <c r="G226" i="2"/>
  <c r="G318" i="2"/>
  <c r="G206" i="2"/>
  <c r="G128" i="2"/>
  <c r="G61" i="2"/>
  <c r="G325" i="2"/>
  <c r="G43" i="2"/>
  <c r="G81" i="2"/>
  <c r="G58" i="2"/>
  <c r="G279" i="2"/>
  <c r="G245" i="2"/>
  <c r="G184" i="2"/>
  <c r="G33" i="2"/>
  <c r="G292" i="2"/>
  <c r="G185" i="2"/>
  <c r="G18" i="2"/>
  <c r="G312" i="2"/>
  <c r="G261" i="2"/>
  <c r="G269" i="2"/>
  <c r="G57" i="2"/>
  <c r="G289" i="2"/>
  <c r="G334" i="2"/>
  <c r="G211" i="2"/>
  <c r="G260" i="2"/>
  <c r="G194" i="2"/>
  <c r="G69" i="2"/>
  <c r="G120" i="2"/>
  <c r="G280" i="2"/>
  <c r="G19" i="2"/>
  <c r="G238" i="2"/>
  <c r="G303" i="2"/>
  <c r="G323" i="2"/>
  <c r="G205" i="2"/>
  <c r="G288" i="2"/>
  <c r="G76" i="2"/>
  <c r="G309" i="2"/>
  <c r="G237" i="2"/>
  <c r="G115" i="2"/>
  <c r="G296" i="2"/>
  <c r="G37" i="2"/>
  <c r="G199" i="2"/>
  <c r="G240" i="2"/>
  <c r="G71" i="2"/>
  <c r="G177" i="2"/>
  <c r="H303" i="2" l="1"/>
  <c r="H260" i="2"/>
  <c r="H177" i="2"/>
  <c r="H312" i="2"/>
  <c r="H279" i="2"/>
  <c r="H206" i="2"/>
  <c r="H278" i="2"/>
  <c r="H315" i="2"/>
  <c r="H85" i="2"/>
  <c r="H244" i="2"/>
  <c r="H54" i="2"/>
  <c r="H237" i="2"/>
  <c r="H238" i="2"/>
  <c r="H211" i="2"/>
  <c r="H71" i="2"/>
  <c r="H18" i="2"/>
  <c r="H58" i="2"/>
  <c r="H318" i="2"/>
  <c r="H221" i="2"/>
  <c r="H311" i="2"/>
  <c r="H300" i="2"/>
  <c r="H219" i="2"/>
  <c r="H96" i="2"/>
  <c r="H309" i="2"/>
  <c r="H19" i="2"/>
  <c r="H334" i="2"/>
  <c r="H240" i="2"/>
  <c r="H185" i="2"/>
  <c r="H81" i="2"/>
  <c r="H226" i="2"/>
  <c r="H268" i="2"/>
  <c r="H29" i="2"/>
  <c r="H38" i="2"/>
  <c r="H24" i="2"/>
  <c r="H329" i="2"/>
  <c r="H76" i="2"/>
  <c r="H280" i="2"/>
  <c r="H289" i="2"/>
  <c r="H199" i="2"/>
  <c r="H292" i="2"/>
  <c r="H43" i="2"/>
  <c r="H95" i="2"/>
  <c r="H63" i="2"/>
  <c r="H327" i="2"/>
  <c r="H97" i="2"/>
  <c r="H65" i="2"/>
  <c r="H77" i="2"/>
  <c r="H288" i="2"/>
  <c r="H120" i="2"/>
  <c r="H57" i="2"/>
  <c r="H37" i="2"/>
  <c r="H33" i="2"/>
  <c r="H325" i="2"/>
  <c r="H273" i="2"/>
  <c r="H272" i="2"/>
  <c r="H88" i="2"/>
  <c r="H306" i="2"/>
  <c r="H126" i="2"/>
  <c r="H92" i="2"/>
  <c r="H205" i="2"/>
  <c r="H69" i="2"/>
  <c r="H269" i="2"/>
  <c r="H296" i="2"/>
  <c r="H184" i="2"/>
  <c r="H61" i="2"/>
  <c r="H320" i="2"/>
  <c r="H228" i="2"/>
  <c r="H73" i="2"/>
  <c r="H125" i="2"/>
  <c r="H44" i="2"/>
  <c r="H266" i="2"/>
  <c r="H323" i="2"/>
  <c r="H194" i="2"/>
  <c r="H261" i="2"/>
  <c r="H115" i="2"/>
  <c r="H245" i="2"/>
  <c r="H128" i="2"/>
  <c r="H91" i="2"/>
  <c r="H22" i="2"/>
  <c r="F349" i="2"/>
  <c r="H349" i="2" l="1"/>
  <c r="I315" i="2" s="1"/>
  <c r="D310" i="9" s="1"/>
  <c r="B362" i="2"/>
  <c r="I38" i="2" l="1"/>
  <c r="D33" i="9" s="1"/>
  <c r="I43" i="2"/>
  <c r="D38" i="9" s="1"/>
  <c r="I115" i="2"/>
  <c r="D110" i="9" s="1"/>
  <c r="I24" i="2"/>
  <c r="D19" i="9" s="1"/>
  <c r="I92" i="2"/>
  <c r="D87" i="9" s="1"/>
  <c r="I240" i="2"/>
  <c r="D235" i="9" s="1"/>
  <c r="I44" i="2"/>
  <c r="D39" i="9" s="1"/>
  <c r="I292" i="2"/>
  <c r="D287" i="9" s="1"/>
  <c r="I311" i="2"/>
  <c r="D306" i="9" s="1"/>
  <c r="I288" i="2"/>
  <c r="D283" i="9" s="1"/>
  <c r="I81" i="2"/>
  <c r="D76" i="9" s="1"/>
  <c r="I329" i="2"/>
  <c r="D324" i="9" s="1"/>
  <c r="I280" i="2"/>
  <c r="D275" i="9" s="1"/>
  <c r="I120" i="2"/>
  <c r="D115" i="9" s="1"/>
  <c r="I63" i="2"/>
  <c r="D58" i="9" s="1"/>
  <c r="I323" i="2"/>
  <c r="D318" i="9" s="1"/>
  <c r="I199" i="2"/>
  <c r="D194" i="9" s="1"/>
  <c r="I97" i="2"/>
  <c r="D92" i="9" s="1"/>
  <c r="I260" i="2"/>
  <c r="D255" i="9" s="1"/>
  <c r="I312" i="2"/>
  <c r="D307" i="9" s="1"/>
  <c r="I125" i="2"/>
  <c r="D120" i="9" s="1"/>
  <c r="I266" i="2"/>
  <c r="D261" i="9" s="1"/>
  <c r="I226" i="2"/>
  <c r="D221" i="9" s="1"/>
  <c r="I57" i="2"/>
  <c r="D52" i="9" s="1"/>
  <c r="I91" i="2"/>
  <c r="D86" i="9" s="1"/>
  <c r="I205" i="2"/>
  <c r="D200" i="9" s="1"/>
  <c r="I327" i="2"/>
  <c r="D322" i="9" s="1"/>
  <c r="I85" i="2"/>
  <c r="D80" i="9" s="1"/>
  <c r="I77" i="2"/>
  <c r="D72" i="9" s="1"/>
  <c r="I96" i="2"/>
  <c r="D91" i="9" s="1"/>
  <c r="I268" i="2"/>
  <c r="D263" i="9" s="1"/>
  <c r="I309" i="2"/>
  <c r="D304" i="9" s="1"/>
  <c r="I318" i="2"/>
  <c r="D313" i="9" s="1"/>
  <c r="I289" i="2"/>
  <c r="D284" i="9" s="1"/>
  <c r="I76" i="2"/>
  <c r="D71" i="9" s="1"/>
  <c r="I88" i="2"/>
  <c r="D83" i="9" s="1"/>
  <c r="I261" i="2"/>
  <c r="D256" i="9" s="1"/>
  <c r="I296" i="2"/>
  <c r="D291" i="9" s="1"/>
  <c r="I61" i="2"/>
  <c r="D56" i="9" s="1"/>
  <c r="I71" i="2"/>
  <c r="D66" i="9" s="1"/>
  <c r="I194" i="2"/>
  <c r="D189" i="9" s="1"/>
  <c r="I54" i="2"/>
  <c r="D49" i="9" s="1"/>
  <c r="I244" i="2"/>
  <c r="D239" i="9" s="1"/>
  <c r="I126" i="2"/>
  <c r="D121" i="9" s="1"/>
  <c r="I237" i="2"/>
  <c r="D232" i="9" s="1"/>
  <c r="I279" i="2"/>
  <c r="D274" i="9" s="1"/>
  <c r="I206" i="2"/>
  <c r="D201" i="9" s="1"/>
  <c r="I29" i="2"/>
  <c r="D24" i="9" s="1"/>
  <c r="I19" i="2"/>
  <c r="D14" i="9" s="1"/>
  <c r="I320" i="2"/>
  <c r="D315" i="9" s="1"/>
  <c r="I334" i="2"/>
  <c r="D329" i="9" s="1"/>
  <c r="I221" i="2"/>
  <c r="D216" i="9" s="1"/>
  <c r="I238" i="2"/>
  <c r="D233" i="9" s="1"/>
  <c r="I300" i="2"/>
  <c r="D295" i="9" s="1"/>
  <c r="I65" i="2"/>
  <c r="D60" i="9" s="1"/>
  <c r="I303" i="2"/>
  <c r="D298" i="9" s="1"/>
  <c r="I184" i="2"/>
  <c r="D179" i="9" s="1"/>
  <c r="I306" i="2"/>
  <c r="D301" i="9" s="1"/>
  <c r="I325" i="2"/>
  <c r="D320" i="9" s="1"/>
  <c r="I73" i="2"/>
  <c r="D68" i="9" s="1"/>
  <c r="I228" i="2"/>
  <c r="D223" i="9" s="1"/>
  <c r="I33" i="2"/>
  <c r="D28" i="9" s="1"/>
  <c r="I278" i="2"/>
  <c r="D273" i="9" s="1"/>
  <c r="I18" i="2"/>
  <c r="I272" i="2"/>
  <c r="D267" i="9" s="1"/>
  <c r="I245" i="2"/>
  <c r="D240" i="9" s="1"/>
  <c r="I69" i="2"/>
  <c r="D64" i="9" s="1"/>
  <c r="I273" i="2"/>
  <c r="D268" i="9" s="1"/>
  <c r="I269" i="2"/>
  <c r="D264" i="9" s="1"/>
  <c r="I58" i="2"/>
  <c r="D53" i="9" s="1"/>
  <c r="I95" i="2"/>
  <c r="D90" i="9" s="1"/>
  <c r="I177" i="2"/>
  <c r="D172" i="9" s="1"/>
  <c r="I128" i="2"/>
  <c r="D123" i="9" s="1"/>
  <c r="I37" i="2"/>
  <c r="D32" i="9" s="1"/>
  <c r="I185" i="2"/>
  <c r="D180" i="9" s="1"/>
  <c r="I211" i="2"/>
  <c r="D206" i="9" s="1"/>
  <c r="I219" i="2"/>
  <c r="D214" i="9" s="1"/>
  <c r="I22" i="2"/>
  <c r="D17" i="9" s="1"/>
  <c r="I163" i="2"/>
  <c r="D158" i="9" s="1"/>
  <c r="I297" i="2"/>
  <c r="D292" i="9" s="1"/>
  <c r="I53" i="2"/>
  <c r="D48" i="9" s="1"/>
  <c r="I138" i="2"/>
  <c r="D133" i="9" s="1"/>
  <c r="I190" i="2"/>
  <c r="D185" i="9" s="1"/>
  <c r="I173" i="2"/>
  <c r="D168" i="9" s="1"/>
  <c r="H360" i="2"/>
  <c r="H351" i="2" s="1"/>
  <c r="H352" i="2" s="1"/>
  <c r="H353" i="2" s="1"/>
  <c r="I176" i="2"/>
  <c r="D171" i="9" s="1"/>
  <c r="I201" i="2"/>
  <c r="D196" i="9" s="1"/>
  <c r="I195" i="2"/>
  <c r="D190" i="9" s="1"/>
  <c r="I155" i="2"/>
  <c r="D150" i="9" s="1"/>
  <c r="I80" i="2"/>
  <c r="D75" i="9" s="1"/>
  <c r="I277" i="2"/>
  <c r="D272" i="9" s="1"/>
  <c r="I139" i="2"/>
  <c r="D134" i="9" s="1"/>
  <c r="I293" i="2"/>
  <c r="D288" i="9" s="1"/>
  <c r="I310" i="2"/>
  <c r="D305" i="9" s="1"/>
  <c r="I241" i="2"/>
  <c r="D236" i="9" s="1"/>
  <c r="I42" i="2"/>
  <c r="D37" i="9" s="1"/>
  <c r="I34" i="2"/>
  <c r="D29" i="9" s="1"/>
  <c r="I210" i="2"/>
  <c r="D205" i="9" s="1"/>
  <c r="I223" i="2"/>
  <c r="D218" i="9" s="1"/>
  <c r="I113" i="2"/>
  <c r="D108" i="9" s="1"/>
  <c r="I159" i="2"/>
  <c r="D154" i="9" s="1"/>
  <c r="I308" i="2"/>
  <c r="D303" i="9" s="1"/>
  <c r="I243" i="2"/>
  <c r="D238" i="9" s="1"/>
  <c r="I124" i="2"/>
  <c r="D119" i="9" s="1"/>
  <c r="I164" i="2"/>
  <c r="D159" i="9" s="1"/>
  <c r="I217" i="2"/>
  <c r="D212" i="9" s="1"/>
  <c r="I264" i="2"/>
  <c r="D259" i="9" s="1"/>
  <c r="I70" i="2"/>
  <c r="D65" i="9" s="1"/>
  <c r="I209" i="2"/>
  <c r="D204" i="9" s="1"/>
  <c r="I142" i="2"/>
  <c r="D137" i="9" s="1"/>
  <c r="C11" i="2"/>
  <c r="C2" i="19" s="1"/>
  <c r="I287" i="2"/>
  <c r="D282" i="9" s="1"/>
  <c r="I21" i="2"/>
  <c r="D16" i="9" s="1"/>
  <c r="I253" i="2"/>
  <c r="D248" i="9" s="1"/>
  <c r="I339" i="2"/>
  <c r="D334" i="9" s="1"/>
  <c r="I204" i="2"/>
  <c r="D199" i="9" s="1"/>
  <c r="I114" i="2"/>
  <c r="D109" i="9" s="1"/>
  <c r="I274" i="2"/>
  <c r="D269" i="9" s="1"/>
  <c r="I160" i="2"/>
  <c r="D155" i="9" s="1"/>
  <c r="I151" i="2"/>
  <c r="D146" i="9" s="1"/>
  <c r="I94" i="2"/>
  <c r="D89" i="9" s="1"/>
  <c r="I101" i="2"/>
  <c r="D96" i="9" s="1"/>
  <c r="I225" i="2"/>
  <c r="D220" i="9" s="1"/>
  <c r="I135" i="2"/>
  <c r="D130" i="9" s="1"/>
  <c r="I26" i="2"/>
  <c r="D21" i="9" s="1"/>
  <c r="I321" i="2"/>
  <c r="D316" i="9" s="1"/>
  <c r="I233" i="2"/>
  <c r="D228" i="9" s="1"/>
  <c r="I196" i="2"/>
  <c r="D191" i="9" s="1"/>
  <c r="I158" i="2"/>
  <c r="D153" i="9" s="1"/>
  <c r="I146" i="2"/>
  <c r="D141" i="9" s="1"/>
  <c r="I328" i="2"/>
  <c r="D323" i="9" s="1"/>
  <c r="I72" i="2"/>
  <c r="D67" i="9" s="1"/>
  <c r="I170" i="2"/>
  <c r="D165" i="9" s="1"/>
  <c r="I330" i="2"/>
  <c r="D325" i="9" s="1"/>
  <c r="I183" i="2"/>
  <c r="D178" i="9" s="1"/>
  <c r="I222" i="2"/>
  <c r="D217" i="9" s="1"/>
  <c r="I212" i="2"/>
  <c r="D207" i="9" s="1"/>
  <c r="I191" i="2"/>
  <c r="D186" i="9" s="1"/>
  <c r="I202" i="2"/>
  <c r="D197" i="9" s="1"/>
  <c r="I218" i="2"/>
  <c r="D213" i="9" s="1"/>
  <c r="I340" i="2"/>
  <c r="D335" i="9" s="1"/>
  <c r="I275" i="2"/>
  <c r="D270" i="9" s="1"/>
  <c r="I68" i="2"/>
  <c r="D63" i="9" s="1"/>
  <c r="I227" i="2"/>
  <c r="D222" i="9" s="1"/>
  <c r="I152" i="2"/>
  <c r="D147" i="9" s="1"/>
  <c r="I62" i="2"/>
  <c r="D57" i="9" s="1"/>
  <c r="I83" i="2"/>
  <c r="D78" i="9" s="1"/>
  <c r="I282" i="2"/>
  <c r="D277" i="9" s="1"/>
  <c r="I187" i="2"/>
  <c r="D182" i="9" s="1"/>
  <c r="I78" i="2"/>
  <c r="D73" i="9" s="1"/>
  <c r="I118" i="2"/>
  <c r="D113" i="9" s="1"/>
  <c r="I242" i="2"/>
  <c r="D237" i="9" s="1"/>
  <c r="I30" i="2"/>
  <c r="D25" i="9" s="1"/>
  <c r="I99" i="2"/>
  <c r="D94" i="9" s="1"/>
  <c r="I162" i="2"/>
  <c r="D157" i="9" s="1"/>
  <c r="I141" i="2"/>
  <c r="D136" i="9" s="1"/>
  <c r="I234" i="2"/>
  <c r="D229" i="9" s="1"/>
  <c r="I295" i="2"/>
  <c r="D290" i="9" s="1"/>
  <c r="I322" i="2"/>
  <c r="D317" i="9" s="1"/>
  <c r="I192" i="2"/>
  <c r="D187" i="9" s="1"/>
  <c r="I90" i="2"/>
  <c r="D85" i="9" s="1"/>
  <c r="I147" i="2"/>
  <c r="D142" i="9" s="1"/>
  <c r="I215" i="2"/>
  <c r="D210" i="9" s="1"/>
  <c r="I56" i="2"/>
  <c r="D51" i="9" s="1"/>
  <c r="I236" i="2"/>
  <c r="D231" i="9" s="1"/>
  <c r="I298" i="2"/>
  <c r="D293" i="9" s="1"/>
  <c r="I252" i="2"/>
  <c r="D247" i="9" s="1"/>
  <c r="I331" i="2"/>
  <c r="D326" i="9" s="1"/>
  <c r="I32" i="2"/>
  <c r="D27" i="9" s="1"/>
  <c r="I239" i="2"/>
  <c r="D234" i="9" s="1"/>
  <c r="I337" i="2"/>
  <c r="D332" i="9" s="1"/>
  <c r="I290" i="2"/>
  <c r="D285" i="9" s="1"/>
  <c r="I167" i="2"/>
  <c r="D162" i="9" s="1"/>
  <c r="I263" i="2"/>
  <c r="D258" i="9" s="1"/>
  <c r="I47" i="2"/>
  <c r="D42" i="9" s="1"/>
  <c r="I333" i="2"/>
  <c r="D328" i="9" s="1"/>
  <c r="I171" i="2"/>
  <c r="D166" i="9" s="1"/>
  <c r="I39" i="2"/>
  <c r="D34" i="9" s="1"/>
  <c r="I270" i="2"/>
  <c r="D265" i="9" s="1"/>
  <c r="I168" i="2"/>
  <c r="D163" i="9" s="1"/>
  <c r="I143" i="2"/>
  <c r="D138" i="9" s="1"/>
  <c r="I23" i="2"/>
  <c r="D18" i="9" s="1"/>
  <c r="I214" i="2"/>
  <c r="D209" i="9" s="1"/>
  <c r="I291" i="2"/>
  <c r="D286" i="9" s="1"/>
  <c r="I108" i="2"/>
  <c r="D103" i="9" s="1"/>
  <c r="I112" i="2"/>
  <c r="D107" i="9" s="1"/>
  <c r="I169" i="2"/>
  <c r="D164" i="9" s="1"/>
  <c r="I49" i="2"/>
  <c r="D44" i="9" s="1"/>
  <c r="I79" i="2"/>
  <c r="D74" i="9" s="1"/>
  <c r="I259" i="2"/>
  <c r="D254" i="9" s="1"/>
  <c r="I341" i="2"/>
  <c r="D336" i="9" s="1"/>
  <c r="I188" i="2"/>
  <c r="D183" i="9" s="1"/>
  <c r="I302" i="2"/>
  <c r="D297" i="9" s="1"/>
  <c r="I229" i="2"/>
  <c r="D224" i="9" s="1"/>
  <c r="I74" i="2"/>
  <c r="D69" i="9" s="1"/>
  <c r="I119" i="2"/>
  <c r="D114" i="9" s="1"/>
  <c r="I161" i="2"/>
  <c r="D156" i="9" s="1"/>
  <c r="I50" i="2"/>
  <c r="D45" i="9" s="1"/>
  <c r="E349" i="9"/>
  <c r="E350" i="9" s="1"/>
  <c r="I31" i="2"/>
  <c r="D26" i="9" s="1"/>
  <c r="I200" i="2"/>
  <c r="D195" i="9" s="1"/>
  <c r="I343" i="2"/>
  <c r="D338" i="9" s="1"/>
  <c r="I186" i="2"/>
  <c r="D181" i="9" s="1"/>
  <c r="I109" i="2"/>
  <c r="D104" i="9" s="1"/>
  <c r="I82" i="2"/>
  <c r="D77" i="9" s="1"/>
  <c r="I52" i="2"/>
  <c r="D47" i="9" s="1"/>
  <c r="I134" i="2"/>
  <c r="D129" i="9" s="1"/>
  <c r="I189" i="2"/>
  <c r="D184" i="9" s="1"/>
  <c r="I131" i="2"/>
  <c r="D126" i="9" s="1"/>
  <c r="I172" i="2"/>
  <c r="D167" i="9" s="1"/>
  <c r="I154" i="2"/>
  <c r="D149" i="9" s="1"/>
  <c r="I107" i="2"/>
  <c r="D102" i="9" s="1"/>
  <c r="I338" i="2"/>
  <c r="D333" i="9" s="1"/>
  <c r="I123" i="2"/>
  <c r="D118" i="9" s="1"/>
  <c r="I166" i="2"/>
  <c r="D161" i="9" s="1"/>
  <c r="I285" i="2"/>
  <c r="D280" i="9" s="1"/>
  <c r="I324" i="2"/>
  <c r="D319" i="9" s="1"/>
  <c r="I103" i="2"/>
  <c r="D98" i="9" s="1"/>
  <c r="I247" i="2"/>
  <c r="D242" i="9" s="1"/>
  <c r="I149" i="2"/>
  <c r="D144" i="9" s="1"/>
  <c r="I246" i="2"/>
  <c r="D241" i="9" s="1"/>
  <c r="I129" i="2"/>
  <c r="D124" i="9" s="1"/>
  <c r="I137" i="2"/>
  <c r="D132" i="9" s="1"/>
  <c r="I46" i="2"/>
  <c r="D41" i="9" s="1"/>
  <c r="I256" i="2"/>
  <c r="D251" i="9" s="1"/>
  <c r="I59" i="2"/>
  <c r="D54" i="9" s="1"/>
  <c r="I281" i="2"/>
  <c r="D276" i="9" s="1"/>
  <c r="I193" i="2"/>
  <c r="D188" i="9" s="1"/>
  <c r="I182" i="2"/>
  <c r="D177" i="9" s="1"/>
  <c r="I89" i="2"/>
  <c r="D84" i="9" s="1"/>
  <c r="I105" i="2"/>
  <c r="D100" i="9" s="1"/>
  <c r="I55" i="2"/>
  <c r="D50" i="9" s="1"/>
  <c r="I98" i="2"/>
  <c r="D93" i="9" s="1"/>
  <c r="I251" i="2"/>
  <c r="D246" i="9" s="1"/>
  <c r="I335" i="2"/>
  <c r="D330" i="9" s="1"/>
  <c r="I156" i="2"/>
  <c r="D151" i="9" s="1"/>
  <c r="I224" i="2"/>
  <c r="D219" i="9" s="1"/>
  <c r="I267" i="2"/>
  <c r="D262" i="9" s="1"/>
  <c r="I25" i="2"/>
  <c r="D20" i="9" s="1"/>
  <c r="I136" i="2"/>
  <c r="D131" i="9" s="1"/>
  <c r="I86" i="2"/>
  <c r="D81" i="9" s="1"/>
  <c r="I45" i="2"/>
  <c r="D40" i="9" s="1"/>
  <c r="I262" i="2"/>
  <c r="D257" i="9" s="1"/>
  <c r="I255" i="2"/>
  <c r="D250" i="9" s="1"/>
  <c r="I165" i="2"/>
  <c r="D160" i="9" s="1"/>
  <c r="I307" i="2"/>
  <c r="D302" i="9" s="1"/>
  <c r="I41" i="2"/>
  <c r="D36" i="9" s="1"/>
  <c r="I178" i="2"/>
  <c r="D173" i="9" s="1"/>
  <c r="I250" i="2"/>
  <c r="D245" i="9" s="1"/>
  <c r="I305" i="2"/>
  <c r="D300" i="9" s="1"/>
  <c r="I20" i="2"/>
  <c r="D15" i="9" s="1"/>
  <c r="I132" i="2"/>
  <c r="D127" i="9" s="1"/>
  <c r="I48" i="2"/>
  <c r="D43" i="9" s="1"/>
  <c r="I40" i="2"/>
  <c r="D35" i="9" s="1"/>
  <c r="I203" i="2"/>
  <c r="D198" i="9" s="1"/>
  <c r="I207" i="2"/>
  <c r="D202" i="9" s="1"/>
  <c r="I174" i="2"/>
  <c r="D169" i="9" s="1"/>
  <c r="I106" i="2"/>
  <c r="D101" i="9" s="1"/>
  <c r="I231" i="2"/>
  <c r="D226" i="9" s="1"/>
  <c r="I116" i="2"/>
  <c r="D111" i="9" s="1"/>
  <c r="I336" i="2"/>
  <c r="D331" i="9" s="1"/>
  <c r="I60" i="2"/>
  <c r="D55" i="9" s="1"/>
  <c r="I110" i="2"/>
  <c r="D105" i="9" s="1"/>
  <c r="I93" i="2"/>
  <c r="D88" i="9" s="1"/>
  <c r="I208" i="2"/>
  <c r="D203" i="9" s="1"/>
  <c r="I301" i="2"/>
  <c r="D296" i="9" s="1"/>
  <c r="I144" i="2"/>
  <c r="D139" i="9" s="1"/>
  <c r="I51" i="2"/>
  <c r="D46" i="9" s="1"/>
  <c r="I111" i="2"/>
  <c r="D106" i="9" s="1"/>
  <c r="I87" i="2"/>
  <c r="D82" i="9" s="1"/>
  <c r="I179" i="2"/>
  <c r="D174" i="9" s="1"/>
  <c r="I121" i="2"/>
  <c r="D116" i="9" s="1"/>
  <c r="I150" i="2"/>
  <c r="D145" i="9" s="1"/>
  <c r="I35" i="2"/>
  <c r="D30" i="9" s="1"/>
  <c r="I319" i="2"/>
  <c r="D314" i="9" s="1"/>
  <c r="I148" i="2"/>
  <c r="D143" i="9" s="1"/>
  <c r="I175" i="2"/>
  <c r="D170" i="9" s="1"/>
  <c r="I332" i="2"/>
  <c r="D327" i="9" s="1"/>
  <c r="I248" i="2"/>
  <c r="D243" i="9" s="1"/>
  <c r="I27" i="2"/>
  <c r="D22" i="9" s="1"/>
  <c r="I36" i="2"/>
  <c r="D31" i="9" s="1"/>
  <c r="I104" i="2"/>
  <c r="D99" i="9" s="1"/>
  <c r="I117" i="2"/>
  <c r="D112" i="9" s="1"/>
  <c r="I235" i="2"/>
  <c r="D230" i="9" s="1"/>
  <c r="I299" i="2"/>
  <c r="D294" i="9" s="1"/>
  <c r="I283" i="2"/>
  <c r="D278" i="9" s="1"/>
  <c r="I67" i="2"/>
  <c r="D62" i="9" s="1"/>
  <c r="I265" i="2"/>
  <c r="D260" i="9" s="1"/>
  <c r="I140" i="2"/>
  <c r="D135" i="9" s="1"/>
  <c r="I276" i="2"/>
  <c r="D271" i="9" s="1"/>
  <c r="I100" i="2"/>
  <c r="D95" i="9" s="1"/>
  <c r="I258" i="2"/>
  <c r="D253" i="9" s="1"/>
  <c r="I271" i="2"/>
  <c r="D266" i="9" s="1"/>
  <c r="I130" i="2"/>
  <c r="D125" i="9" s="1"/>
  <c r="I28" i="2"/>
  <c r="D23" i="9" s="1"/>
  <c r="I257" i="2"/>
  <c r="D252" i="9" s="1"/>
  <c r="I197" i="2"/>
  <c r="D192" i="9" s="1"/>
  <c r="I145" i="2"/>
  <c r="D140" i="9" s="1"/>
  <c r="I254" i="2"/>
  <c r="D249" i="9" s="1"/>
  <c r="I342" i="2"/>
  <c r="D337" i="9" s="1"/>
  <c r="I213" i="2"/>
  <c r="D208" i="9" s="1"/>
  <c r="I127" i="2"/>
  <c r="D122" i="9" s="1"/>
  <c r="I286" i="2"/>
  <c r="D281" i="9" s="1"/>
  <c r="I294" i="2"/>
  <c r="D289" i="9" s="1"/>
  <c r="I304" i="2"/>
  <c r="D299" i="9" s="1"/>
  <c r="I64" i="2"/>
  <c r="D59" i="9" s="1"/>
  <c r="I314" i="2"/>
  <c r="D309" i="9" s="1"/>
  <c r="I313" i="2"/>
  <c r="D308" i="9" s="1"/>
  <c r="I157" i="2"/>
  <c r="D152" i="9" s="1"/>
  <c r="I230" i="2"/>
  <c r="D225" i="9" s="1"/>
  <c r="I75" i="2"/>
  <c r="D70" i="9" s="1"/>
  <c r="I153" i="2"/>
  <c r="D148" i="9" s="1"/>
  <c r="I198" i="2"/>
  <c r="D193" i="9" s="1"/>
  <c r="I216" i="2"/>
  <c r="D211" i="9" s="1"/>
  <c r="I220" i="2"/>
  <c r="D215" i="9" s="1"/>
  <c r="I317" i="2"/>
  <c r="D312" i="9" s="1"/>
  <c r="I232" i="2"/>
  <c r="D227" i="9" s="1"/>
  <c r="I66" i="2"/>
  <c r="D61" i="9" s="1"/>
  <c r="I84" i="2"/>
  <c r="D79" i="9" s="1"/>
  <c r="I122" i="2"/>
  <c r="D117" i="9" s="1"/>
  <c r="I326" i="2"/>
  <c r="D321" i="9" s="1"/>
  <c r="I249" i="2"/>
  <c r="D244" i="9" s="1"/>
  <c r="I181" i="2"/>
  <c r="D176" i="9" s="1"/>
  <c r="I316" i="2"/>
  <c r="D311" i="9" s="1"/>
  <c r="I180" i="2"/>
  <c r="D175" i="9" s="1"/>
  <c r="I133" i="2"/>
  <c r="D128" i="9" s="1"/>
  <c r="I284" i="2"/>
  <c r="D279" i="9" s="1"/>
  <c r="I102" i="2"/>
  <c r="D97" i="9" s="1"/>
  <c r="I344" i="2"/>
  <c r="D339" i="9" s="1"/>
  <c r="I345" i="2"/>
  <c r="D340" i="9" s="1"/>
  <c r="I346" i="2"/>
  <c r="D341" i="9" s="1"/>
  <c r="I347" i="2"/>
  <c r="D342" i="9" s="1"/>
  <c r="D13" i="9"/>
  <c r="H346" i="9" l="1"/>
  <c r="H349" i="9" s="1"/>
  <c r="I349" i="2"/>
  <c r="H354" i="2"/>
  <c r="H355" i="2"/>
  <c r="J346" i="9" l="1"/>
  <c r="J349" i="9" s="1"/>
  <c r="M346" i="9"/>
  <c r="M349" i="9" s="1"/>
  <c r="H356" i="2"/>
  <c r="H358" i="2" s="1"/>
  <c r="G346" i="9"/>
  <c r="G349" i="9" s="1"/>
  <c r="K346" i="9"/>
  <c r="K349" i="9" s="1"/>
  <c r="O346" i="9"/>
  <c r="O349" i="9" s="1"/>
  <c r="D344" i="9"/>
  <c r="I346" i="9"/>
  <c r="I349" i="9" s="1"/>
  <c r="L346" i="9"/>
  <c r="L349" i="9" s="1"/>
  <c r="F346" i="9"/>
  <c r="F347" i="9" s="1"/>
  <c r="N346" i="9"/>
  <c r="N349" i="9" s="1"/>
  <c r="H357" i="2" l="1"/>
  <c r="G347" i="9"/>
  <c r="H347" i="9" s="1"/>
  <c r="I347" i="9" s="1"/>
  <c r="J347" i="9" s="1"/>
  <c r="K347" i="9" s="1"/>
  <c r="L347" i="9" s="1"/>
  <c r="M347" i="9" s="1"/>
  <c r="N347" i="9" s="1"/>
  <c r="O347" i="9" s="1"/>
  <c r="F349" i="9"/>
  <c r="F350" i="9" s="1"/>
  <c r="G350" i="9" s="1"/>
  <c r="H350" i="9" s="1"/>
  <c r="I350" i="9" s="1"/>
  <c r="J350" i="9" s="1"/>
  <c r="K350" i="9" s="1"/>
  <c r="L350" i="9" s="1"/>
  <c r="M350" i="9" s="1"/>
  <c r="N350" i="9" s="1"/>
  <c r="O35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<sst xmlns="http://schemas.openxmlformats.org/spreadsheetml/2006/main" count="9178" uniqueCount="1874">
  <si>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</si>
  <si>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</si>
  <si>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</si>
  <si>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</si>
  <si>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</si>
  <si>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</si>
  <si>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</si>
  <si>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</si>
  <si>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</si>
  <si>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</si>
  <si>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</si>
  <si>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</si>
  <si>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</si>
  <si>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</si>
  <si>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</si>
  <si>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</si>
  <si>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</si>
  <si>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</si>
  <si>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</si>
  <si>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</si>
  <si>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</si>
  <si>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</si>
  <si>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</si>
  <si>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</si>
  <si>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</si>
  <si>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</si>
  <si>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</si>
  <si>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</si>
  <si>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</si>
  <si>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</si>
  <si>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</si>
  <si>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</si>
  <si>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</si>
  <si>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</si>
  <si>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</si>
  <si>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</si>
  <si>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</si>
  <si>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</si>
  <si>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</si>
  <si>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</si>
  <si>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</si>
  <si>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</si>
  <si>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</si>
  <si>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</si>
  <si>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</si>
  <si>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</si>
  <si>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</si>
  <si>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</si>
  <si>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</si>
  <si>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</si>
  <si>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</si>
  <si>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</si>
  <si>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</si>
  <si>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</si>
  <si>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</si>
  <si>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</si>
  <si>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</si>
  <si>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</si>
  <si>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</si>
  <si>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</si>
  <si>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</si>
  <si>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</si>
  <si>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</si>
  <si>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</si>
  <si>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</si>
  <si>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</si>
  <si>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</si>
  <si>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</si>
  <si>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</si>
  <si>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</si>
  <si>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</si>
  <si>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</si>
  <si>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</si>
  <si>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</si>
  <si>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</si>
  <si>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</si>
  <si>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</si>
  <si>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</si>
  <si>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</si>
  <si>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</si>
  <si>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</si>
  <si>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</si>
  <si>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</si>
  <si>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</si>
  <si>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</si>
  <si>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</si>
  <si>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</si>
  <si>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</si>
  <si>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</si>
  <si>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</si>
  <si>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</si>
  <si>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</si>
  <si>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</si>
  <si>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</si>
  <si>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</si>
  <si>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</si>
  <si>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</si>
  <si>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</si>
  <si>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</si>
  <si>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</si>
  <si>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</si>
  <si>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</si>
  <si>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</si>
  <si>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</si>
  <si>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</si>
  <si>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</si>
  <si>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</si>
  <si>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</si>
  <si>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</si>
  <si>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</si>
  <si>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</si>
  <si>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</si>
  <si>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</si>
  <si>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</si>
  <si>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</si>
  <si>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</si>
  <si>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</si>
  <si>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</si>
  <si>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</si>
  <si>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</si>
  <si>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</si>
  <si>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</si>
  <si>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</si>
  <si>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</si>
  <si>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</si>
  <si>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</si>
  <si>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</si>
  <si>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</si>
  <si>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</si>
  <si>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</si>
  <si>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</si>
  <si>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</si>
  <si>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</si>
  <si>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</si>
  <si>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</si>
  <si>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</si>
  <si>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</si>
  <si>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</si>
  <si>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</si>
  <si>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</si>
  <si>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</si>
  <si>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</si>
  <si>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</si>
  <si>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</si>
  <si>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</si>
  <si>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</si>
  <si>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</si>
  <si>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</si>
  <si>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</si>
  <si>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</si>
  <si>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</si>
  <si>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</si>
  <si>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</si>
  <si>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</si>
  <si>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</si>
  <si>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</si>
  <si>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</si>
  <si>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</si>
  <si>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</si>
  <si>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</si>
  <si>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</si>
  <si>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</si>
  <si>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</si>
  <si>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</si>
  <si>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</si>
  <si>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</si>
  <si>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</si>
  <si>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</si>
  <si>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</si>
  <si>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</si>
  <si>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</si>
  <si>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</si>
  <si>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</si>
  <si>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</si>
  <si>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</si>
  <si>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</si>
  <si>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</si>
  <si>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</si>
  <si>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</si>
  <si>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</si>
  <si>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</si>
  <si>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</si>
  <si>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</si>
  <si>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</si>
  <si>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</si>
  <si>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</si>
  <si>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</si>
  <si>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</si>
  <si>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</si>
  <si>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</si>
  <si>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</si>
  <si>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</si>
  <si>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</si>
  <si>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</si>
  <si>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</si>
  <si>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</si>
  <si>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</si>
  <si>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</si>
  <si>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</si>
  <si>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</si>
  <si>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</si>
  <si>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</si>
  <si>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</si>
  <si>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</si>
  <si>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</si>
  <si>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</si>
  <si>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</si>
  <si>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</si>
  <si>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</si>
  <si>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</si>
  <si>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</si>
  <si>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</si>
  <si>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</si>
  <si>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</si>
  <si>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</si>
  <si>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</si>
  <si>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</si>
  <si>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</si>
  <si>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</si>
  <si>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</si>
  <si>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</si>
  <si>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</si>
  <si>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</si>
  <si>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</si>
  <si>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</si>
  <si>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</si>
  <si>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</si>
  <si>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</si>
  <si>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</si>
  <si>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</si>
  <si>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</si>
  <si>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</si>
  <si>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</si>
  <si>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</si>
  <si>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</si>
  <si>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</si>
  <si>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</si>
  <si>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</si>
  <si>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</si>
  <si>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</si>
  <si>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</si>
  <si>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</si>
  <si>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</si>
  <si>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</si>
  <si>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</si>
  <si>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</si>
  <si>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</si>
  <si>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</si>
  <si>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</si>
  <si>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</si>
  <si>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</si>
  <si>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</si>
  <si>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</si>
  <si>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</si>
  <si>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</si>
  <si>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</si>
  <si>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</si>
  <si>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</si>
  <si>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</si>
  <si>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</si>
  <si>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</si>
  <si>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</si>
  <si>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</si>
  <si>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</si>
  <si>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</si>
  <si>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</si>
  <si>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</si>
  <si>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</si>
  <si>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</si>
  <si>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</si>
  <si>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</si>
  <si>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</si>
  <si>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</si>
  <si>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</si>
  <si>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</si>
  <si>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</si>
  <si>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</si>
  <si>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</si>
  <si>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</si>
  <si>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</si>
  <si>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</si>
  <si>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</si>
  <si>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</si>
  <si>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</si>
  <si>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</si>
  <si>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</si>
  <si>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</si>
  <si>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</si>
  <si>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</si>
  <si>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</si>
  <si>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</si>
  <si>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</si>
  <si>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</si>
  <si>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</si>
  <si>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</si>
  <si>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</si>
  <si>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</si>
  <si>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</si>
  <si>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</si>
  <si>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</si>
  <si>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</si>
  <si>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</si>
  <si>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</si>
  <si>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</si>
  <si>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</si>
  <si>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</si>
  <si>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</si>
  <si>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</si>
  <si>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</si>
  <si>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</si>
  <si>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</si>
  <si>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</si>
  <si>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</si>
  <si>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</si>
  <si>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</si>
  <si>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</si>
  <si>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</si>
  <si>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</si>
  <si>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</si>
  <si>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</si>
  <si>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</si>
  <si>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</si>
  <si>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</si>
  <si>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</si>
  <si>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</si>
  <si>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</si>
  <si>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</si>
  <si>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</si>
  <si>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</si>
  <si>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</si>
  <si>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</si>
  <si>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</si>
  <si>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</si>
  <si>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</si>
  <si>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</si>
  <si>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</si>
  <si>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</si>
  <si>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</si>
  <si>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</si>
  <si>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</si>
  <si>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</si>
  <si>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</si>
  <si>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</si>
  <si>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</si>
  <si>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</si>
  <si>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</si>
  <si>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</si>
  <si>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</si>
  <si>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</si>
  <si>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</si>
  <si>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</si>
  <si>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</si>
  <si>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</si>
  <si>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</si>
  <si>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</si>
  <si>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</si>
  <si>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</si>
  <si>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</si>
  <si>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</si>
  <si>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</si>
  <si>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</si>
  <si>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</si>
  <si>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</si>
  <si>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</si>
  <si>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</si>
  <si>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</si>
  <si>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</si>
  <si>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</si>
  <si>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</si>
  <si>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</si>
  <si>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</si>
  <si>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</si>
  <si>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</si>
  <si>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</si>
  <si>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</si>
  <si>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</si>
  <si>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</si>
  <si>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</si>
  <si>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</si>
  <si>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</si>
  <si>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</si>
  <si>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</si>
  <si>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</si>
  <si>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</si>
  <si>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</si>
  <si>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</si>
  <si>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</si>
  <si>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</si>
  <si>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</si>
  <si>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</si>
  <si>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</si>
  <si>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</si>
  <si>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</si>
  <si>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</si>
  <si>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</si>
  <si>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</si>
  <si>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</si>
  <si>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</si>
  <si>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</si>
  <si>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</si>
  <si>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</si>
  <si>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</si>
  <si>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</si>
  <si>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</si>
  <si>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</si>
  <si>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</si>
  <si>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</si>
  <si>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</si>
  <si>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</si>
  <si>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</si>
  <si>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</si>
  <si>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</si>
  <si>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</si>
  <si>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</si>
  <si>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</si>
  <si>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</si>
  <si>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</si>
  <si>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</si>
  <si>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</si>
  <si>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</si>
  <si>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</si>
  <si>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</si>
  <si>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</si>
  <si>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</si>
  <si>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</si>
  <si>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</si>
  <si>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</si>
  <si>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</si>
  <si>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</si>
  <si>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</si>
  <si>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</si>
  <si>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</si>
  <si>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</si>
  <si>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</si>
  <si>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</si>
  <si>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</si>
  <si>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</si>
  <si>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</si>
  <si>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</si>
  <si>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</si>
  <si>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</si>
  <si>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</si>
  <si>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</si>
  <si>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</si>
  <si>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</si>
  <si>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</si>
  <si>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</si>
  <si>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</si>
  <si>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</si>
  <si>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</si>
  <si>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</si>
  <si>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</si>
  <si>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</si>
  <si>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</si>
  <si>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</si>
  <si>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</si>
  <si>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</si>
  <si>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</si>
  <si>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</si>
  <si>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</si>
  <si>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</si>
  <si>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</si>
  <si>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</si>
  <si>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</si>
  <si>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</si>
  <si>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</si>
  <si>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</si>
  <si>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</si>
  <si>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</si>
  <si>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</si>
  <si>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</si>
  <si>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</si>
  <si>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</si>
  <si>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</si>
  <si>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</si>
  <si>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</si>
  <si>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</si>
  <si>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</si>
  <si>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</si>
  <si>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</si>
  <si>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</si>
  <si>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</si>
  <si>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</si>
  <si>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</si>
  <si>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</si>
  <si>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</si>
  <si>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</si>
  <si>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</si>
  <si>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</si>
  <si>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</si>
  <si>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</si>
  <si>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</si>
  <si>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</si>
  <si>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</si>
  <si>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</si>
  <si>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</si>
  <si>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</si>
  <si>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</si>
  <si>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</si>
  <si>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</si>
  <si>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</si>
  <si>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</si>
  <si>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</si>
  <si>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</si>
  <si>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</si>
  <si>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</si>
  <si>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</si>
  <si>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</si>
  <si>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</si>
  <si>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</si>
  <si>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</si>
  <si>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</si>
  <si>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</si>
  <si>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</si>
  <si>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</si>
  <si>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</si>
  <si>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</si>
  <si>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</si>
  <si>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</si>
  <si>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</si>
  <si>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</si>
  <si>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</si>
  <si>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</si>
  <si>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</si>
  <si>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</si>
  <si>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</si>
  <si>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</si>
  <si>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</si>
  <si>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</si>
  <si>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</si>
  <si>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</si>
  <si>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</si>
  <si>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</si>
  <si>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</si>
  <si>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</si>
  <si>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</si>
  <si>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</si>
  <si>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</si>
  <si>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</si>
  <si>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</si>
  <si>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</si>
  <si>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</si>
  <si>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</si>
  <si>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</si>
  <si>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</si>
  <si>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</si>
  <si>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</si>
  <si>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</si>
  <si>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</si>
  <si>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</si>
  <si>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</si>
  <si>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</si>
  <si>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</si>
  <si>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</si>
  <si>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</si>
  <si>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</si>
  <si>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</si>
  <si>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</si>
  <si>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</si>
  <si>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</si>
  <si>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</si>
  <si>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</si>
  <si>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</si>
  <si>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</si>
  <si>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</si>
  <si>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</si>
  <si>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</si>
  <si>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</si>
  <si>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</si>
  <si>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</si>
  <si>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</si>
  <si>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</si>
  <si>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</si>
  <si>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</si>
  <si>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</si>
  <si>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</si>
  <si>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</si>
  <si>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</si>
  <si>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</si>
  <si>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</si>
  <si>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</si>
  <si>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</si>
  <si>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</si>
  <si>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</si>
  <si>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</si>
  <si>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</si>
  <si>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</si>
  <si>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</si>
  <si>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</si>
  <si>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</si>
  <si>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</si>
  <si>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</si>
  <si>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</si>
  <si>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</si>
  <si>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</si>
  <si>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</si>
  <si>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</si>
  <si>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</si>
  <si>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</si>
  <si>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</si>
  <si>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</si>
  <si>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</si>
  <si>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</si>
  <si>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</si>
  <si>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</si>
  <si>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</si>
  <si>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</si>
  <si>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</si>
  <si>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</si>
  <si>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</si>
  <si>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</si>
  <si>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</si>
  <si>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</si>
  <si>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</si>
  <si>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</si>
  <si>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</si>
  <si>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</si>
  <si>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</si>
  <si>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</si>
  <si>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</si>
  <si>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</si>
  <si>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</si>
  <si>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</si>
  <si>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</si>
  <si>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</si>
  <si>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</si>
  <si>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</si>
  <si>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</si>
  <si>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</si>
  <si>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</si>
  <si>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</si>
  <si>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</si>
  <si>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</si>
  <si>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</si>
  <si>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</si>
  <si>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</si>
  <si>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</si>
  <si>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</si>
  <si>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</si>
  <si>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</si>
  <si>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</si>
  <si>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</si>
  <si>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</si>
  <si>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</si>
  <si>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</si>
  <si>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</si>
  <si>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</si>
  <si>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</si>
  <si>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</si>
  <si>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</si>
  <si>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</si>
  <si>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</si>
  <si>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</si>
  <si>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</si>
  <si>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</si>
  <si>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</si>
  <si>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</si>
  <si>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</si>
  <si>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</si>
  <si>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</si>
  <si>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</si>
  <si>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</si>
  <si>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</si>
  <si>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</si>
  <si>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</si>
  <si>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</si>
  <si>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</si>
  <si>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</si>
  <si>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</si>
  <si>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</si>
  <si>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</si>
  <si>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</si>
  <si>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</si>
  <si>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</si>
  <si>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</si>
  <si>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</si>
  <si>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</si>
  <si>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</si>
  <si>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</si>
  <si>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</si>
  <si>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</si>
  <si>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</si>
  <si>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</si>
  <si>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</si>
  <si>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</si>
  <si>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</si>
  <si>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</si>
  <si>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</si>
  <si>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</si>
  <si>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</si>
  <si>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</si>
  <si>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</si>
  <si>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</si>
  <si>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</si>
  <si>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</si>
  <si>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</si>
  <si>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</si>
  <si>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</si>
  <si>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</si>
  <si>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</si>
  <si>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</si>
  <si>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</si>
  <si>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</si>
  <si>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</si>
  <si>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</si>
  <si>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</si>
  <si>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</si>
  <si>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</si>
  <si>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</si>
  <si>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</si>
  <si>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</si>
  <si>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</si>
  <si>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</si>
  <si>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</si>
  <si>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</si>
  <si>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</si>
  <si>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</si>
  <si>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</si>
  <si>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</si>
  <si>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</si>
  <si>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</si>
  <si>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</si>
  <si>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</si>
  <si>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</si>
  <si>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</si>
  <si>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</si>
  <si>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</si>
  <si>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</si>
  <si>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</si>
  <si>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</si>
  <si>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</si>
  <si>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</si>
  <si>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</si>
  <si>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</si>
  <si>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</si>
  <si>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</si>
  <si>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</si>
  <si>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</si>
  <si>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</si>
  <si>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</si>
  <si>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</si>
  <si>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</si>
  <si>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</si>
  <si>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</si>
  <si>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</si>
  <si>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</si>
  <si>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</si>
  <si>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</si>
  <si>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</si>
  <si>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</si>
  <si>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</si>
  <si>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</si>
  <si>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</si>
  <si>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</si>
  <si>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</si>
  <si>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</si>
  <si>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</si>
  <si>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</si>
  <si>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</si>
  <si>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</si>
  <si>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</si>
  <si>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</si>
  <si>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</si>
  <si>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</si>
  <si>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</si>
  <si>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</si>
  <si>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</si>
  <si>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</si>
  <si>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</si>
  <si>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</si>
  <si>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</si>
  <si>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</si>
  <si>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</si>
  <si>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</si>
  <si>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</si>
  <si>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</si>
  <si>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</si>
  <si>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</si>
  <si>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</si>
  <si>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</si>
  <si>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</si>
  <si>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</si>
  <si>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</si>
  <si>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</si>
  <si>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</si>
  <si>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</si>
  <si>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</si>
  <si>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</si>
  <si>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</si>
  <si>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</si>
  <si>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</si>
  <si>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</si>
  <si>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</si>
  <si>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</si>
  <si>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</si>
  <si>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</si>
  <si>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</si>
  <si>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</si>
  <si>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</si>
  <si>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</si>
  <si>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</si>
  <si>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</si>
  <si>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</si>
  <si>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</si>
  <si>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</si>
  <si>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</si>
  <si>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</si>
  <si>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</si>
  <si>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</si>
  <si>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</si>
  <si>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</si>
  <si>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</si>
  <si>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</si>
  <si>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</si>
  <si>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</si>
  <si>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</si>
  <si>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</si>
  <si>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</si>
  <si>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</si>
  <si>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</si>
  <si>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</si>
  <si>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</si>
  <si>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</si>
  <si>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</si>
  <si>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</si>
  <si>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</si>
  <si>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</si>
  <si>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</si>
  <si>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</si>
  <si>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</si>
  <si>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</si>
  <si>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</si>
  <si>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</si>
  <si>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</si>
  <si>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</si>
  <si>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</si>
  <si>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</si>
  <si>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</si>
  <si>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</si>
  <si>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</si>
  <si>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</si>
  <si>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</si>
  <si>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</si>
  <si>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</si>
  <si>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</si>
  <si>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</si>
  <si>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</si>
  <si>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</si>
  <si>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</si>
  <si>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</si>
  <si>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</si>
  <si>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</si>
  <si>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</si>
  <si>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</si>
  <si>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</si>
  <si>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</si>
  <si>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</si>
  <si>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</si>
  <si>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</si>
  <si>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</si>
  <si>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</si>
  <si>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</si>
  <si>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</si>
  <si>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</si>
  <si>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</si>
  <si>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</si>
  <si>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</si>
  <si>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</si>
  <si>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</si>
  <si>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</si>
  <si>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</si>
  <si>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</si>
  <si>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</si>
  <si>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</si>
  <si>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</si>
  <si>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</si>
  <si>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</si>
  <si>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</si>
  <si>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</si>
  <si>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</si>
  <si>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</si>
  <si>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</si>
  <si>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</si>
  <si>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</si>
  <si>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</si>
  <si>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</si>
  <si>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</si>
  <si>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</si>
  <si>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</si>
  <si>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</si>
  <si>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</si>
  <si>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</si>
  <si>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</si>
  <si>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</si>
  <si>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</si>
  <si>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</si>
  <si>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</si>
  <si>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</si>
  <si>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</si>
  <si>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</si>
  <si>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</si>
  <si>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</si>
  <si>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</si>
  <si>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</si>
  <si>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</si>
  <si>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</si>
  <si>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</si>
  <si>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</si>
  <si>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</si>
  <si>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</si>
  <si>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</si>
  <si>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</si>
  <si>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</si>
  <si>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</si>
  <si>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</si>
  <si>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</si>
  <si>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</si>
  <si>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</si>
  <si>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</si>
  <si>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</si>
  <si>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</si>
  <si>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</si>
  <si>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</si>
  <si>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</si>
  <si>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</si>
  <si>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</si>
  <si>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</si>
  <si>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</si>
  <si>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</si>
  <si>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</si>
  <si>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</si>
  <si>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</si>
  <si>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</si>
  <si>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</si>
  <si>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</si>
  <si>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</si>
  <si>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</si>
  <si>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</si>
  <si>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</si>
  <si>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</si>
  <si>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</si>
  <si>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</si>
  <si>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</si>
  <si>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</si>
  <si>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</si>
  <si>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</si>
  <si>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</si>
  <si>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</si>
  <si>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</si>
  <si>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</si>
  <si>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</si>
  <si>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</si>
  <si>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</si>
  <si>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</si>
  <si>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</si>
  <si>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</si>
  <si>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</si>
  <si>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</si>
  <si>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</si>
  <si>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</si>
  <si>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</si>
  <si>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</si>
  <si>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</si>
  <si>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</si>
  <si>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</si>
  <si>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</si>
  <si>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</si>
  <si>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</si>
  <si>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</si>
  <si>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</si>
  <si>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</si>
  <si>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</si>
  <si>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</si>
  <si>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</si>
  <si>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</si>
  <si>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</si>
  <si>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</si>
  <si>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</si>
  <si>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</si>
  <si>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</si>
  <si>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</si>
  <si>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</si>
  <si>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</si>
  <si>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</si>
  <si>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</si>
  <si>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</si>
  <si>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</si>
  <si>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</si>
  <si>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</si>
  <si>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</si>
  <si>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</si>
  <si>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</si>
  <si>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</si>
  <si>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</si>
  <si>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</si>
  <si>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</si>
  <si>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</si>
  <si>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</si>
  <si>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</si>
  <si>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</si>
  <si>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</si>
  <si>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</si>
  <si>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</si>
  <si>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</si>
  <si>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</si>
  <si>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</si>
  <si>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</si>
  <si>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</si>
  <si>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</si>
  <si>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</si>
  <si>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</si>
  <si>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</si>
  <si>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</si>
  <si>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</si>
  <si>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</si>
  <si>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</si>
  <si>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</si>
  <si>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</si>
  <si>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</si>
  <si>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</si>
  <si>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</si>
  <si>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</si>
  <si>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</si>
  <si>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</si>
  <si>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</si>
  <si>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</si>
  <si>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</si>
  <si>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</si>
  <si>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</si>
  <si>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</si>
  <si>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</si>
  <si>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</si>
  <si>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</si>
  <si>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</si>
  <si>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</si>
  <si>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</si>
  <si>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</si>
  <si>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</si>
  <si>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</si>
  <si>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</si>
  <si>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</si>
  <si>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</si>
  <si>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</si>
  <si>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</si>
  <si>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</si>
  <si>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</si>
  <si>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</si>
  <si>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</si>
  <si>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</si>
  <si>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</si>
  <si>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</si>
  <si>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</si>
  <si>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</si>
  <si>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</si>
  <si>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</si>
  <si>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</si>
  <si>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</si>
  <si>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</si>
  <si>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</si>
  <si>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</si>
  <si>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</si>
  <si>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</si>
  <si>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</si>
  <si>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</si>
  <si>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</si>
  <si>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</si>
  <si>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</si>
  <si>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</si>
  <si>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</si>
  <si>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</si>
  <si>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</si>
  <si>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</si>
  <si>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</si>
  <si>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</si>
  <si>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</si>
  <si>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</si>
  <si>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</si>
  <si>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</si>
  <si>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</si>
  <si>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</si>
  <si>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</si>
  <si>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</si>
  <si>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</si>
  <si>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</si>
  <si>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</si>
  <si>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</si>
  <si>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</si>
  <si>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</si>
  <si>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</si>
  <si>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</si>
  <si>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</si>
  <si>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</si>
  <si>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</si>
  <si>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</si>
  <si>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</si>
  <si>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</si>
  <si>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</si>
  <si>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</si>
  <si>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</si>
  <si>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</si>
  <si>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</si>
  <si>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</si>
  <si>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</si>
  <si>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</si>
  <si>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</si>
  <si>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</si>
  <si>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</si>
  <si>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</si>
  <si>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</si>
  <si>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</si>
  <si>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</si>
  <si>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</si>
  <si>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</si>
  <si>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</si>
  <si>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</si>
  <si>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</si>
  <si>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</si>
  <si>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</si>
  <si>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</si>
  <si>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</si>
  <si>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</si>
  <si>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</si>
  <si>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</si>
  <si>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</si>
  <si>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</si>
  <si>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</si>
  <si>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</si>
  <si>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</si>
  <si>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</si>
  <si>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</si>
  <si>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</si>
  <si>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</si>
  <si>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</si>
  <si>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</si>
  <si>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</si>
  <si>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</si>
  <si>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</si>
  <si>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</si>
  <si>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</si>
  <si>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</si>
  <si>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</si>
  <si>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</si>
  <si>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</si>
  <si>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</si>
  <si>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</si>
  <si>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</si>
  <si>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</si>
  <si>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</si>
  <si>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</si>
  <si>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</si>
  <si>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</si>
  <si>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</si>
  <si>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</si>
  <si>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</si>
  <si>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</si>
  <si>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</si>
  <si>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</si>
  <si>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</si>
  <si>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</si>
  <si>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</si>
  <si>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</si>
  <si>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</si>
  <si>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</si>
  <si>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</si>
  <si>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</si>
  <si>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</si>
  <si>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</si>
  <si>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</si>
  <si>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</si>
  <si>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</si>
  <si>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</si>
  <si>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</si>
  <si>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</si>
  <si>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</si>
  <si>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</si>
  <si>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</si>
  <si>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</si>
  <si>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</si>
  <si>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</si>
  <si>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</si>
  <si>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</si>
  <si>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</si>
  <si>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</si>
  <si>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</si>
  <si>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</si>
  <si>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</si>
  <si>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</si>
  <si>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</si>
  <si>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</si>
  <si>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</si>
  <si>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</si>
  <si>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</si>
  <si>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</si>
  <si>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</si>
  <si>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</si>
  <si>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</si>
  <si>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</si>
  <si>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</si>
  <si>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</si>
  <si>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</si>
  <si>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</si>
  <si>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</si>
  <si>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</si>
  <si>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</si>
  <si>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</si>
  <si>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</si>
  <si>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</si>
  <si>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</si>
  <si>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</si>
  <si>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</si>
  <si>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</si>
  <si>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</si>
  <si>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</si>
  <si>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</si>
  <si>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</si>
  <si>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</si>
  <si>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</si>
  <si>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</si>
  <si>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</si>
  <si>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</si>
  <si>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</si>
  <si>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</si>
  <si>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</si>
  <si>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</si>
  <si>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</si>
  <si>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</si>
  <si>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</si>
  <si>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</si>
  <si>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</si>
  <si>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</si>
  <si>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</si>
  <si>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</si>
  <si>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</si>
  <si>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</si>
  <si>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</si>
  <si>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</si>
  <si>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</si>
  <si>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</si>
  <si>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</si>
  <si>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</si>
  <si>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</si>
  <si>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</si>
  <si>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</si>
  <si>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</si>
  <si>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</si>
  <si>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</si>
  <si>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</si>
  <si>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</si>
  <si>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</si>
  <si>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</si>
  <si>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</si>
  <si>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</si>
  <si>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</si>
  <si>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</si>
  <si>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</si>
  <si>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</si>
  <si>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</si>
  <si>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</si>
  <si>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Mamposterías  de 0,40 m</t>
  </si>
  <si>
    <t>Tabiques</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</si>
  <si>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</si>
  <si>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</si>
  <si>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</si>
  <si>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</si>
  <si>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</si>
  <si>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</si>
  <si>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</si>
  <si>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</si>
  <si>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</si>
  <si>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</si>
  <si>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</si>
  <si>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</si>
  <si>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</si>
  <si>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</si>
  <si>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</si>
  <si>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</si>
  <si>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</si>
  <si>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Piso de Baldosas de caucho</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</si>
  <si>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</si>
  <si>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</si>
  <si>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</si>
  <si>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</si>
  <si>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</si>
  <si>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</si>
  <si>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</si>
  <si>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</si>
  <si>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</si>
  <si>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</si>
  <si>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</si>
  <si>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</si>
  <si>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</si>
  <si>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</si>
  <si>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</si>
  <si>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</si>
  <si>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</si>
  <si>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</si>
  <si>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</si>
  <si>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</si>
  <si>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P10</t>
  </si>
  <si>
    <t>P11</t>
  </si>
  <si>
    <t>P12</t>
  </si>
  <si>
    <t>PL</t>
  </si>
  <si>
    <t>PL1</t>
  </si>
  <si>
    <t>V7</t>
  </si>
  <si>
    <t>V8</t>
  </si>
  <si>
    <t>Carpintería de Aluminio</t>
  </si>
  <si>
    <t>V1</t>
  </si>
  <si>
    <t>V2</t>
  </si>
  <si>
    <t>V3</t>
  </si>
  <si>
    <t>V4</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</si>
  <si>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</si>
  <si>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</si>
  <si>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</si>
  <si>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</si>
  <si>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</si>
  <si>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</si>
  <si>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</si>
  <si>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</si>
  <si>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</si>
  <si>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</si>
  <si>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</si>
  <si>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</si>
  <si>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</si>
  <si>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</si>
  <si>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</si>
  <si>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</si>
  <si>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</si>
  <si>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</si>
  <si>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</si>
  <si>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</si>
  <si>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</si>
  <si>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</si>
  <si>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</si>
  <si>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</si>
  <si>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</si>
  <si>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</si>
  <si>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</si>
  <si>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</si>
  <si>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</si>
  <si>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</si>
  <si>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</si>
  <si>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</si>
  <si>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</si>
  <si>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</si>
  <si>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</si>
  <si>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</si>
  <si>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</si>
  <si>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</si>
  <si>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</si>
  <si>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</si>
  <si>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</si>
  <si>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</si>
  <si>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</si>
  <si>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</si>
  <si>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</si>
  <si>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</si>
  <si>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</si>
  <si>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</si>
  <si>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</si>
  <si>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</si>
  <si>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Detectores de Humo y Gas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</si>
  <si>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</si>
  <si>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</si>
  <si>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</si>
  <si>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</si>
  <si>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</si>
  <si>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</si>
  <si>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</si>
  <si>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</si>
  <si>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</si>
  <si>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</si>
  <si>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</si>
  <si>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</si>
  <si>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</si>
  <si>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</si>
  <si>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</si>
  <si>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</si>
  <si>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</si>
  <si>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</si>
  <si>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</si>
  <si>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</si>
  <si>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</si>
  <si>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</si>
  <si>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</si>
  <si>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</si>
  <si>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</si>
  <si>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</si>
  <si>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</si>
  <si>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</si>
  <si>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</si>
  <si>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</si>
  <si>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</si>
  <si>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</si>
  <si>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</si>
  <si>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</si>
  <si>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</si>
  <si>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</si>
  <si>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</si>
  <si>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</si>
  <si>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</si>
  <si>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</si>
  <si>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</si>
  <si>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</si>
  <si>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</si>
  <si>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</si>
  <si>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</si>
  <si>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</si>
  <si>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</si>
  <si>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</si>
  <si>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</si>
  <si>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</si>
  <si>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</si>
  <si>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</si>
  <si>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</si>
  <si>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</si>
  <si>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</si>
  <si>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</si>
  <si>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</si>
  <si>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</si>
  <si>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</si>
  <si>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</si>
  <si>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</si>
  <si>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</si>
  <si>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</si>
  <si>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</si>
  <si>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4.1.3</t>
  </si>
  <si>
    <t>4.2</t>
  </si>
  <si>
    <t>4.2.5</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</si>
  <si>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</si>
  <si>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</si>
  <si>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</si>
  <si>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</si>
  <si>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</si>
  <si>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</si>
  <si>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</si>
  <si>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</si>
  <si>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</si>
  <si>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</si>
  <si>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</si>
  <si>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</si>
  <si>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</si>
  <si>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</si>
  <si>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</si>
  <si>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</si>
  <si>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</si>
  <si>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</si>
  <si>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</si>
  <si>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</si>
  <si>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</si>
  <si>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</si>
  <si>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</si>
  <si>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</si>
  <si>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</si>
  <si>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</si>
  <si>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</si>
  <si>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</si>
  <si>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</si>
  <si>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</si>
  <si>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</si>
  <si>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</si>
  <si>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</si>
  <si>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</si>
  <si>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10.1.1.15</t>
  </si>
  <si>
    <t>10.1.5</t>
  </si>
  <si>
    <t>10.2</t>
  </si>
  <si>
    <t>10.2.1</t>
  </si>
  <si>
    <t>10.2.2</t>
  </si>
  <si>
    <t>10.2.3</t>
  </si>
  <si>
    <t>10.2.4</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</si>
  <si>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</si>
  <si>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</si>
  <si>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</si>
  <si>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</si>
  <si>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</si>
  <si>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</si>
  <si>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</si>
  <si>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</si>
  <si>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</si>
  <si>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</si>
  <si>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</si>
  <si>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</si>
  <si>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</si>
  <si>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</si>
  <si>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</si>
  <si>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</si>
  <si>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</si>
  <si>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</si>
  <si>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</si>
  <si>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</si>
  <si>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</si>
  <si>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</si>
  <si>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</si>
  <si>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</si>
  <si>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</si>
  <si>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</si>
  <si>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</si>
  <si>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</si>
  <si>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</si>
  <si>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</si>
  <si>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</si>
  <si>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</si>
  <si>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</si>
  <si>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</si>
  <si>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</si>
  <si>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</si>
  <si>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</si>
  <si>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</si>
  <si>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</si>
  <si>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</si>
  <si>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</si>
  <si>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</si>
  <si>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</si>
  <si>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</si>
  <si>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</si>
  <si>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</si>
  <si>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</si>
  <si>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</si>
  <si>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</si>
  <si>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</si>
  <si>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</si>
  <si>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</si>
  <si>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</si>
  <si>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</si>
  <si>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</si>
  <si>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</si>
  <si>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</si>
  <si>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</si>
  <si>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</si>
  <si>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</si>
  <si>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</si>
  <si>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</si>
  <si>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</si>
  <si>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</si>
  <si>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</si>
  <si>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</si>
  <si>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</si>
  <si>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</si>
  <si>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11.4.5.2</t>
  </si>
  <si>
    <t>11.4.5.3</t>
  </si>
  <si>
    <t>11.4.5.4</t>
  </si>
  <si>
    <t>11.4.5.5</t>
  </si>
  <si>
    <t>12.1</t>
  </si>
  <si>
    <t>12.1.1</t>
  </si>
  <si>
    <t>12.1.2</t>
  </si>
  <si>
    <t>12.1.3</t>
  </si>
  <si>
    <t>12.1.4</t>
  </si>
  <si>
    <t>12.1.5</t>
  </si>
  <si>
    <t>12.1.5.1</t>
  </si>
  <si>
    <t>12.1.5.2</t>
  </si>
  <si>
    <t>12.1.5.3</t>
  </si>
  <si>
    <t>12.2</t>
  </si>
  <si>
    <t>12.2.1</t>
  </si>
  <si>
    <t>12.3</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</si>
  <si>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</si>
  <si>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</si>
  <si>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</si>
  <si>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</si>
  <si>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</si>
  <si>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</si>
  <si>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</si>
  <si>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</si>
  <si>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</si>
  <si>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</si>
  <si>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</si>
  <si>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</si>
  <si>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</si>
  <si>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</si>
  <si>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</si>
  <si>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</si>
  <si>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</si>
  <si>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</si>
  <si>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</si>
  <si>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</si>
  <si>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</si>
  <si>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</si>
  <si>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</si>
  <si>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</si>
  <si>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</si>
  <si>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</si>
  <si>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</si>
  <si>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</si>
  <si>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</si>
  <si>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12.8.1.13</t>
  </si>
  <si>
    <t>12.8.1.14</t>
  </si>
  <si>
    <t>12.9</t>
  </si>
  <si>
    <t>12.9.1</t>
  </si>
  <si>
    <t>12.10</t>
  </si>
  <si>
    <t>12.10.1</t>
  </si>
  <si>
    <t>14.1</t>
  </si>
  <si>
    <t>14.1.2</t>
  </si>
  <si>
    <t>16.1</t>
  </si>
  <si>
    <t>17.1</t>
  </si>
  <si>
    <t>17.1.3</t>
  </si>
  <si>
    <t>17.1.5</t>
  </si>
  <si>
    <t>17.2</t>
  </si>
  <si>
    <t>17.2.1</t>
  </si>
  <si>
    <t>17.2.2</t>
  </si>
  <si>
    <t>19.1</t>
  </si>
  <si>
    <t>19.3</t>
  </si>
  <si>
    <t>20.1</t>
  </si>
  <si>
    <t>21.1</t>
  </si>
  <si>
    <t>23.1</t>
  </si>
  <si>
    <t>23.2</t>
  </si>
  <si>
    <t>24.1</t>
  </si>
  <si>
    <t>24.2</t>
  </si>
  <si>
    <t>24.2.1</t>
  </si>
  <si>
    <t>24.3</t>
  </si>
  <si>
    <t>24.5</t>
  </si>
  <si>
    <t>SUBSECRETARIA DE ARQUITECTURA</t>
  </si>
  <si>
    <t>Preparación y limpieza.</t>
  </si>
  <si>
    <t>Construcción del Obrador, Depósitos de materiales, Sanitarios de personal</t>
  </si>
  <si>
    <t>Medidas de Seguridad</t>
  </si>
  <si>
    <t>Estructuras  metálicas</t>
  </si>
  <si>
    <t>Estructura metálica de Torre de Tanque</t>
  </si>
  <si>
    <t>Mamposterías  de 0,20 m</t>
  </si>
  <si>
    <t>De Hormigon</t>
  </si>
  <si>
    <t>Zocalo exterior rehundido</t>
  </si>
  <si>
    <t>Al yeso</t>
  </si>
  <si>
    <t>PC</t>
  </si>
  <si>
    <t>Malla de seguridad</t>
  </si>
  <si>
    <t>Carpintería de madera</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</si>
  <si>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</si>
  <si>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</si>
  <si>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</si>
  <si>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</si>
  <si>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</si>
  <si>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</si>
  <si>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</si>
  <si>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</si>
  <si>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</si>
  <si>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</si>
  <si>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</si>
  <si>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</si>
  <si>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</si>
  <si>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</si>
  <si>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</si>
  <si>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</si>
  <si>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</si>
  <si>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</si>
  <si>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</si>
  <si>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</si>
  <si>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</si>
  <si>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</si>
  <si>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</si>
  <si>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</si>
  <si>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</si>
  <si>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</si>
  <si>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</si>
  <si>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</si>
  <si>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</si>
  <si>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</si>
  <si>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</si>
  <si>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</si>
  <si>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</si>
  <si>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</si>
  <si>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</si>
  <si>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</si>
  <si>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</si>
  <si>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</si>
  <si>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</si>
  <si>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</si>
  <si>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</si>
  <si>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</si>
  <si>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</si>
  <si>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</si>
  <si>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</si>
  <si>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</si>
  <si>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</si>
  <si>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</si>
  <si>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</si>
  <si>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</si>
  <si>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</si>
  <si>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</si>
  <si>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</si>
  <si>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</si>
  <si>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</si>
  <si>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</si>
  <si>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</si>
  <si>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 xml:space="preserve">Luminaria Tipo Novalucce </t>
  </si>
  <si>
    <t>Luminaria tipo Galponera</t>
  </si>
  <si>
    <t>Luminaria farol tipo Atlantis 100w</t>
  </si>
  <si>
    <t>Luminaria cuadrada 1x50w</t>
  </si>
  <si>
    <t>Reflector Led 50w</t>
  </si>
  <si>
    <t>Reflector Led 100w</t>
  </si>
  <si>
    <t>Aplique exterior 26w</t>
  </si>
  <si>
    <t>Farol exterior 100w</t>
  </si>
  <si>
    <t>Tubos LED .18w Luz Dia</t>
  </si>
  <si>
    <t>Tubos LED .24w Luz Dia</t>
  </si>
  <si>
    <t>Termotanque Electrico 80 lts</t>
  </si>
  <si>
    <t>Termotanque Electrico 60 lts</t>
  </si>
  <si>
    <t>Cocina semi-Industrial</t>
  </si>
  <si>
    <t>Heladera</t>
  </si>
  <si>
    <t>Horno pizero 6 moldes</t>
  </si>
  <si>
    <t xml:space="preserve"> INSTALACIÓN SANITARIA</t>
  </si>
  <si>
    <t>Rellenos de tierra</t>
  </si>
  <si>
    <t>Caño PVC Ø 160</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</si>
  <si>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</si>
  <si>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</si>
  <si>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</si>
  <si>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</si>
  <si>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</si>
  <si>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</si>
  <si>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</si>
  <si>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</si>
  <si>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</si>
  <si>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</si>
  <si>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</si>
  <si>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</si>
  <si>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 ROTOPLAST 2750 ltrs</t>
  </si>
  <si>
    <t>Tanques de Bombeo</t>
  </si>
  <si>
    <t>Tanque 1100 ltrs</t>
  </si>
  <si>
    <t>Equipo de bombeo  2 electrobombas 2,5 Hp</t>
  </si>
  <si>
    <t>Flexibles para conexión de artefactos</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</si>
  <si>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</si>
  <si>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</si>
  <si>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</si>
  <si>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</si>
  <si>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</si>
  <si>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</si>
  <si>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</si>
  <si>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</si>
  <si>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</si>
  <si>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</si>
  <si>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 xml:space="preserve">Conexión a redes externas </t>
  </si>
  <si>
    <t>Sistema de bombeo Sanitario</t>
  </si>
  <si>
    <t>Tablero eléctrico para agua de consumo diario</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</si>
  <si>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</si>
  <si>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</si>
  <si>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</si>
  <si>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</si>
  <si>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</si>
  <si>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</si>
  <si>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</si>
  <si>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</si>
  <si>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</si>
  <si>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</si>
  <si>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</si>
  <si>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</si>
  <si>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</si>
  <si>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Pintura en madera</t>
  </si>
  <si>
    <t>Bancos exteriores</t>
  </si>
  <si>
    <t>Limpieza de obra periódica de la obra y el obrador</t>
  </si>
  <si>
    <t>Limpieza final de la obra y el obrador</t>
  </si>
  <si>
    <t>Fichas complementarias y otros</t>
  </si>
  <si>
    <t>Mastil</t>
  </si>
  <si>
    <t>Pergolas s/ piso</t>
  </si>
  <si>
    <t>Pérgolas metálicas</t>
  </si>
  <si>
    <t>Provisión de canastos para residuos</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</si>
  <si>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</si>
  <si>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</si>
  <si>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</si>
  <si>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</si>
  <si>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</si>
  <si>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</si>
  <si>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</si>
  <si>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</si>
  <si>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</si>
  <si>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</si>
  <si>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</si>
  <si>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</si>
  <si>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</si>
  <si>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3.1.2</t>
  </si>
  <si>
    <t>3.1.3</t>
  </si>
  <si>
    <t>5.2</t>
  </si>
  <si>
    <t>5.2.1</t>
  </si>
  <si>
    <t>5.7</t>
  </si>
  <si>
    <t>6.1.4</t>
  </si>
  <si>
    <t>6.1.10</t>
  </si>
  <si>
    <t>6.2.6</t>
  </si>
  <si>
    <t>6.2.7</t>
  </si>
  <si>
    <t>7.2</t>
  </si>
  <si>
    <t>9.1.2</t>
  </si>
  <si>
    <t>10.1.3</t>
  </si>
  <si>
    <t>10.3</t>
  </si>
  <si>
    <t>10.3.1</t>
  </si>
  <si>
    <t>10.3.2</t>
  </si>
  <si>
    <t>10.3.3</t>
  </si>
  <si>
    <t>11.2.45</t>
  </si>
  <si>
    <t>11.2.46</t>
  </si>
  <si>
    <t>11.2.47</t>
  </si>
  <si>
    <t>11.2.48</t>
  </si>
  <si>
    <t>11.4.1.7</t>
  </si>
  <si>
    <t>11.4.1.8</t>
  </si>
  <si>
    <t>11.4.2.1</t>
  </si>
  <si>
    <t>11.4.2.2</t>
  </si>
  <si>
    <t>12.1.5.4</t>
  </si>
  <si>
    <t>12.1.5.5</t>
  </si>
  <si>
    <t>12.1.5.6</t>
  </si>
  <si>
    <t>12.1.5.7</t>
  </si>
  <si>
    <t>12.3.4</t>
  </si>
  <si>
    <t>12.7.1.1</t>
  </si>
  <si>
    <t>12.7.2.1</t>
  </si>
  <si>
    <t>12.7.2.2</t>
  </si>
  <si>
    <t>12.7.2.3</t>
  </si>
  <si>
    <t>12.9.1.1</t>
  </si>
  <si>
    <t>12.9.1.2</t>
  </si>
  <si>
    <t>12.9.1.3</t>
  </si>
  <si>
    <t>12.9.1.4</t>
  </si>
  <si>
    <t>14.1.1</t>
  </si>
  <si>
    <t>16.1.1</t>
  </si>
  <si>
    <t>16.1.2</t>
  </si>
  <si>
    <t>16.1.3</t>
  </si>
  <si>
    <t>16.1.4</t>
  </si>
  <si>
    <t>17.1.3.1</t>
  </si>
  <si>
    <t>17.1.3.2</t>
  </si>
  <si>
    <t>17.1.3.3</t>
  </si>
  <si>
    <t>17.1.3.4</t>
  </si>
  <si>
    <t>17.1.3.5</t>
  </si>
  <si>
    <t>17.1.3.6</t>
  </si>
  <si>
    <t>17.2.2.1</t>
  </si>
  <si>
    <t>17.2.2.2</t>
  </si>
  <si>
    <t>17.2.2.3</t>
  </si>
  <si>
    <t>18.1</t>
  </si>
  <si>
    <t>18.2</t>
  </si>
  <si>
    <t>18.3</t>
  </si>
  <si>
    <t>19.4</t>
  </si>
  <si>
    <t>19.4.1</t>
  </si>
  <si>
    <t>19.4.2</t>
  </si>
  <si>
    <t>19.5</t>
  </si>
  <si>
    <t>19.5.1</t>
  </si>
  <si>
    <t>19.5.4</t>
  </si>
  <si>
    <t>21.1.1</t>
  </si>
  <si>
    <t>21.1.2</t>
  </si>
  <si>
    <t>21.2</t>
  </si>
  <si>
    <t>21.2.1</t>
  </si>
  <si>
    <t>21.3</t>
  </si>
  <si>
    <t>21.4</t>
  </si>
  <si>
    <t>21.4.1</t>
  </si>
  <si>
    <t>24.3.1</t>
  </si>
  <si>
    <t>24.4</t>
  </si>
  <si>
    <t>24.4.1</t>
  </si>
  <si>
    <t>24.4.2</t>
  </si>
  <si>
    <t>24.4.3</t>
  </si>
  <si>
    <t>24.4.4</t>
  </si>
  <si>
    <t>24.4.7</t>
  </si>
  <si>
    <t>24.4.7.1</t>
  </si>
  <si>
    <t>24.4.7.2</t>
  </si>
  <si>
    <t>24.4.7.3</t>
  </si>
  <si>
    <t>24.4.7.4</t>
  </si>
  <si>
    <t>24.4.7.5</t>
  </si>
  <si>
    <t>24.4.7.6</t>
  </si>
  <si>
    <t>24.4.7.7</t>
  </si>
  <si>
    <t>24.4.7.8</t>
  </si>
  <si>
    <t>24.4.7.9</t>
  </si>
  <si>
    <t>24.4.7.10</t>
  </si>
  <si>
    <t>24.4.7.11</t>
  </si>
  <si>
    <t>24.4.7.12</t>
  </si>
  <si>
    <t>E.N.I. Bº 7 de Septiembre</t>
  </si>
  <si>
    <t>CHIMBAS - SAN JUAN</t>
  </si>
  <si>
    <t xml:space="preserve">Hormigones para sobrecimientos y cimientos </t>
  </si>
  <si>
    <t>De Granito Natural</t>
  </si>
  <si>
    <t>Revestimiento Acrílico</t>
  </si>
  <si>
    <t>De hormigón sin armar</t>
  </si>
  <si>
    <t>Chapa perforada</t>
  </si>
  <si>
    <t>Cámara séptica</t>
  </si>
  <si>
    <t>Pozos Absorventes y conexiones</t>
  </si>
  <si>
    <t xml:space="preserve">Grupo electrogeno para bombas de agua de consumo </t>
  </si>
  <si>
    <t>Detector de humo</t>
  </si>
  <si>
    <t>Detector de gas</t>
  </si>
  <si>
    <t>Rampas de acceso</t>
  </si>
  <si>
    <t>12.3.2</t>
  </si>
  <si>
    <t>12.3.3</t>
  </si>
  <si>
    <t>17.2.1.1</t>
  </si>
  <si>
    <t>17.2.1.2</t>
  </si>
  <si>
    <t>INDEC-MO - 51560-12</t>
  </si>
  <si>
    <t>INDEC-PB - 42120-2</t>
  </si>
  <si>
    <t>INDEC-CM - 46340-31</t>
  </si>
  <si>
    <t>INDEC-PB - 42999-2</t>
  </si>
  <si>
    <t>INDEC-PB - 36320-1</t>
  </si>
  <si>
    <t>INDEC-PB - 35110-3</t>
  </si>
  <si>
    <t>INDEC-GG 83107-1</t>
  </si>
  <si>
    <t>INDEC-CM - 37540-11</t>
  </si>
  <si>
    <t>INDEC-CM - 37510-11</t>
  </si>
  <si>
    <t>Separador de granito natural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</si>
</sst>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6"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11" fillId="0" borderId="0" xfId="0" applyFont="1" applyAlignment="1">
      <alignment horizontal="center" vertical="center"/>
    </xf>
    <xf numFmtId="0" fontId="11" fillId="0" borderId="14" xfId="0" applyFont="1" applyBorder="1" applyAlignment="1">
      <alignment horizontal="center" vertical="center"/>
    </xf>
    <xf numFmtId="0" fontId="8" fillId="0" borderId="11" xfId="0" applyFont="1" applyBorder="1" applyAlignment="1">
      <alignment horizontal="center" vertical="center" wrapText="1"/>
    </xf>
    <xf numFmtId="178" fontId="8" fillId="0" borderId="20" xfId="0" applyNumberFormat="1" applyFont="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PTyCI!$E$346:$O$346</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PTyCI!$E$347:$O$347</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PTyCI!$E$349:$O$349</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771" activePane="bottomRight" state="frozen"/>
      <selection pane="topRight" activeCell="H1" sqref="H1"/>
      <selection pane="bottomLeft" activeCell="A6" sqref="A6"/>
      <selection pane="bottomRight" activeCell="A791" sqref="A791"/>
    </sheetView>
  </sheetViews>
  <sheetFormatPr baseColWidth="10" defaultColWidth="11.453125" defaultRowHeight="15" customHeight="1" x14ac:dyDescent="0.25"/>
  <cols>
    <col min="1" max="1" width="22" style="228" bestFit="1" customWidth="1"/>
    <col min="2" max="2" width="6.08984375" style="229" customWidth="1"/>
    <col min="3" max="3" width="1.453125" style="228" customWidth="1"/>
    <col min="4" max="4" width="2.6328125" style="229" customWidth="1"/>
    <col min="5" max="5" width="33.90625" style="228" customWidth="1"/>
    <col min="6" max="16384" width="11.453125" style="228"/>
  </cols>
  <sheetData>
    <row r="1" spans="1:5" s="226" customFormat="1" ht="15" customHeight="1" x14ac:dyDescent="0.25">
      <c r="B1" s="227" t="s">
        <v>489</v>
      </c>
      <c r="D1" s="227"/>
    </row>
    <row r="3" spans="1:5" ht="15" customHeight="1" x14ac:dyDescent="0.25">
      <c r="A3" s="315" t="s">
        <v>318</v>
      </c>
      <c r="B3" s="229" t="s">
        <v>48</v>
      </c>
      <c r="C3" s="230"/>
      <c r="D3" s="230"/>
      <c r="E3" s="315" t="s">
        <v>49</v>
      </c>
    </row>
    <row r="4" spans="1:5" ht="15" customHeight="1" x14ac:dyDescent="0.25">
      <c r="A4" s="315"/>
      <c r="B4" s="229" t="s">
        <v>50</v>
      </c>
      <c r="C4" s="230"/>
      <c r="D4" s="230"/>
      <c r="E4" s="315"/>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5" t="s">
        <v>318</v>
      </c>
      <c r="B225" s="315" t="s">
        <v>48</v>
      </c>
      <c r="C225" s="315"/>
      <c r="D225" s="315"/>
      <c r="E225" s="315" t="s">
        <v>49</v>
      </c>
    </row>
    <row r="226" spans="1:5" ht="15" customHeight="1" x14ac:dyDescent="0.25">
      <c r="A226" s="315"/>
      <c r="B226" s="315" t="s">
        <v>50</v>
      </c>
      <c r="C226" s="315"/>
      <c r="D226" s="315"/>
      <c r="E226" s="315"/>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5" t="s">
        <v>318</v>
      </c>
      <c r="B237" s="315" t="s">
        <v>48</v>
      </c>
      <c r="C237" s="315"/>
      <c r="D237" s="315"/>
      <c r="E237" s="315" t="s">
        <v>307</v>
      </c>
    </row>
    <row r="238" spans="1:5" ht="15" customHeight="1" x14ac:dyDescent="0.25">
      <c r="A238" s="315"/>
      <c r="B238" s="315"/>
      <c r="C238" s="315"/>
      <c r="D238" s="315"/>
      <c r="E238" s="315"/>
    </row>
    <row r="239" spans="1:5" ht="15" customHeight="1" x14ac:dyDescent="0.25">
      <c r="E239" s="242" t="s">
        <v>255</v>
      </c>
    </row>
    <row r="240" spans="1:5" ht="15" customHeight="1" x14ac:dyDescent="0.25">
      <c r="E240" s="242"/>
    </row>
    <row r="241" spans="1:5" ht="15" customHeight="1" x14ac:dyDescent="0.25">
      <c r="A241" s="231"/>
      <c r="D241" s="241"/>
      <c r="E241" s="226" t="s">
        <v>308</v>
      </c>
    </row>
    <row r="242" spans="1:5" ht="15" customHeight="1" x14ac:dyDescent="0.25">
      <c r="A242" s="231"/>
      <c r="D242" s="241"/>
      <c r="E242" s="226"/>
    </row>
    <row r="243" spans="1:5" ht="15" customHeight="1" x14ac:dyDescent="0.25">
      <c r="B243" s="241"/>
      <c r="E243" s="226" t="s">
        <v>309</v>
      </c>
    </row>
    <row r="244" spans="1:5" ht="15" customHeight="1" x14ac:dyDescent="0.25">
      <c r="A244" s="229" t="str">
        <f>CONCATENATE("INDEC-MO - ",B244,C244,D244)</f>
        <v>INDEC-MO - 51560-11</v>
      </c>
      <c r="B244" s="229">
        <v>51560</v>
      </c>
      <c r="C244" s="228" t="s">
        <v>51</v>
      </c>
      <c r="D244" s="229">
        <v>11</v>
      </c>
      <c r="E244" s="97" t="s">
        <v>1057</v>
      </c>
    </row>
    <row r="245" spans="1:5" ht="15" customHeight="1" x14ac:dyDescent="0.25">
      <c r="A245" s="229" t="str">
        <f>CONCATENATE("INDEC-MO - ",B245,C245,D245)</f>
        <v>INDEC-MO - 51560-12</v>
      </c>
      <c r="B245" s="229">
        <v>51560</v>
      </c>
      <c r="C245" s="228" t="s">
        <v>51</v>
      </c>
      <c r="D245" s="229">
        <v>12</v>
      </c>
      <c r="E245" s="97" t="s">
        <v>1000</v>
      </c>
    </row>
    <row r="246" spans="1:5" ht="15" customHeight="1" x14ac:dyDescent="0.25">
      <c r="A246" s="229" t="str">
        <f>CONCATENATE("INDEC-MO - ",B246,C246,D246)</f>
        <v>INDEC-MO - 51560-13</v>
      </c>
      <c r="B246" s="229">
        <v>51560</v>
      </c>
      <c r="C246" s="228" t="s">
        <v>51</v>
      </c>
      <c r="D246" s="229">
        <v>13</v>
      </c>
      <c r="E246" s="97" t="s">
        <v>1058</v>
      </c>
    </row>
    <row r="247" spans="1:5" ht="15" customHeight="1" x14ac:dyDescent="0.25">
      <c r="A247" s="229" t="str">
        <f>CONCATENATE("INDEC-MO - ",B247,C247,D247)</f>
        <v>INDEC-MO - 51560-14</v>
      </c>
      <c r="B247" s="229">
        <v>51560</v>
      </c>
      <c r="C247" s="228" t="s">
        <v>51</v>
      </c>
      <c r="D247" s="229">
        <v>14</v>
      </c>
      <c r="E247" s="97" t="s">
        <v>611</v>
      </c>
    </row>
    <row r="248" spans="1:5" ht="15" customHeight="1" x14ac:dyDescent="0.25">
      <c r="A248" s="229" t="str">
        <f>CONCATENATE(B248,C248,D248)</f>
        <v/>
      </c>
    </row>
    <row r="249" spans="1:5" ht="15" customHeight="1" x14ac:dyDescent="0.25">
      <c r="A249" s="229" t="str">
        <f>CONCATENATE("INDEC-MO - ",B249,C249,D249)</f>
        <v>INDEC-MO - 51560-32</v>
      </c>
      <c r="B249" s="229">
        <v>51560</v>
      </c>
      <c r="C249" s="228" t="s">
        <v>51</v>
      </c>
      <c r="D249" s="229">
        <v>32</v>
      </c>
      <c r="E249" s="226" t="s">
        <v>310</v>
      </c>
    </row>
    <row r="250" spans="1:5" ht="15" customHeight="1" x14ac:dyDescent="0.25">
      <c r="A250" s="229" t="str">
        <f>CONCATENATE(B250,C250,D250)</f>
        <v/>
      </c>
    </row>
    <row r="251" spans="1:5" ht="15" customHeight="1" x14ac:dyDescent="0.25">
      <c r="A251" s="229" t="str">
        <f>CONCATENATE("INDEC-MO - ",B251,C251,D251)</f>
        <v>INDEC-MO - 81291-1</v>
      </c>
      <c r="B251" s="229">
        <v>81291</v>
      </c>
      <c r="C251" s="228" t="s">
        <v>51</v>
      </c>
      <c r="D251" s="229">
        <v>1</v>
      </c>
      <c r="E251" s="242" t="s">
        <v>311</v>
      </c>
    </row>
    <row r="252" spans="1:5" ht="15" customHeight="1" x14ac:dyDescent="0.25">
      <c r="A252" s="229" t="str">
        <f>CONCATENATE(B252,C252,D252)</f>
        <v/>
      </c>
    </row>
    <row r="253" spans="1:5" ht="15" customHeight="1" x14ac:dyDescent="0.25">
      <c r="A253" s="229" t="str">
        <f>CONCATENATE(B253,C253,D253)</f>
        <v/>
      </c>
      <c r="E253" s="242" t="s">
        <v>312</v>
      </c>
    </row>
    <row r="254" spans="1:5" ht="15" customHeight="1" x14ac:dyDescent="0.25">
      <c r="A254" s="229" t="str">
        <f t="shared" ref="A254:A259" si="4">CONCATENATE("INDEC-MO - ",B254,C254,D254)</f>
        <v>INDEC-MO - 51641-1</v>
      </c>
      <c r="B254" s="229">
        <v>51641</v>
      </c>
      <c r="C254" s="228" t="s">
        <v>51</v>
      </c>
      <c r="D254" s="229">
        <v>1</v>
      </c>
      <c r="E254" s="97" t="s">
        <v>313</v>
      </c>
    </row>
    <row r="255" spans="1:5" ht="15" customHeight="1" x14ac:dyDescent="0.25">
      <c r="A255" s="229" t="str">
        <f t="shared" si="4"/>
        <v>INDEC-MO - 51620-1</v>
      </c>
      <c r="B255" s="229">
        <v>51620</v>
      </c>
      <c r="C255" s="228" t="s">
        <v>51</v>
      </c>
      <c r="D255" s="229">
        <v>1</v>
      </c>
      <c r="E255" s="97" t="s">
        <v>314</v>
      </c>
    </row>
    <row r="256" spans="1:5"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5" t="s">
        <v>318</v>
      </c>
      <c r="B264" s="315" t="s">
        <v>48</v>
      </c>
      <c r="C264" s="315"/>
      <c r="D264" s="315"/>
      <c r="E264" s="315" t="s">
        <v>307</v>
      </c>
    </row>
    <row r="265" spans="1:496" ht="15" customHeight="1" x14ac:dyDescent="0.25">
      <c r="A265" s="315"/>
      <c r="B265" s="315"/>
      <c r="C265" s="315"/>
      <c r="D265" s="315"/>
      <c r="E265" s="315"/>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5" t="s">
        <v>318</v>
      </c>
      <c r="B273" s="315" t="s">
        <v>48</v>
      </c>
      <c r="C273" s="315"/>
      <c r="D273" s="315"/>
      <c r="E273" s="315" t="s">
        <v>320</v>
      </c>
    </row>
    <row r="274" spans="1:496" ht="15" customHeight="1" x14ac:dyDescent="0.25">
      <c r="A274" s="315"/>
      <c r="B274" s="315" t="s">
        <v>50</v>
      </c>
      <c r="C274" s="315"/>
      <c r="D274" s="315"/>
      <c r="E274" s="315"/>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5" t="s">
        <v>318</v>
      </c>
      <c r="B288" s="315" t="s">
        <v>48</v>
      </c>
      <c r="C288" s="315"/>
      <c r="D288" s="315"/>
      <c r="E288" s="315" t="s">
        <v>329</v>
      </c>
    </row>
    <row r="289" spans="1:5" ht="15" customHeight="1" x14ac:dyDescent="0.25">
      <c r="A289" s="315"/>
      <c r="B289" s="315" t="s">
        <v>50</v>
      </c>
      <c r="C289" s="315"/>
      <c r="D289" s="315"/>
      <c r="E289" s="315"/>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5" t="s">
        <v>318</v>
      </c>
      <c r="B303" s="315" t="s">
        <v>48</v>
      </c>
      <c r="C303" s="315"/>
      <c r="D303" s="315"/>
      <c r="E303" s="315" t="s">
        <v>49</v>
      </c>
    </row>
    <row r="304" spans="1:5" ht="15" customHeight="1" x14ac:dyDescent="0.25">
      <c r="A304" s="315"/>
      <c r="B304" s="315" t="s">
        <v>50</v>
      </c>
      <c r="C304" s="315"/>
      <c r="D304" s="315"/>
      <c r="E304" s="315"/>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5" t="s">
        <v>318</v>
      </c>
      <c r="B450" s="315" t="s">
        <v>452</v>
      </c>
      <c r="C450" s="315"/>
      <c r="D450" s="315"/>
      <c r="E450" s="315" t="s">
        <v>49</v>
      </c>
    </row>
    <row r="451" spans="1:5" ht="15" customHeight="1" x14ac:dyDescent="0.25">
      <c r="A451" s="315"/>
      <c r="B451" s="315" t="s">
        <v>453</v>
      </c>
      <c r="C451" s="315"/>
      <c r="D451" s="315"/>
      <c r="E451" s="315"/>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5" t="s">
        <v>252</v>
      </c>
      <c r="C487" s="230"/>
      <c r="D487" s="230"/>
      <c r="E487" s="315" t="s">
        <v>253</v>
      </c>
    </row>
    <row r="488" spans="1:5" ht="15" customHeight="1" x14ac:dyDescent="0.25">
      <c r="A488" s="230"/>
      <c r="B488" s="315"/>
      <c r="C488" s="230"/>
      <c r="D488" s="230"/>
      <c r="E488" s="315"/>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5" t="s">
        <v>252</v>
      </c>
      <c r="C511" s="230"/>
      <c r="D511" s="230"/>
      <c r="E511" s="315" t="s">
        <v>253</v>
      </c>
    </row>
    <row r="512" spans="1:5" ht="15" customHeight="1" x14ac:dyDescent="0.25">
      <c r="A512" s="230"/>
      <c r="B512" s="315"/>
      <c r="C512" s="230"/>
      <c r="D512" s="230"/>
      <c r="E512" s="315"/>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5" t="s">
        <v>318</v>
      </c>
      <c r="B530" s="315" t="s">
        <v>48</v>
      </c>
      <c r="C530" s="315"/>
      <c r="D530" s="315"/>
      <c r="E530" s="315" t="s">
        <v>49</v>
      </c>
    </row>
    <row r="531" spans="1:5" ht="15" customHeight="1" x14ac:dyDescent="0.25">
      <c r="A531" s="315"/>
      <c r="B531" s="315" t="s">
        <v>50</v>
      </c>
      <c r="C531" s="315"/>
      <c r="D531" s="315"/>
      <c r="E531" s="315"/>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5">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7" sqref="A17:B17"/>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E.N.I. Bº 7 de Septiembre</v>
      </c>
    </row>
    <row r="3" spans="1:6" s="5" customFormat="1" ht="20.149999999999999" customHeight="1" x14ac:dyDescent="0.25">
      <c r="A3" s="11" t="s">
        <v>16</v>
      </c>
      <c r="B3" s="11" t="str">
        <f>Ubicación</f>
        <v>CHIMBAS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9" t="s">
        <v>40</v>
      </c>
      <c r="B7" s="360"/>
      <c r="C7" s="360"/>
      <c r="D7" s="360"/>
      <c r="E7" s="361"/>
    </row>
    <row r="8" spans="1:6" ht="20.149999999999999" customHeight="1" x14ac:dyDescent="0.25">
      <c r="A8" s="362" t="s">
        <v>599</v>
      </c>
      <c r="B8" s="363"/>
      <c r="C8" s="364"/>
      <c r="D8" s="364"/>
      <c r="E8" s="365"/>
    </row>
    <row r="10" spans="1:6" ht="20.149999999999999" customHeight="1" x14ac:dyDescent="0.25">
      <c r="A10" s="357"/>
      <c r="B10" s="358"/>
      <c r="C10" s="63" t="s">
        <v>44</v>
      </c>
      <c r="D10" s="64" t="s">
        <v>41</v>
      </c>
      <c r="E10" s="64" t="s">
        <v>42</v>
      </c>
    </row>
    <row r="11" spans="1:6" ht="20.149999999999999" customHeight="1" x14ac:dyDescent="0.25">
      <c r="A11" s="355" t="s">
        <v>1017</v>
      </c>
      <c r="B11" s="356"/>
      <c r="C11" s="84">
        <f>ROUND(SUBTOTAL(9,C12:C34),2)</f>
        <v>0</v>
      </c>
      <c r="D11" s="14">
        <f>SUBTOTAL(9,D12:D34)</f>
        <v>0</v>
      </c>
      <c r="E11" s="10"/>
    </row>
    <row r="12" spans="1:6" ht="20.149999999999999" customHeight="1" x14ac:dyDescent="0.25">
      <c r="A12" s="134"/>
      <c r="B12" s="135"/>
      <c r="C12" s="136"/>
      <c r="D12" s="13">
        <f t="shared" ref="D12:D34" si="0">IFERROR(C12/GG_Obra,0)</f>
        <v>0</v>
      </c>
      <c r="E12" s="13">
        <f t="shared" ref="E12:E34" si="1">IFERROR(C12/Gastos_Generales_Pesos,0)</f>
        <v>0</v>
      </c>
    </row>
    <row r="13" spans="1:6" ht="20.149999999999999" customHeight="1" x14ac:dyDescent="0.25">
      <c r="A13" s="134"/>
      <c r="B13" s="135"/>
      <c r="C13" s="136"/>
      <c r="D13" s="13">
        <f t="shared" si="0"/>
        <v>0</v>
      </c>
      <c r="E13" s="13">
        <f t="shared" si="1"/>
        <v>0</v>
      </c>
    </row>
    <row r="14" spans="1:6" ht="20.149999999999999" customHeight="1" x14ac:dyDescent="0.25">
      <c r="A14" s="134"/>
      <c r="B14" s="135"/>
      <c r="C14" s="136"/>
      <c r="D14" s="13">
        <f t="shared" si="0"/>
        <v>0</v>
      </c>
      <c r="E14" s="13">
        <f t="shared" si="1"/>
        <v>0</v>
      </c>
    </row>
    <row r="15" spans="1:6" ht="20.149999999999999" customHeight="1" x14ac:dyDescent="0.25">
      <c r="A15" s="134"/>
      <c r="B15" s="135"/>
      <c r="C15" s="136"/>
      <c r="D15" s="13">
        <f t="shared" si="0"/>
        <v>0</v>
      </c>
      <c r="E15" s="13">
        <f t="shared" si="1"/>
        <v>0</v>
      </c>
    </row>
    <row r="16" spans="1:6" ht="20.149999999999999" customHeight="1" x14ac:dyDescent="0.25">
      <c r="A16" s="134"/>
      <c r="B16" s="135"/>
      <c r="C16" s="136"/>
      <c r="D16" s="13">
        <f t="shared" si="0"/>
        <v>0</v>
      </c>
      <c r="E16" s="13">
        <f t="shared" si="1"/>
        <v>0</v>
      </c>
    </row>
    <row r="17" spans="1:5" ht="20.149999999999999" customHeight="1" x14ac:dyDescent="0.25">
      <c r="A17" s="357"/>
      <c r="B17" s="358"/>
      <c r="C17" s="85"/>
      <c r="D17" s="13">
        <f t="shared" si="0"/>
        <v>0</v>
      </c>
      <c r="E17" s="13">
        <f t="shared" si="1"/>
        <v>0</v>
      </c>
    </row>
    <row r="18" spans="1:5" ht="20.149999999999999" customHeight="1" x14ac:dyDescent="0.25">
      <c r="A18" s="357"/>
      <c r="B18" s="358"/>
      <c r="C18" s="85"/>
      <c r="D18" s="13">
        <f t="shared" si="0"/>
        <v>0</v>
      </c>
      <c r="E18" s="13">
        <f t="shared" si="1"/>
        <v>0</v>
      </c>
    </row>
    <row r="19" spans="1:5" ht="20.149999999999999" customHeight="1" x14ac:dyDescent="0.25">
      <c r="A19" s="357"/>
      <c r="B19" s="358"/>
      <c r="C19" s="85"/>
      <c r="D19" s="13">
        <f t="shared" si="0"/>
        <v>0</v>
      </c>
      <c r="E19" s="13">
        <f t="shared" si="1"/>
        <v>0</v>
      </c>
    </row>
    <row r="20" spans="1:5" ht="20.149999999999999" customHeight="1" x14ac:dyDescent="0.25">
      <c r="A20" s="357"/>
      <c r="B20" s="358"/>
      <c r="C20" s="85"/>
      <c r="D20" s="13">
        <f t="shared" si="0"/>
        <v>0</v>
      </c>
      <c r="E20" s="13">
        <f t="shared" si="1"/>
        <v>0</v>
      </c>
    </row>
    <row r="21" spans="1:5" ht="20.149999999999999" customHeight="1" x14ac:dyDescent="0.25">
      <c r="A21" s="357"/>
      <c r="B21" s="358"/>
      <c r="C21" s="85"/>
      <c r="D21" s="13">
        <f t="shared" si="0"/>
        <v>0</v>
      </c>
      <c r="E21" s="13">
        <f t="shared" si="1"/>
        <v>0</v>
      </c>
    </row>
    <row r="22" spans="1:5" ht="20.149999999999999" customHeight="1" x14ac:dyDescent="0.25">
      <c r="A22" s="357"/>
      <c r="B22" s="358"/>
      <c r="C22" s="85"/>
      <c r="D22" s="13">
        <f t="shared" si="0"/>
        <v>0</v>
      </c>
      <c r="E22" s="13">
        <f t="shared" si="1"/>
        <v>0</v>
      </c>
    </row>
    <row r="23" spans="1:5" ht="20.149999999999999" customHeight="1" x14ac:dyDescent="0.25">
      <c r="A23" s="357"/>
      <c r="B23" s="358"/>
      <c r="C23" s="85"/>
      <c r="D23" s="13">
        <f t="shared" si="0"/>
        <v>0</v>
      </c>
      <c r="E23" s="13">
        <f t="shared" si="1"/>
        <v>0</v>
      </c>
    </row>
    <row r="24" spans="1:5" ht="20.149999999999999" customHeight="1" x14ac:dyDescent="0.25">
      <c r="A24" s="357"/>
      <c r="B24" s="358"/>
      <c r="C24" s="85"/>
      <c r="D24" s="13">
        <f t="shared" si="0"/>
        <v>0</v>
      </c>
      <c r="E24" s="13">
        <f t="shared" si="1"/>
        <v>0</v>
      </c>
    </row>
    <row r="25" spans="1:5" ht="20.149999999999999" customHeight="1" x14ac:dyDescent="0.25">
      <c r="A25" s="357"/>
      <c r="B25" s="358"/>
      <c r="C25" s="85"/>
      <c r="D25" s="13">
        <f t="shared" ref="D25:D28" si="2">IFERROR(C25/GG_Obra,0)</f>
        <v>0</v>
      </c>
      <c r="E25" s="13">
        <f t="shared" ref="E25:E28" si="3">IFERROR(C25/Gastos_Generales_Pesos,0)</f>
        <v>0</v>
      </c>
    </row>
    <row r="26" spans="1:5" ht="20.149999999999999" customHeight="1" x14ac:dyDescent="0.25">
      <c r="A26" s="357"/>
      <c r="B26" s="358"/>
      <c r="C26" s="85"/>
      <c r="D26" s="13">
        <f t="shared" si="2"/>
        <v>0</v>
      </c>
      <c r="E26" s="13">
        <f t="shared" si="3"/>
        <v>0</v>
      </c>
    </row>
    <row r="27" spans="1:5" ht="20.149999999999999" customHeight="1" x14ac:dyDescent="0.25">
      <c r="A27" s="357"/>
      <c r="B27" s="358"/>
      <c r="C27" s="85"/>
      <c r="D27" s="13">
        <f t="shared" si="2"/>
        <v>0</v>
      </c>
      <c r="E27" s="13">
        <f t="shared" si="3"/>
        <v>0</v>
      </c>
    </row>
    <row r="28" spans="1:5" ht="20.149999999999999" customHeight="1" x14ac:dyDescent="0.25">
      <c r="A28" s="357"/>
      <c r="B28" s="358"/>
      <c r="C28" s="85"/>
      <c r="D28" s="13">
        <f t="shared" si="2"/>
        <v>0</v>
      </c>
      <c r="E28" s="13">
        <f t="shared" si="3"/>
        <v>0</v>
      </c>
    </row>
    <row r="29" spans="1:5" ht="20.149999999999999" customHeight="1" x14ac:dyDescent="0.25">
      <c r="A29" s="357"/>
      <c r="B29" s="358"/>
      <c r="C29" s="85"/>
      <c r="D29" s="13">
        <f t="shared" si="0"/>
        <v>0</v>
      </c>
      <c r="E29" s="13">
        <f t="shared" si="1"/>
        <v>0</v>
      </c>
    </row>
    <row r="30" spans="1:5" ht="20.149999999999999" customHeight="1" x14ac:dyDescent="0.25">
      <c r="A30" s="357"/>
      <c r="B30" s="358"/>
      <c r="C30" s="85"/>
      <c r="D30" s="13">
        <f t="shared" si="0"/>
        <v>0</v>
      </c>
      <c r="E30" s="13">
        <f t="shared" si="1"/>
        <v>0</v>
      </c>
    </row>
    <row r="31" spans="1:5" ht="20.149999999999999" customHeight="1" x14ac:dyDescent="0.25">
      <c r="A31" s="357"/>
      <c r="B31" s="358"/>
      <c r="C31" s="85"/>
      <c r="D31" s="13">
        <f t="shared" si="0"/>
        <v>0</v>
      </c>
      <c r="E31" s="13">
        <f t="shared" si="1"/>
        <v>0</v>
      </c>
    </row>
    <row r="32" spans="1:5" ht="20.149999999999999" customHeight="1" x14ac:dyDescent="0.25">
      <c r="A32" s="357"/>
      <c r="B32" s="358"/>
      <c r="C32" s="85"/>
      <c r="D32" s="13">
        <f t="shared" si="0"/>
        <v>0</v>
      </c>
      <c r="E32" s="13">
        <f t="shared" si="1"/>
        <v>0</v>
      </c>
    </row>
    <row r="33" spans="1:5" ht="20.149999999999999" customHeight="1" x14ac:dyDescent="0.25">
      <c r="A33" s="357"/>
      <c r="B33" s="358"/>
      <c r="C33" s="85"/>
      <c r="D33" s="13">
        <f t="shared" si="0"/>
        <v>0</v>
      </c>
      <c r="E33" s="13">
        <f t="shared" si="1"/>
        <v>0</v>
      </c>
    </row>
    <row r="34" spans="1:5" ht="20.149999999999999" customHeight="1" x14ac:dyDescent="0.25">
      <c r="A34" s="357"/>
      <c r="B34" s="358"/>
      <c r="C34" s="85"/>
      <c r="D34" s="13">
        <f t="shared" si="0"/>
        <v>0</v>
      </c>
      <c r="E34" s="13">
        <f t="shared" si="1"/>
        <v>0</v>
      </c>
    </row>
    <row r="35" spans="1:5" ht="20.149999999999999" customHeight="1" x14ac:dyDescent="0.25">
      <c r="A35" s="65"/>
      <c r="E35" s="66"/>
    </row>
    <row r="36" spans="1:5" ht="20.149999999999999" customHeight="1" x14ac:dyDescent="0.25">
      <c r="A36" s="355" t="s">
        <v>43</v>
      </c>
      <c r="B36" s="356"/>
      <c r="C36" s="84">
        <f>ROUND(SUBTOTAL(9,C37:C73),2)</f>
        <v>0</v>
      </c>
      <c r="D36" s="61">
        <f>SUBTOTAL(9,D37:D80)</f>
        <v>0</v>
      </c>
      <c r="E36" s="66"/>
    </row>
    <row r="37" spans="1:5" ht="20.149999999999999" customHeight="1" x14ac:dyDescent="0.25">
      <c r="A37" s="130"/>
      <c r="B37" s="131"/>
      <c r="C37" s="132"/>
      <c r="D37" s="13">
        <f t="shared" ref="D37:D73" si="4">IFERROR(C37/GG_Empresa,0)</f>
        <v>0</v>
      </c>
      <c r="E37" s="13">
        <f t="shared" ref="E37:E73" si="5">IFERROR(C37/Gastos_Generales_Pesos,0)</f>
        <v>0</v>
      </c>
    </row>
    <row r="38" spans="1:5" ht="20.149999999999999" customHeight="1" x14ac:dyDescent="0.25">
      <c r="A38" s="130"/>
      <c r="B38" s="131"/>
      <c r="C38" s="132"/>
      <c r="D38" s="13">
        <f t="shared" si="4"/>
        <v>0</v>
      </c>
      <c r="E38" s="13">
        <f t="shared" si="5"/>
        <v>0</v>
      </c>
    </row>
    <row r="39" spans="1:5" ht="20.149999999999999" customHeight="1" x14ac:dyDescent="0.25">
      <c r="A39" s="130"/>
      <c r="B39" s="131"/>
      <c r="C39" s="132"/>
      <c r="D39" s="13">
        <f t="shared" si="4"/>
        <v>0</v>
      </c>
      <c r="E39" s="13">
        <f t="shared" si="5"/>
        <v>0</v>
      </c>
    </row>
    <row r="40" spans="1:5" ht="20.149999999999999" customHeight="1" x14ac:dyDescent="0.25">
      <c r="A40" s="130"/>
      <c r="B40" s="131"/>
      <c r="C40" s="132"/>
      <c r="D40" s="13">
        <f t="shared" si="4"/>
        <v>0</v>
      </c>
      <c r="E40" s="13">
        <f t="shared" si="5"/>
        <v>0</v>
      </c>
    </row>
    <row r="41" spans="1:5" ht="20.149999999999999" customHeight="1" x14ac:dyDescent="0.25">
      <c r="A41" s="130"/>
      <c r="B41" s="131"/>
      <c r="C41" s="132"/>
      <c r="D41" s="13">
        <f t="shared" ref="D41:D60" si="6">IFERROR(C41/GG_Empresa,0)</f>
        <v>0</v>
      </c>
      <c r="E41" s="13">
        <f t="shared" ref="E41:E60" si="7">IFERROR(C41/Gastos_Generales_Pesos,0)</f>
        <v>0</v>
      </c>
    </row>
    <row r="42" spans="1:5" ht="20.149999999999999" customHeight="1" x14ac:dyDescent="0.25">
      <c r="A42" s="130"/>
      <c r="B42" s="131"/>
      <c r="C42" s="132"/>
      <c r="D42" s="13">
        <f t="shared" si="6"/>
        <v>0</v>
      </c>
      <c r="E42" s="13">
        <f t="shared" si="7"/>
        <v>0</v>
      </c>
    </row>
    <row r="43" spans="1:5" ht="20.149999999999999" customHeight="1" x14ac:dyDescent="0.25">
      <c r="A43" s="130"/>
      <c r="B43" s="131"/>
      <c r="C43" s="132"/>
      <c r="D43" s="13">
        <f t="shared" si="6"/>
        <v>0</v>
      </c>
      <c r="E43" s="13">
        <f t="shared" si="7"/>
        <v>0</v>
      </c>
    </row>
    <row r="44" spans="1:5" ht="20.149999999999999" customHeight="1" x14ac:dyDescent="0.25">
      <c r="A44" s="130"/>
      <c r="B44" s="131"/>
      <c r="C44" s="132"/>
      <c r="D44" s="13">
        <f t="shared" si="6"/>
        <v>0</v>
      </c>
      <c r="E44" s="13">
        <f t="shared" si="7"/>
        <v>0</v>
      </c>
    </row>
    <row r="45" spans="1:5" ht="20.149999999999999" customHeight="1" x14ac:dyDescent="0.25">
      <c r="A45" s="130"/>
      <c r="B45" s="131"/>
      <c r="C45" s="132"/>
      <c r="D45" s="13">
        <f t="shared" si="6"/>
        <v>0</v>
      </c>
      <c r="E45" s="13">
        <f t="shared" si="7"/>
        <v>0</v>
      </c>
    </row>
    <row r="46" spans="1:5" ht="20.149999999999999" customHeight="1" x14ac:dyDescent="0.25">
      <c r="A46" s="130"/>
      <c r="B46" s="131"/>
      <c r="C46" s="132"/>
      <c r="D46" s="13">
        <f t="shared" si="6"/>
        <v>0</v>
      </c>
      <c r="E46" s="13">
        <f t="shared" si="7"/>
        <v>0</v>
      </c>
    </row>
    <row r="47" spans="1:5" ht="20.149999999999999" customHeight="1" x14ac:dyDescent="0.25">
      <c r="A47" s="130"/>
      <c r="B47" s="131"/>
      <c r="C47" s="132"/>
      <c r="D47" s="13">
        <f t="shared" si="6"/>
        <v>0</v>
      </c>
      <c r="E47" s="13">
        <f t="shared" si="7"/>
        <v>0</v>
      </c>
    </row>
    <row r="48" spans="1:5" ht="20.149999999999999" customHeight="1" x14ac:dyDescent="0.25">
      <c r="A48" s="130"/>
      <c r="B48" s="131"/>
      <c r="C48" s="132"/>
      <c r="D48" s="13">
        <f t="shared" si="6"/>
        <v>0</v>
      </c>
      <c r="E48" s="13">
        <f t="shared" si="7"/>
        <v>0</v>
      </c>
    </row>
    <row r="49" spans="1:5" ht="20.149999999999999" customHeight="1" x14ac:dyDescent="0.25">
      <c r="A49" s="130"/>
      <c r="B49" s="131"/>
      <c r="C49" s="132"/>
      <c r="D49" s="13">
        <f t="shared" si="6"/>
        <v>0</v>
      </c>
      <c r="E49" s="13">
        <f t="shared" si="7"/>
        <v>0</v>
      </c>
    </row>
    <row r="50" spans="1:5" ht="20.149999999999999" customHeight="1" x14ac:dyDescent="0.25">
      <c r="A50" s="130"/>
      <c r="B50" s="131"/>
      <c r="C50" s="132"/>
      <c r="D50" s="13">
        <f t="shared" si="6"/>
        <v>0</v>
      </c>
      <c r="E50" s="13">
        <f t="shared" si="7"/>
        <v>0</v>
      </c>
    </row>
    <row r="51" spans="1:5" ht="20.149999999999999" customHeight="1" x14ac:dyDescent="0.25">
      <c r="A51" s="130"/>
      <c r="B51" s="131"/>
      <c r="C51" s="132"/>
      <c r="D51" s="13">
        <f t="shared" si="6"/>
        <v>0</v>
      </c>
      <c r="E51" s="13">
        <f t="shared" si="7"/>
        <v>0</v>
      </c>
    </row>
    <row r="52" spans="1:5" ht="20.149999999999999" customHeight="1" x14ac:dyDescent="0.25">
      <c r="A52" s="130"/>
      <c r="B52" s="131"/>
      <c r="C52" s="132"/>
      <c r="D52" s="13">
        <f t="shared" si="6"/>
        <v>0</v>
      </c>
      <c r="E52" s="13">
        <f t="shared" si="7"/>
        <v>0</v>
      </c>
    </row>
    <row r="53" spans="1:5" ht="20.149999999999999" customHeight="1" x14ac:dyDescent="0.25">
      <c r="A53" s="130"/>
      <c r="B53" s="131"/>
      <c r="C53" s="132"/>
      <c r="D53" s="13">
        <f t="shared" si="6"/>
        <v>0</v>
      </c>
      <c r="E53" s="13">
        <f t="shared" si="7"/>
        <v>0</v>
      </c>
    </row>
    <row r="54" spans="1:5" ht="20.149999999999999" customHeight="1" x14ac:dyDescent="0.25">
      <c r="A54" s="130"/>
      <c r="B54" s="131"/>
      <c r="C54" s="132"/>
      <c r="D54" s="13">
        <f t="shared" si="6"/>
        <v>0</v>
      </c>
      <c r="E54" s="13">
        <f t="shared" si="7"/>
        <v>0</v>
      </c>
    </row>
    <row r="55" spans="1:5" ht="20.149999999999999" customHeight="1" x14ac:dyDescent="0.25">
      <c r="A55" s="130"/>
      <c r="B55" s="131"/>
      <c r="C55" s="132"/>
      <c r="D55" s="13">
        <f t="shared" si="6"/>
        <v>0</v>
      </c>
      <c r="E55" s="13">
        <f t="shared" si="7"/>
        <v>0</v>
      </c>
    </row>
    <row r="56" spans="1:5" ht="20.149999999999999" customHeight="1" x14ac:dyDescent="0.25">
      <c r="A56" s="130"/>
      <c r="B56" s="131"/>
      <c r="C56" s="132"/>
      <c r="D56" s="13">
        <f t="shared" si="6"/>
        <v>0</v>
      </c>
      <c r="E56" s="13">
        <f t="shared" si="7"/>
        <v>0</v>
      </c>
    </row>
    <row r="57" spans="1:5" ht="20.149999999999999" customHeight="1" x14ac:dyDescent="0.25">
      <c r="A57" s="130"/>
      <c r="B57" s="131"/>
      <c r="C57" s="132"/>
      <c r="D57" s="13">
        <f t="shared" si="6"/>
        <v>0</v>
      </c>
      <c r="E57" s="13">
        <f t="shared" si="7"/>
        <v>0</v>
      </c>
    </row>
    <row r="58" spans="1:5" ht="20.149999999999999" customHeight="1" x14ac:dyDescent="0.25">
      <c r="A58" s="130"/>
      <c r="B58" s="133"/>
      <c r="C58" s="132"/>
      <c r="D58" s="13">
        <f t="shared" si="6"/>
        <v>0</v>
      </c>
      <c r="E58" s="13">
        <f t="shared" si="7"/>
        <v>0</v>
      </c>
    </row>
    <row r="59" spans="1:5" ht="20.149999999999999" customHeight="1" x14ac:dyDescent="0.25">
      <c r="A59" s="130"/>
      <c r="B59" s="133"/>
      <c r="C59" s="132"/>
      <c r="D59" s="13">
        <f t="shared" si="6"/>
        <v>0</v>
      </c>
      <c r="E59" s="13">
        <f t="shared" si="7"/>
        <v>0</v>
      </c>
    </row>
    <row r="60" spans="1:5" ht="20.149999999999999" customHeight="1" x14ac:dyDescent="0.25">
      <c r="A60" s="130"/>
      <c r="B60" s="133"/>
      <c r="C60" s="132"/>
      <c r="D60" s="13">
        <f t="shared" si="6"/>
        <v>0</v>
      </c>
      <c r="E60" s="13">
        <f t="shared" si="7"/>
        <v>0</v>
      </c>
    </row>
    <row r="61" spans="1:5" ht="20.149999999999999" customHeight="1" x14ac:dyDescent="0.25">
      <c r="A61" s="130"/>
      <c r="B61" s="133"/>
      <c r="C61" s="132"/>
      <c r="D61" s="13">
        <f t="shared" si="4"/>
        <v>0</v>
      </c>
      <c r="E61" s="13">
        <f t="shared" si="5"/>
        <v>0</v>
      </c>
    </row>
    <row r="62" spans="1:5" ht="20.149999999999999" customHeight="1" x14ac:dyDescent="0.25">
      <c r="A62" s="130"/>
      <c r="B62" s="133"/>
      <c r="C62" s="132"/>
      <c r="D62" s="13">
        <f t="shared" si="4"/>
        <v>0</v>
      </c>
      <c r="E62" s="13">
        <f t="shared" si="5"/>
        <v>0</v>
      </c>
    </row>
    <row r="63" spans="1:5" ht="20.149999999999999" customHeight="1" x14ac:dyDescent="0.25">
      <c r="A63" s="130"/>
      <c r="B63" s="133"/>
      <c r="C63" s="132"/>
      <c r="D63" s="13">
        <f t="shared" si="4"/>
        <v>0</v>
      </c>
      <c r="E63" s="13">
        <f t="shared" si="5"/>
        <v>0</v>
      </c>
    </row>
    <row r="64" spans="1:5" ht="20.149999999999999" customHeight="1" x14ac:dyDescent="0.25">
      <c r="A64" s="130"/>
      <c r="B64" s="133"/>
      <c r="C64" s="132"/>
      <c r="D64" s="13">
        <f t="shared" si="4"/>
        <v>0</v>
      </c>
      <c r="E64" s="13">
        <f t="shared" si="5"/>
        <v>0</v>
      </c>
    </row>
    <row r="65" spans="1:5" ht="20.149999999999999" customHeight="1" x14ac:dyDescent="0.25">
      <c r="A65" s="130"/>
      <c r="B65" s="133"/>
      <c r="C65" s="132"/>
      <c r="D65" s="13">
        <f t="shared" si="4"/>
        <v>0</v>
      </c>
      <c r="E65" s="13">
        <f t="shared" si="5"/>
        <v>0</v>
      </c>
    </row>
    <row r="66" spans="1:5" ht="20.149999999999999" customHeight="1" x14ac:dyDescent="0.25">
      <c r="A66" s="130"/>
      <c r="B66" s="133"/>
      <c r="C66" s="132"/>
      <c r="D66" s="13">
        <f t="shared" si="4"/>
        <v>0</v>
      </c>
      <c r="E66" s="13">
        <f t="shared" si="5"/>
        <v>0</v>
      </c>
    </row>
    <row r="67" spans="1:5" ht="20.149999999999999" customHeight="1" x14ac:dyDescent="0.25">
      <c r="A67" s="130"/>
      <c r="B67" s="133"/>
      <c r="C67" s="132"/>
      <c r="D67" s="13">
        <f t="shared" si="4"/>
        <v>0</v>
      </c>
      <c r="E67" s="13">
        <f t="shared" si="5"/>
        <v>0</v>
      </c>
    </row>
    <row r="68" spans="1:5" ht="20.149999999999999" customHeight="1" x14ac:dyDescent="0.25">
      <c r="A68" s="130"/>
      <c r="B68" s="133"/>
      <c r="C68" s="132"/>
      <c r="D68" s="13">
        <f t="shared" si="4"/>
        <v>0</v>
      </c>
      <c r="E68" s="13">
        <f t="shared" si="5"/>
        <v>0</v>
      </c>
    </row>
    <row r="69" spans="1:5" ht="20.149999999999999" customHeight="1" x14ac:dyDescent="0.25">
      <c r="A69" s="130"/>
      <c r="B69" s="133"/>
      <c r="C69" s="132"/>
      <c r="D69" s="13">
        <f t="shared" si="4"/>
        <v>0</v>
      </c>
      <c r="E69" s="13">
        <f t="shared" si="5"/>
        <v>0</v>
      </c>
    </row>
    <row r="70" spans="1:5" ht="20.149999999999999" customHeight="1" x14ac:dyDescent="0.25">
      <c r="A70" s="130"/>
      <c r="B70" s="133"/>
      <c r="C70" s="132"/>
      <c r="D70" s="13">
        <f t="shared" ref="D70:D72" si="8">IFERROR(C70/GG_Empresa,0)</f>
        <v>0</v>
      </c>
      <c r="E70" s="13">
        <f t="shared" ref="E70:E72" si="9">IFERROR(C70/Gastos_Generales_Pesos,0)</f>
        <v>0</v>
      </c>
    </row>
    <row r="71" spans="1:5" ht="20.149999999999999" customHeight="1" x14ac:dyDescent="0.25">
      <c r="A71" s="130"/>
      <c r="B71" s="133"/>
      <c r="C71" s="132"/>
      <c r="D71" s="13">
        <f t="shared" si="8"/>
        <v>0</v>
      </c>
      <c r="E71" s="13">
        <f t="shared" si="9"/>
        <v>0</v>
      </c>
    </row>
    <row r="72" spans="1:5" ht="20.149999999999999" customHeight="1" x14ac:dyDescent="0.25">
      <c r="A72" s="130"/>
      <c r="B72" s="133"/>
      <c r="C72" s="132"/>
      <c r="D72" s="13">
        <f t="shared" si="8"/>
        <v>0</v>
      </c>
      <c r="E72" s="13">
        <f t="shared" si="9"/>
        <v>0</v>
      </c>
    </row>
    <row r="73" spans="1:5" ht="20.149999999999999" customHeight="1" x14ac:dyDescent="0.25">
      <c r="A73" s="130"/>
      <c r="B73" s="133"/>
      <c r="C73" s="132"/>
      <c r="D73" s="13">
        <f t="shared" si="4"/>
        <v>0</v>
      </c>
      <c r="E73" s="13">
        <f t="shared" si="5"/>
        <v>0</v>
      </c>
    </row>
    <row r="74" spans="1:5" ht="20.149999999999999" customHeight="1" x14ac:dyDescent="0.25">
      <c r="A74" s="65"/>
      <c r="E74" s="66"/>
    </row>
    <row r="75" spans="1:5" ht="20.149999999999999" customHeight="1" x14ac:dyDescent="0.25">
      <c r="A75" s="355" t="s">
        <v>600</v>
      </c>
      <c r="B75" s="356"/>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73" customWidth="1"/>
    <col min="2" max="2" width="11.453125" style="75"/>
    <col min="3" max="3" width="15.08984375" style="73" bestFit="1" customWidth="1"/>
    <col min="4" max="4" width="19" style="73" customWidth="1"/>
    <col min="5" max="5" width="43.6328125" style="73" customWidth="1"/>
    <col min="6" max="8" width="11.453125" style="73"/>
    <col min="9" max="9" width="24.63281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36328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6" customWidth="1"/>
    <col min="2" max="16384" width="11.453125" style="126"/>
  </cols>
  <sheetData>
    <row r="1" spans="1:7" ht="30" customHeight="1" x14ac:dyDescent="0.25">
      <c r="A1" s="125" t="s">
        <v>1018</v>
      </c>
    </row>
    <row r="2" spans="1:7" ht="170.5" x14ac:dyDescent="0.25">
      <c r="A2" s="127" t="s">
        <v>1196</v>
      </c>
    </row>
    <row r="3" spans="1:7" ht="30" customHeight="1" x14ac:dyDescent="0.25">
      <c r="A3" s="125" t="s">
        <v>1019</v>
      </c>
    </row>
    <row r="4" spans="1:7" ht="30" customHeight="1" x14ac:dyDescent="0.25">
      <c r="A4" s="125" t="s">
        <v>1039</v>
      </c>
    </row>
    <row r="5" spans="1:7" ht="155" x14ac:dyDescent="0.35">
      <c r="A5" s="149" t="s">
        <v>1040</v>
      </c>
    </row>
    <row r="6" spans="1:7" ht="108.5" x14ac:dyDescent="0.35">
      <c r="A6" s="149" t="s">
        <v>1199</v>
      </c>
      <c r="B6" s="128"/>
      <c r="C6" s="128"/>
      <c r="D6" s="128"/>
      <c r="E6" s="128"/>
      <c r="F6" s="128"/>
      <c r="G6" s="128"/>
    </row>
    <row r="7" spans="1:7" ht="62" x14ac:dyDescent="0.35">
      <c r="A7" s="149" t="s">
        <v>1200</v>
      </c>
      <c r="B7" s="128"/>
      <c r="C7" s="128"/>
      <c r="D7" s="128"/>
      <c r="E7" s="128"/>
      <c r="F7" s="128"/>
      <c r="G7" s="128"/>
    </row>
    <row r="8" spans="1:7" ht="217" x14ac:dyDescent="0.35">
      <c r="A8" s="149" t="s">
        <v>1201</v>
      </c>
      <c r="B8" s="128"/>
      <c r="C8" s="128"/>
      <c r="D8" s="128"/>
      <c r="E8" s="128"/>
      <c r="F8" s="128"/>
      <c r="G8" s="128"/>
    </row>
    <row r="9" spans="1:7" ht="15.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1" x14ac:dyDescent="0.25">
      <c r="A11" s="127" t="s">
        <v>1044</v>
      </c>
      <c r="B11" s="128" t="s">
        <v>3</v>
      </c>
      <c r="C11" s="128"/>
      <c r="D11" s="128"/>
      <c r="E11" s="128"/>
      <c r="F11" s="128"/>
      <c r="G11" s="128"/>
    </row>
    <row r="12" spans="1:7" ht="15.5" x14ac:dyDescent="0.25">
      <c r="A12" s="127" t="s">
        <v>1198</v>
      </c>
      <c r="B12" s="128"/>
      <c r="C12" s="128"/>
      <c r="D12" s="128"/>
      <c r="E12" s="128"/>
      <c r="F12" s="128"/>
      <c r="G12" s="128"/>
    </row>
    <row r="13" spans="1:7" ht="46.5" x14ac:dyDescent="0.25">
      <c r="A13" s="292" t="s">
        <v>1206</v>
      </c>
      <c r="B13" s="128"/>
      <c r="C13" s="128"/>
      <c r="D13" s="128"/>
      <c r="E13" s="128"/>
      <c r="F13" s="128"/>
      <c r="G13" s="128"/>
    </row>
    <row r="14" spans="1:7" ht="30" customHeight="1" x14ac:dyDescent="0.25">
      <c r="A14" s="125" t="s">
        <v>1050</v>
      </c>
    </row>
    <row r="15" spans="1:7" ht="139.5"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1" x14ac:dyDescent="0.25">
      <c r="A21" s="127" t="s">
        <v>1043</v>
      </c>
      <c r="B21" s="128"/>
      <c r="C21" s="128"/>
      <c r="D21" s="128"/>
      <c r="E21" s="128"/>
      <c r="F21" s="128"/>
      <c r="G21" s="128"/>
    </row>
    <row r="22" spans="1:7" ht="15.5" x14ac:dyDescent="0.25">
      <c r="A22" s="127"/>
      <c r="B22" s="128"/>
      <c r="C22" s="128"/>
      <c r="D22" s="128"/>
      <c r="E22" s="128"/>
      <c r="F22" s="128"/>
      <c r="G22" s="128"/>
    </row>
    <row r="23" spans="1:7" ht="30" customHeight="1" x14ac:dyDescent="0.25">
      <c r="A23" s="125" t="s">
        <v>1021</v>
      </c>
    </row>
    <row r="24" spans="1:7" ht="46.5" x14ac:dyDescent="0.25">
      <c r="A24" s="127" t="s">
        <v>1207</v>
      </c>
      <c r="B24" s="128"/>
      <c r="C24" s="128"/>
      <c r="D24" s="128"/>
      <c r="E24" s="128"/>
      <c r="F24" s="128"/>
      <c r="G24" s="128"/>
    </row>
    <row r="25" spans="1:7" ht="15.5" x14ac:dyDescent="0.25">
      <c r="A25" s="127" t="s">
        <v>1046</v>
      </c>
      <c r="B25" s="128"/>
      <c r="C25" s="128"/>
      <c r="D25" s="128"/>
      <c r="E25" s="128"/>
      <c r="F25" s="128"/>
      <c r="G25" s="128"/>
    </row>
    <row r="26" spans="1:7" ht="31" x14ac:dyDescent="0.25">
      <c r="A26" s="127" t="s">
        <v>1208</v>
      </c>
      <c r="B26" s="128"/>
      <c r="C26" s="128"/>
      <c r="D26" s="128"/>
      <c r="E26" s="128"/>
      <c r="F26" s="128"/>
      <c r="G26" s="128"/>
    </row>
    <row r="27" spans="1:7" ht="31" x14ac:dyDescent="0.25">
      <c r="A27" s="127" t="s">
        <v>1209</v>
      </c>
      <c r="B27" s="128"/>
      <c r="C27" s="128"/>
      <c r="D27" s="128"/>
      <c r="E27" s="128"/>
      <c r="F27" s="128"/>
      <c r="G27" s="128"/>
    </row>
    <row r="28" spans="1:7" ht="31" x14ac:dyDescent="0.25">
      <c r="A28" s="127" t="s">
        <v>1210</v>
      </c>
    </row>
    <row r="29" spans="1:7" ht="46.5" x14ac:dyDescent="0.25">
      <c r="A29" s="127" t="s">
        <v>1052</v>
      </c>
    </row>
    <row r="30" spans="1:7" ht="31" x14ac:dyDescent="0.25">
      <c r="A30" s="127" t="s">
        <v>1211</v>
      </c>
    </row>
    <row r="31" spans="1:7" ht="139.5" x14ac:dyDescent="0.25">
      <c r="A31" s="127" t="s">
        <v>1212</v>
      </c>
    </row>
    <row r="32" spans="1:7" ht="30" customHeight="1" x14ac:dyDescent="0.25">
      <c r="A32" s="125" t="s">
        <v>1022</v>
      </c>
    </row>
    <row r="33" spans="1:7" ht="46.5" x14ac:dyDescent="0.25">
      <c r="A33" s="127" t="s">
        <v>1213</v>
      </c>
    </row>
    <row r="34" spans="1:7" ht="155" x14ac:dyDescent="0.25">
      <c r="A34" s="127" t="s">
        <v>1214</v>
      </c>
    </row>
    <row r="35" spans="1:7" ht="124" x14ac:dyDescent="0.25">
      <c r="A35" s="127" t="s">
        <v>1053</v>
      </c>
    </row>
    <row r="36" spans="1:7" ht="44.25" customHeight="1" x14ac:dyDescent="0.25">
      <c r="A36" s="127" t="s">
        <v>1023</v>
      </c>
    </row>
    <row r="37" spans="1:7" ht="15.5" x14ac:dyDescent="0.25">
      <c r="A37" s="127" t="s">
        <v>1056</v>
      </c>
    </row>
    <row r="38" spans="1:7" ht="30" customHeight="1" x14ac:dyDescent="0.25">
      <c r="A38" s="125" t="s">
        <v>1024</v>
      </c>
    </row>
    <row r="39" spans="1:7" ht="46.5" x14ac:dyDescent="0.25">
      <c r="A39" s="127" t="s">
        <v>1047</v>
      </c>
      <c r="B39" s="128"/>
      <c r="C39" s="128"/>
      <c r="D39" s="128"/>
      <c r="E39" s="128"/>
      <c r="F39" s="128"/>
      <c r="G39" s="128"/>
    </row>
    <row r="40" spans="1:7" ht="31" x14ac:dyDescent="0.25">
      <c r="A40" s="127" t="s">
        <v>1054</v>
      </c>
    </row>
    <row r="41" spans="1:7" ht="31" x14ac:dyDescent="0.25">
      <c r="A41" s="127" t="s">
        <v>1055</v>
      </c>
    </row>
    <row r="42" spans="1:7" ht="15.5" x14ac:dyDescent="0.25">
      <c r="A42" s="125" t="s">
        <v>1025</v>
      </c>
    </row>
    <row r="43" spans="1:7" ht="46.5" x14ac:dyDescent="0.25">
      <c r="A43" s="127" t="s">
        <v>1026</v>
      </c>
    </row>
    <row r="45" spans="1:7" ht="30" customHeight="1" x14ac:dyDescent="0.25">
      <c r="A45" s="125" t="s">
        <v>1048</v>
      </c>
    </row>
    <row r="46" spans="1:7" ht="46.5" x14ac:dyDescent="0.25">
      <c r="A46" s="127" t="s">
        <v>1049</v>
      </c>
    </row>
    <row r="47" spans="1:7" ht="31" x14ac:dyDescent="0.25">
      <c r="A47" s="127" t="s">
        <v>1051</v>
      </c>
    </row>
    <row r="48" spans="1:7" ht="26" x14ac:dyDescent="0.25">
      <c r="A48" s="293" t="s">
        <v>1215</v>
      </c>
    </row>
    <row r="49" spans="1:1" ht="15.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topLeftCell="B82" zoomScale="90" zoomScaleNormal="90" zoomScaleSheetLayoutView="90" workbookViewId="0">
      <selection activeCell="G94" sqref="G94"/>
    </sheetView>
  </sheetViews>
  <sheetFormatPr baseColWidth="10" defaultColWidth="11.453125" defaultRowHeight="20.149999999999999" customHeight="1" x14ac:dyDescent="0.25"/>
  <cols>
    <col min="1" max="1" width="11.453125" style="81"/>
    <col min="2" max="2" width="20.36328125" style="81" customWidth="1"/>
    <col min="3" max="3" width="60.6328125" style="81" customWidth="1"/>
    <col min="4" max="4" width="9.6328125" style="140" customWidth="1"/>
    <col min="5" max="5" width="14.6328125" style="81" customWidth="1"/>
    <col min="6" max="6" width="5.36328125" style="81" customWidth="1"/>
    <col min="7" max="7" width="62.6328125" style="81" bestFit="1" customWidth="1"/>
    <col min="8" max="9" width="14.6328125" style="81" customWidth="1"/>
    <col min="10" max="10" width="26.08984375" style="81" customWidth="1"/>
    <col min="11" max="16384" width="11.453125" style="81"/>
  </cols>
  <sheetData>
    <row r="1" spans="1:10" ht="20.149999999999999" customHeight="1" x14ac:dyDescent="0.25">
      <c r="A1" s="316" t="s">
        <v>1014</v>
      </c>
      <c r="B1" s="316"/>
      <c r="C1" s="316"/>
      <c r="D1" s="316"/>
      <c r="E1" s="316"/>
      <c r="F1" s="104"/>
      <c r="J1" s="104"/>
    </row>
    <row r="2" spans="1:10" ht="20.149999999999999" customHeight="1" x14ac:dyDescent="0.25">
      <c r="A2" s="80" t="s">
        <v>11</v>
      </c>
      <c r="C2" s="80" t="s">
        <v>1608</v>
      </c>
      <c r="D2" s="141"/>
      <c r="E2" s="80"/>
      <c r="F2" s="80"/>
      <c r="J2" s="80"/>
    </row>
    <row r="3" spans="1:10" s="111" customFormat="1" ht="20.149999999999999" customHeight="1" x14ac:dyDescent="0.25">
      <c r="A3" s="110" t="s">
        <v>12</v>
      </c>
      <c r="C3" s="112" t="s">
        <v>1847</v>
      </c>
      <c r="D3" s="142"/>
      <c r="E3" s="113"/>
      <c r="F3" s="113"/>
      <c r="J3" s="113"/>
    </row>
    <row r="4" spans="1:10" s="111" customFormat="1" ht="20.149999999999999" customHeight="1" x14ac:dyDescent="0.25">
      <c r="A4" s="110" t="s">
        <v>16</v>
      </c>
      <c r="C4" s="114" t="s">
        <v>1848</v>
      </c>
      <c r="D4" s="142"/>
      <c r="E4" s="113"/>
      <c r="F4" s="113"/>
      <c r="J4" s="113"/>
    </row>
    <row r="5" spans="1:10" s="111" customFormat="1" ht="20.149999999999999" customHeight="1" x14ac:dyDescent="0.25">
      <c r="A5" s="110" t="s">
        <v>15</v>
      </c>
      <c r="C5" s="115"/>
      <c r="D5" s="143"/>
    </row>
    <row r="6" spans="1:10" s="111" customFormat="1" ht="20.149999999999999" customHeight="1" x14ac:dyDescent="0.25">
      <c r="A6" s="110" t="s">
        <v>36</v>
      </c>
      <c r="C6" s="116"/>
      <c r="D6" s="143"/>
    </row>
    <row r="7" spans="1:10" s="111" customFormat="1" ht="20.149999999999999" customHeight="1" x14ac:dyDescent="0.25">
      <c r="A7" s="110" t="s">
        <v>18</v>
      </c>
      <c r="C7" s="117">
        <v>69406713.010000005</v>
      </c>
      <c r="D7" s="143"/>
    </row>
    <row r="8" spans="1:10" s="111" customFormat="1" ht="20.149999999999999" customHeight="1" x14ac:dyDescent="0.25">
      <c r="A8" s="110" t="s">
        <v>990</v>
      </c>
      <c r="C8" s="118"/>
      <c r="D8" s="143"/>
    </row>
    <row r="9" spans="1:10" s="111" customFormat="1" ht="20.149999999999999" customHeight="1" x14ac:dyDescent="0.25">
      <c r="A9" s="110" t="s">
        <v>989</v>
      </c>
      <c r="C9" s="119"/>
      <c r="D9" s="143"/>
    </row>
    <row r="10" spans="1:10" s="111" customFormat="1" ht="20.149999999999999" customHeight="1" x14ac:dyDescent="0.25">
      <c r="A10" s="110" t="s">
        <v>17</v>
      </c>
      <c r="C10" s="120">
        <v>300</v>
      </c>
      <c r="D10" s="143"/>
    </row>
    <row r="11" spans="1:10" s="111" customFormat="1" ht="20.149999999999999" customHeight="1" x14ac:dyDescent="0.25">
      <c r="B11" s="110"/>
      <c r="C11" s="121"/>
      <c r="D11" s="143"/>
    </row>
    <row r="12" spans="1:10" ht="20.149999999999999" customHeight="1" x14ac:dyDescent="0.25">
      <c r="A12" s="316" t="s">
        <v>1015</v>
      </c>
      <c r="B12" s="316"/>
      <c r="C12" s="316"/>
      <c r="D12" s="316"/>
      <c r="E12" s="316"/>
      <c r="F12" s="104"/>
      <c r="J12" s="104"/>
    </row>
    <row r="13" spans="1:10" s="111" customFormat="1" ht="20.149999999999999" customHeight="1" x14ac:dyDescent="0.25">
      <c r="A13" s="110" t="s">
        <v>13</v>
      </c>
      <c r="C13" s="215"/>
      <c r="D13" s="143"/>
    </row>
    <row r="14" spans="1:10" s="111" customFormat="1" ht="20.149999999999999" customHeight="1" x14ac:dyDescent="0.25">
      <c r="A14" s="110" t="s">
        <v>1190</v>
      </c>
      <c r="C14" s="216">
        <v>0</v>
      </c>
      <c r="D14" s="143"/>
    </row>
    <row r="15" spans="1:10" ht="20.149999999999999" customHeight="1" x14ac:dyDescent="0.25">
      <c r="A15" s="110" t="s">
        <v>1009</v>
      </c>
      <c r="C15" s="267">
        <v>0.15</v>
      </c>
      <c r="D15" s="144"/>
      <c r="E15" s="137"/>
      <c r="F15" s="137"/>
      <c r="J15" s="137"/>
    </row>
    <row r="16" spans="1:10" ht="20.149999999999999" customHeight="1" x14ac:dyDescent="0.25">
      <c r="A16" s="110" t="s">
        <v>1008</v>
      </c>
      <c r="C16" s="216">
        <v>0.1</v>
      </c>
      <c r="D16" s="144"/>
    </row>
    <row r="17" spans="1:10" ht="20.149999999999999" customHeight="1" x14ac:dyDescent="0.25">
      <c r="A17" s="110" t="s">
        <v>1034</v>
      </c>
      <c r="C17" s="216">
        <v>2.4E-2</v>
      </c>
      <c r="D17" s="144"/>
    </row>
    <row r="18" spans="1:10" ht="20.149999999999999" customHeight="1" x14ac:dyDescent="0.25">
      <c r="A18" s="110" t="s">
        <v>1007</v>
      </c>
      <c r="C18" s="216">
        <v>0.21</v>
      </c>
      <c r="D18" s="144"/>
    </row>
    <row r="19" spans="1:10" ht="20.149999999999999" customHeight="1" x14ac:dyDescent="0.25">
      <c r="A19" s="110" t="s">
        <v>1011</v>
      </c>
      <c r="C19" s="83">
        <f>PrecioUnitario(1,Costo_Financiero,Gasto_Generales_Porcentaje,Beneficio,Ingresos_Brutos,IVA)</f>
        <v>1.5425</v>
      </c>
    </row>
    <row r="20" spans="1:10" ht="20.149999999999999" customHeight="1" x14ac:dyDescent="0.25">
      <c r="C20" s="83"/>
    </row>
    <row r="21" spans="1:10" ht="20.149999999999999" customHeight="1" x14ac:dyDescent="0.25">
      <c r="B21" s="320" t="s">
        <v>1033</v>
      </c>
      <c r="C21" s="321"/>
      <c r="D21" s="321"/>
      <c r="E21" s="322"/>
      <c r="F21" s="104"/>
      <c r="J21" s="104"/>
    </row>
    <row r="23" spans="1:10" ht="20.149999999999999" customHeight="1" x14ac:dyDescent="0.25">
      <c r="B23" s="323" t="s">
        <v>991</v>
      </c>
      <c r="C23" s="317" t="s">
        <v>0</v>
      </c>
      <c r="D23" s="324" t="s">
        <v>1</v>
      </c>
      <c r="E23" s="323" t="s">
        <v>2</v>
      </c>
      <c r="F23" s="147"/>
      <c r="G23" s="317" t="s">
        <v>1036</v>
      </c>
      <c r="H23" s="317"/>
      <c r="I23" s="262"/>
      <c r="J23" s="318" t="s">
        <v>1035</v>
      </c>
    </row>
    <row r="24" spans="1:10" ht="20.149999999999999" customHeight="1" x14ac:dyDescent="0.25">
      <c r="B24" s="323"/>
      <c r="C24" s="317"/>
      <c r="D24" s="324"/>
      <c r="E24" s="323"/>
      <c r="F24" s="147"/>
      <c r="G24" s="139" t="s">
        <v>1037</v>
      </c>
      <c r="H24" s="139" t="s">
        <v>1</v>
      </c>
      <c r="I24" s="263"/>
      <c r="J24" s="319"/>
    </row>
    <row r="25" spans="1:10" ht="20.149999999999999" customHeight="1" x14ac:dyDescent="0.25">
      <c r="B25" s="78"/>
      <c r="C25" s="138"/>
      <c r="D25" s="145"/>
      <c r="E25" s="78"/>
      <c r="F25" s="147"/>
      <c r="G25" s="264"/>
      <c r="H25" s="264"/>
      <c r="J25" s="122"/>
    </row>
    <row r="26" spans="1:10" ht="20.149999999999999"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49999999999999" customHeight="1" x14ac:dyDescent="0.25">
      <c r="A27" s="81">
        <f t="shared" ref="A27:A90" si="1">IF(D27=0,A26,A26+1)</f>
        <v>0</v>
      </c>
      <c r="B27" s="291" t="s">
        <v>1389</v>
      </c>
      <c r="C27" s="79" t="str">
        <f t="shared" si="0"/>
        <v>Preparación y limpieza de los terrenos.</v>
      </c>
      <c r="D27" s="146"/>
      <c r="E27" s="124"/>
      <c r="F27" s="214"/>
      <c r="G27" s="213" t="s">
        <v>1221</v>
      </c>
      <c r="H27" s="265"/>
      <c r="I27" s="140"/>
      <c r="J27" s="213"/>
    </row>
    <row r="28" spans="1:10" ht="20.149999999999999" customHeight="1" x14ac:dyDescent="0.25">
      <c r="A28" s="81">
        <f t="shared" si="1"/>
        <v>1</v>
      </c>
      <c r="B28" s="291" t="s">
        <v>1390</v>
      </c>
      <c r="C28" s="79" t="str">
        <f t="shared" si="0"/>
        <v>Preparación y limpieza.</v>
      </c>
      <c r="D28" s="146" t="str">
        <f t="shared" ref="D28:D57" si="2">IFERROR(VLOOKUP(J28,Tabla_Items,3,FALSE),H28)</f>
        <v>m2</v>
      </c>
      <c r="E28" s="124"/>
      <c r="F28" s="214"/>
      <c r="G28" s="213" t="s">
        <v>1609</v>
      </c>
      <c r="H28" s="265" t="s">
        <v>7</v>
      </c>
      <c r="I28" s="140"/>
      <c r="J28" s="213"/>
    </row>
    <row r="29" spans="1:10" ht="20.149999999999999" customHeight="1" x14ac:dyDescent="0.25">
      <c r="A29" s="81">
        <f t="shared" si="1"/>
        <v>2</v>
      </c>
      <c r="B29" s="148" t="s">
        <v>1391</v>
      </c>
      <c r="C29" s="79" t="str">
        <f t="shared" si="0"/>
        <v>Demoliciones</v>
      </c>
      <c r="D29" s="146" t="str">
        <f t="shared" si="2"/>
        <v>gl</v>
      </c>
      <c r="E29" s="124"/>
      <c r="F29" s="214"/>
      <c r="G29" s="213" t="s">
        <v>1222</v>
      </c>
      <c r="H29" s="265" t="s">
        <v>5</v>
      </c>
      <c r="I29" s="140"/>
      <c r="J29" s="213"/>
    </row>
    <row r="30" spans="1:10" ht="20.149999999999999" customHeight="1" x14ac:dyDescent="0.25">
      <c r="A30" s="81">
        <f t="shared" si="1"/>
        <v>3</v>
      </c>
      <c r="B30" s="148" t="s">
        <v>1392</v>
      </c>
      <c r="C30" s="79" t="str">
        <f t="shared" si="0"/>
        <v>Construcción del Obrador, Depósitos de materiales, Sanitarios de personal</v>
      </c>
      <c r="D30" s="146" t="str">
        <f t="shared" si="2"/>
        <v>Un</v>
      </c>
      <c r="E30" s="124"/>
      <c r="F30" s="214"/>
      <c r="G30" s="213" t="s">
        <v>1610</v>
      </c>
      <c r="H30" s="265" t="s">
        <v>1223</v>
      </c>
      <c r="I30" s="140"/>
      <c r="J30" s="213"/>
    </row>
    <row r="31" spans="1:10" ht="20.149999999999999" customHeight="1" x14ac:dyDescent="0.25">
      <c r="A31" s="81">
        <f t="shared" si="1"/>
        <v>4</v>
      </c>
      <c r="B31" s="148" t="s">
        <v>1393</v>
      </c>
      <c r="C31" s="79" t="str">
        <f t="shared" si="0"/>
        <v>Provisión y colocación del Cartel de Obra</v>
      </c>
      <c r="D31" s="146" t="str">
        <f t="shared" si="2"/>
        <v>Un</v>
      </c>
      <c r="E31" s="124"/>
      <c r="F31" s="214"/>
      <c r="G31" s="213" t="s">
        <v>1224</v>
      </c>
      <c r="H31" s="265" t="s">
        <v>1223</v>
      </c>
      <c r="I31" s="140"/>
      <c r="J31" s="213"/>
    </row>
    <row r="32" spans="1:10" ht="20.149999999999999" customHeight="1" x14ac:dyDescent="0.25">
      <c r="A32" s="81">
        <f t="shared" si="1"/>
        <v>4</v>
      </c>
      <c r="B32" s="148" t="s">
        <v>1394</v>
      </c>
      <c r="C32" s="79" t="str">
        <f t="shared" si="0"/>
        <v>Replanteo y Otros</v>
      </c>
      <c r="D32" s="146">
        <f t="shared" si="2"/>
        <v>0</v>
      </c>
      <c r="E32" s="124"/>
      <c r="F32" s="214"/>
      <c r="G32" s="213" t="s">
        <v>1226</v>
      </c>
      <c r="H32" s="265"/>
      <c r="I32" s="140"/>
      <c r="J32" s="213"/>
    </row>
    <row r="33" spans="1:10" ht="20.149999999999999" customHeight="1" x14ac:dyDescent="0.25">
      <c r="A33" s="81">
        <f t="shared" si="1"/>
        <v>5</v>
      </c>
      <c r="B33" s="148" t="s">
        <v>1395</v>
      </c>
      <c r="C33" s="79" t="str">
        <f t="shared" si="0"/>
        <v>Replanteo de la Obra</v>
      </c>
      <c r="D33" s="146" t="str">
        <f t="shared" si="2"/>
        <v>m2</v>
      </c>
      <c r="E33" s="124"/>
      <c r="F33" s="214"/>
      <c r="G33" s="213" t="s">
        <v>1227</v>
      </c>
      <c r="H33" s="265" t="s">
        <v>7</v>
      </c>
      <c r="I33" s="140"/>
      <c r="J33" s="213"/>
    </row>
    <row r="34" spans="1:10" ht="20.149999999999999" customHeight="1" x14ac:dyDescent="0.25">
      <c r="A34" s="81">
        <f t="shared" si="1"/>
        <v>6</v>
      </c>
      <c r="B34" s="148" t="s">
        <v>1396</v>
      </c>
      <c r="C34" s="79" t="str">
        <f t="shared" si="0"/>
        <v>Oficina para la Inspección</v>
      </c>
      <c r="D34" s="146" t="str">
        <f t="shared" si="2"/>
        <v>Un</v>
      </c>
      <c r="E34" s="124"/>
      <c r="F34" s="214"/>
      <c r="G34" s="213" t="s">
        <v>1228</v>
      </c>
      <c r="H34" s="265" t="s">
        <v>1223</v>
      </c>
      <c r="I34" s="140"/>
      <c r="J34" s="213"/>
    </row>
    <row r="35" spans="1:10" ht="20.149999999999999" customHeight="1" x14ac:dyDescent="0.25">
      <c r="A35" s="81">
        <f t="shared" si="1"/>
        <v>7</v>
      </c>
      <c r="B35" s="148" t="s">
        <v>1397</v>
      </c>
      <c r="C35" s="79" t="str">
        <f t="shared" si="0"/>
        <v>Cegado de Pozos Absorbentes o Negros, Cámaras, Zanjas o excavaciones</v>
      </c>
      <c r="D35" s="146" t="str">
        <f t="shared" si="2"/>
        <v>gl</v>
      </c>
      <c r="E35" s="124"/>
      <c r="F35" s="214"/>
      <c r="G35" s="213" t="s">
        <v>1229</v>
      </c>
      <c r="H35" s="265" t="s">
        <v>5</v>
      </c>
      <c r="I35" s="140"/>
      <c r="J35" s="213"/>
    </row>
    <row r="36" spans="1:10" ht="20.149999999999999" customHeight="1" x14ac:dyDescent="0.25">
      <c r="A36" s="81">
        <f t="shared" si="1"/>
        <v>8</v>
      </c>
      <c r="B36" s="148" t="s">
        <v>1398</v>
      </c>
      <c r="C36" s="79" t="str">
        <f t="shared" si="0"/>
        <v>Vallados y Cierres Perimetrales</v>
      </c>
      <c r="D36" s="146" t="str">
        <f t="shared" si="2"/>
        <v>gl</v>
      </c>
      <c r="E36" s="124"/>
      <c r="F36" s="214"/>
      <c r="G36" s="213" t="s">
        <v>1230</v>
      </c>
      <c r="H36" s="265" t="s">
        <v>5</v>
      </c>
      <c r="I36" s="140"/>
      <c r="J36" s="213"/>
    </row>
    <row r="37" spans="1:10" ht="20.149999999999999" customHeight="1" x14ac:dyDescent="0.25">
      <c r="A37" s="81">
        <f t="shared" si="1"/>
        <v>8</v>
      </c>
      <c r="B37" s="148" t="s">
        <v>1399</v>
      </c>
      <c r="C37" s="79" t="str">
        <f t="shared" si="0"/>
        <v>Actividades complementarias</v>
      </c>
      <c r="D37" s="146">
        <f t="shared" si="2"/>
        <v>0</v>
      </c>
      <c r="E37" s="124"/>
      <c r="F37" s="214"/>
      <c r="G37" s="213" t="s">
        <v>1231</v>
      </c>
      <c r="H37" s="265"/>
      <c r="I37" s="140"/>
      <c r="J37" s="213"/>
    </row>
    <row r="38" spans="1:10" ht="20.149999999999999" customHeight="1" x14ac:dyDescent="0.25">
      <c r="A38" s="81">
        <f t="shared" si="1"/>
        <v>9</v>
      </c>
      <c r="B38" s="148" t="s">
        <v>1400</v>
      </c>
      <c r="C38" s="79" t="str">
        <f t="shared" si="0"/>
        <v>Vigilancia y alumbrado de obra</v>
      </c>
      <c r="D38" s="146" t="str">
        <f t="shared" si="2"/>
        <v>Un</v>
      </c>
      <c r="E38" s="124"/>
      <c r="F38" s="214"/>
      <c r="G38" s="213" t="s">
        <v>1232</v>
      </c>
      <c r="H38" s="265" t="s">
        <v>1223</v>
      </c>
      <c r="I38" s="140"/>
      <c r="J38" s="213"/>
    </row>
    <row r="39" spans="1:10" ht="20.149999999999999" customHeight="1" x14ac:dyDescent="0.25">
      <c r="A39" s="81">
        <f t="shared" si="1"/>
        <v>10</v>
      </c>
      <c r="B39" s="148" t="s">
        <v>1401</v>
      </c>
      <c r="C39" s="79" t="str">
        <f t="shared" si="0"/>
        <v>Energia de obra. Agua para construcción</v>
      </c>
      <c r="D39" s="146" t="str">
        <f t="shared" si="2"/>
        <v>Un</v>
      </c>
      <c r="E39" s="124"/>
      <c r="F39" s="214"/>
      <c r="G39" s="213" t="s">
        <v>1233</v>
      </c>
      <c r="H39" s="265" t="s">
        <v>1223</v>
      </c>
      <c r="I39" s="140"/>
      <c r="J39" s="213"/>
    </row>
    <row r="40" spans="1:10" ht="20.149999999999999" customHeight="1" x14ac:dyDescent="0.25">
      <c r="A40" s="81">
        <f t="shared" si="1"/>
        <v>11</v>
      </c>
      <c r="B40" s="148" t="s">
        <v>1402</v>
      </c>
      <c r="C40" s="79" t="str">
        <f t="shared" si="0"/>
        <v>Medidas de Seguridad</v>
      </c>
      <c r="D40" s="146" t="str">
        <f t="shared" si="2"/>
        <v>Un</v>
      </c>
      <c r="E40" s="124"/>
      <c r="F40" s="214"/>
      <c r="G40" s="213" t="s">
        <v>1611</v>
      </c>
      <c r="H40" s="265" t="s">
        <v>1223</v>
      </c>
      <c r="I40" s="140"/>
      <c r="J40" s="213"/>
    </row>
    <row r="41" spans="1:10" ht="20.149999999999999" customHeight="1" x14ac:dyDescent="0.25">
      <c r="A41" s="81">
        <f t="shared" si="1"/>
        <v>11</v>
      </c>
      <c r="B41" s="148" t="s">
        <v>1403</v>
      </c>
      <c r="C41" s="79" t="str">
        <f t="shared" si="0"/>
        <v>Cumplimiento Plan de Gestión Ambiental y Social. Condiciones de Higiene y Seguridad</v>
      </c>
      <c r="D41" s="146">
        <f t="shared" si="2"/>
        <v>0</v>
      </c>
      <c r="E41" s="124"/>
      <c r="F41" s="214"/>
      <c r="G41" s="213" t="s">
        <v>1234</v>
      </c>
      <c r="H41" s="265"/>
      <c r="I41" s="140"/>
      <c r="J41" s="213"/>
    </row>
    <row r="42" spans="1:10" ht="20.149999999999999" customHeight="1" x14ac:dyDescent="0.25">
      <c r="A42" s="81">
        <f t="shared" si="1"/>
        <v>12</v>
      </c>
      <c r="B42" s="148" t="s">
        <v>1404</v>
      </c>
      <c r="C42" s="79" t="str">
        <f t="shared" si="0"/>
        <v>Plan de Manejo Ambiental</v>
      </c>
      <c r="D42" s="146" t="str">
        <f t="shared" si="2"/>
        <v>gl</v>
      </c>
      <c r="E42" s="124"/>
      <c r="F42" s="214"/>
      <c r="G42" s="213" t="s">
        <v>1235</v>
      </c>
      <c r="H42" s="265" t="s">
        <v>5</v>
      </c>
      <c r="I42" s="140"/>
      <c r="J42" s="213"/>
    </row>
    <row r="43" spans="1:10" ht="20.149999999999999" customHeight="1" x14ac:dyDescent="0.25">
      <c r="A43" s="81">
        <f t="shared" si="1"/>
        <v>13</v>
      </c>
      <c r="B43" s="148" t="s">
        <v>1405</v>
      </c>
      <c r="C43" s="79" t="str">
        <f t="shared" si="0"/>
        <v>Permiso Ambiental</v>
      </c>
      <c r="D43" s="146" t="str">
        <f t="shared" si="2"/>
        <v>mes</v>
      </c>
      <c r="E43" s="124"/>
      <c r="F43" s="214"/>
      <c r="G43" s="213" t="s">
        <v>1236</v>
      </c>
      <c r="H43" s="265" t="s">
        <v>1237</v>
      </c>
      <c r="I43" s="140"/>
      <c r="J43" s="213"/>
    </row>
    <row r="44" spans="1:10" ht="20.149999999999999" customHeight="1" x14ac:dyDescent="0.25">
      <c r="A44" s="81">
        <f t="shared" si="1"/>
        <v>14</v>
      </c>
      <c r="B44" s="148" t="s">
        <v>1406</v>
      </c>
      <c r="C44" s="79" t="str">
        <f t="shared" si="0"/>
        <v>Seguimiento Pmas</v>
      </c>
      <c r="D44" s="146" t="str">
        <f t="shared" si="2"/>
        <v>mes</v>
      </c>
      <c r="E44" s="124"/>
      <c r="F44" s="214"/>
      <c r="G44" s="213" t="s">
        <v>1238</v>
      </c>
      <c r="H44" s="265" t="s">
        <v>1237</v>
      </c>
      <c r="I44" s="140"/>
      <c r="J44" s="213"/>
    </row>
    <row r="45" spans="1:10" ht="20.149999999999999" customHeight="1" x14ac:dyDescent="0.25">
      <c r="A45" s="81">
        <f t="shared" si="1"/>
        <v>14</v>
      </c>
      <c r="B45" s="148">
        <v>2</v>
      </c>
      <c r="C45" s="79" t="str">
        <f t="shared" si="0"/>
        <v>MOVIMIENTO DE SUELOS</v>
      </c>
      <c r="D45" s="146">
        <f t="shared" si="2"/>
        <v>0</v>
      </c>
      <c r="E45" s="124"/>
      <c r="F45" s="214"/>
      <c r="G45" s="213" t="s">
        <v>1239</v>
      </c>
      <c r="H45" s="265"/>
      <c r="I45" s="140"/>
      <c r="J45" s="213"/>
    </row>
    <row r="46" spans="1:10" ht="20.149999999999999" customHeight="1" x14ac:dyDescent="0.25">
      <c r="A46" s="81">
        <f t="shared" si="1"/>
        <v>14</v>
      </c>
      <c r="B46" s="148" t="s">
        <v>1407</v>
      </c>
      <c r="C46" s="79" t="str">
        <f t="shared" si="0"/>
        <v>Terraplenamientos, Rellenos y Compactación</v>
      </c>
      <c r="D46" s="146">
        <f t="shared" si="2"/>
        <v>0</v>
      </c>
      <c r="E46" s="124"/>
      <c r="F46" s="214"/>
      <c r="G46" s="213" t="s">
        <v>1240</v>
      </c>
      <c r="H46" s="265"/>
      <c r="I46" s="140"/>
      <c r="J46" s="213"/>
    </row>
    <row r="47" spans="1:10" ht="20.149999999999999" customHeight="1" x14ac:dyDescent="0.25">
      <c r="A47" s="81">
        <f t="shared" si="1"/>
        <v>15</v>
      </c>
      <c r="B47" s="148" t="s">
        <v>1408</v>
      </c>
      <c r="C47" s="79" t="str">
        <f t="shared" si="0"/>
        <v>Relleno Bajo Contrapiso</v>
      </c>
      <c r="D47" s="146" t="str">
        <f t="shared" si="2"/>
        <v>m3</v>
      </c>
      <c r="E47" s="124"/>
      <c r="F47" s="214"/>
      <c r="G47" s="213" t="s">
        <v>1241</v>
      </c>
      <c r="H47" s="265" t="s">
        <v>6</v>
      </c>
      <c r="I47" s="140"/>
      <c r="J47" s="213"/>
    </row>
    <row r="48" spans="1:10" ht="20.149999999999999" customHeight="1" x14ac:dyDescent="0.25">
      <c r="A48" s="81">
        <f t="shared" si="1"/>
        <v>16</v>
      </c>
      <c r="B48" s="148" t="s">
        <v>1409</v>
      </c>
      <c r="C48" s="79" t="str">
        <f t="shared" si="0"/>
        <v>Relleno de Zanjas y Conductos</v>
      </c>
      <c r="D48" s="146" t="str">
        <f t="shared" si="2"/>
        <v>m3</v>
      </c>
      <c r="E48" s="124"/>
      <c r="F48" s="214"/>
      <c r="G48" s="213" t="s">
        <v>1242</v>
      </c>
      <c r="H48" s="265" t="s">
        <v>6</v>
      </c>
      <c r="I48" s="140"/>
      <c r="J48" s="213"/>
    </row>
    <row r="49" spans="1:10" ht="20.149999999999999" customHeight="1" x14ac:dyDescent="0.25">
      <c r="A49" s="81">
        <f t="shared" si="1"/>
        <v>17</v>
      </c>
      <c r="B49" s="148" t="s">
        <v>1410</v>
      </c>
      <c r="C49" s="79" t="str">
        <f t="shared" si="0"/>
        <v>Nivelación del Terreno</v>
      </c>
      <c r="D49" s="146" t="str">
        <f t="shared" si="2"/>
        <v>m3</v>
      </c>
      <c r="E49" s="124"/>
      <c r="F49" s="214"/>
      <c r="G49" s="213" t="s">
        <v>1243</v>
      </c>
      <c r="H49" s="265" t="s">
        <v>6</v>
      </c>
      <c r="I49" s="140"/>
      <c r="J49" s="213"/>
    </row>
    <row r="50" spans="1:10" ht="20.149999999999999" customHeight="1" x14ac:dyDescent="0.25">
      <c r="A50" s="81">
        <f t="shared" si="1"/>
        <v>18</v>
      </c>
      <c r="B50" s="148" t="s">
        <v>1411</v>
      </c>
      <c r="C50" s="79" t="str">
        <f t="shared" si="0"/>
        <v>Excavacion para fundaciones</v>
      </c>
      <c r="D50" s="146" t="str">
        <f t="shared" si="2"/>
        <v>m3</v>
      </c>
      <c r="E50" s="124"/>
      <c r="F50" s="214"/>
      <c r="G50" s="213" t="s">
        <v>1244</v>
      </c>
      <c r="H50" s="265" t="s">
        <v>6</v>
      </c>
      <c r="I50" s="140"/>
      <c r="J50" s="213"/>
    </row>
    <row r="51" spans="1:10" ht="20.149999999999999" customHeight="1" x14ac:dyDescent="0.25">
      <c r="A51" s="81">
        <f t="shared" si="1"/>
        <v>18</v>
      </c>
      <c r="B51" s="148">
        <v>3</v>
      </c>
      <c r="C51" s="79" t="str">
        <f t="shared" si="0"/>
        <v>ESTRUCTURA RESISTENTE</v>
      </c>
      <c r="D51" s="146">
        <f t="shared" si="2"/>
        <v>0</v>
      </c>
      <c r="E51" s="124"/>
      <c r="F51" s="214"/>
      <c r="G51" s="213" t="s">
        <v>1245</v>
      </c>
      <c r="H51" s="265"/>
      <c r="I51" s="140"/>
      <c r="J51" s="213"/>
    </row>
    <row r="52" spans="1:10" ht="20.149999999999999" customHeight="1" x14ac:dyDescent="0.25">
      <c r="A52" s="81">
        <f t="shared" si="1"/>
        <v>18</v>
      </c>
      <c r="B52" s="148" t="s">
        <v>1412</v>
      </c>
      <c r="C52" s="79" t="str">
        <f t="shared" si="0"/>
        <v>Estructura de Hº Aº</v>
      </c>
      <c r="D52" s="146">
        <f t="shared" si="2"/>
        <v>0</v>
      </c>
      <c r="E52" s="124"/>
      <c r="F52" s="214"/>
      <c r="G52" s="213" t="s">
        <v>1246</v>
      </c>
      <c r="H52" s="265"/>
      <c r="I52" s="140"/>
      <c r="J52" s="213"/>
    </row>
    <row r="53" spans="1:10" ht="20.149999999999999" customHeight="1" x14ac:dyDescent="0.25">
      <c r="A53" s="81">
        <f t="shared" si="1"/>
        <v>19</v>
      </c>
      <c r="B53" s="148" t="s">
        <v>1413</v>
      </c>
      <c r="C53" s="79" t="str">
        <f t="shared" si="0"/>
        <v>Hormigones de limpieza y no resistentes</v>
      </c>
      <c r="D53" s="146" t="str">
        <f t="shared" si="2"/>
        <v>m2</v>
      </c>
      <c r="E53" s="124"/>
      <c r="F53" s="214"/>
      <c r="G53" s="213" t="s">
        <v>1247</v>
      </c>
      <c r="H53" s="265" t="s">
        <v>7</v>
      </c>
      <c r="I53" s="140"/>
      <c r="J53" s="213"/>
    </row>
    <row r="54" spans="1:10" ht="20.149999999999999" customHeight="1" x14ac:dyDescent="0.25">
      <c r="A54" s="81">
        <f t="shared" si="1"/>
        <v>20</v>
      </c>
      <c r="B54" s="148" t="s">
        <v>1761</v>
      </c>
      <c r="C54" s="79" t="str">
        <f t="shared" si="0"/>
        <v xml:space="preserve">Hormigones para sobrecimientos y cimientos </v>
      </c>
      <c r="D54" s="146" t="str">
        <f t="shared" si="2"/>
        <v>m3</v>
      </c>
      <c r="E54" s="124"/>
      <c r="F54" s="214"/>
      <c r="G54" s="213" t="s">
        <v>1849</v>
      </c>
      <c r="H54" s="265" t="s">
        <v>6</v>
      </c>
      <c r="I54" s="140"/>
      <c r="J54" s="213"/>
    </row>
    <row r="55" spans="1:10" ht="20.149999999999999" customHeight="1" x14ac:dyDescent="0.25">
      <c r="A55" s="81">
        <f t="shared" si="1"/>
        <v>21</v>
      </c>
      <c r="B55" s="148" t="s">
        <v>1762</v>
      </c>
      <c r="C55" s="79" t="str">
        <f t="shared" si="0"/>
        <v>Hormigones para plateas, zapatas, bases y vigas de fundación</v>
      </c>
      <c r="D55" s="146" t="str">
        <f t="shared" si="2"/>
        <v>m3</v>
      </c>
      <c r="E55" s="124"/>
      <c r="F55" s="214"/>
      <c r="G55" s="213" t="s">
        <v>1248</v>
      </c>
      <c r="H55" s="265" t="s">
        <v>6</v>
      </c>
      <c r="I55" s="140"/>
      <c r="J55" s="213"/>
    </row>
    <row r="56" spans="1:10" ht="20.149999999999999" customHeight="1" x14ac:dyDescent="0.25">
      <c r="A56" s="81">
        <f t="shared" si="1"/>
        <v>22</v>
      </c>
      <c r="B56" s="148" t="s">
        <v>1414</v>
      </c>
      <c r="C56" s="79" t="str">
        <f t="shared" si="0"/>
        <v>Hormigones para vigas de arriostramiento</v>
      </c>
      <c r="D56" s="146" t="str">
        <f t="shared" si="2"/>
        <v>m3</v>
      </c>
      <c r="E56" s="124"/>
      <c r="F56" s="214"/>
      <c r="G56" s="213" t="s">
        <v>1249</v>
      </c>
      <c r="H56" s="265" t="s">
        <v>6</v>
      </c>
      <c r="I56" s="140"/>
      <c r="J56" s="213"/>
    </row>
    <row r="57" spans="1:10" ht="20.149999999999999" customHeight="1" x14ac:dyDescent="0.25">
      <c r="A57" s="81">
        <f t="shared" si="1"/>
        <v>23</v>
      </c>
      <c r="B57" s="148" t="s">
        <v>1415</v>
      </c>
      <c r="C57" s="79" t="str">
        <f t="shared" si="0"/>
        <v>Hormigones para columnas de carga</v>
      </c>
      <c r="D57" s="146" t="str">
        <f t="shared" si="2"/>
        <v>m3</v>
      </c>
      <c r="E57" s="124"/>
      <c r="F57" s="214"/>
      <c r="G57" s="213" t="s">
        <v>1250</v>
      </c>
      <c r="H57" s="265" t="s">
        <v>6</v>
      </c>
      <c r="I57" s="140"/>
      <c r="J57" s="213"/>
    </row>
    <row r="58" spans="1:10" ht="20.149999999999999" customHeight="1" x14ac:dyDescent="0.25">
      <c r="A58" s="81">
        <f t="shared" si="1"/>
        <v>24</v>
      </c>
      <c r="B58" s="148" t="s">
        <v>1416</v>
      </c>
      <c r="C58" s="79" t="str">
        <f t="shared" ref="C58:C89" si="3">IFERROR(VLOOKUP(J58,Tabla_Items,2,FALSE),G58)</f>
        <v>Hormigones para columnas de encadenado</v>
      </c>
      <c r="D58" s="146" t="str">
        <f t="shared" ref="D58:D89" si="4">IFERROR(VLOOKUP(J58,Tabla_Items,3,FALSE),H58)</f>
        <v>m3</v>
      </c>
      <c r="E58" s="124"/>
      <c r="F58" s="214"/>
      <c r="G58" s="213" t="s">
        <v>1251</v>
      </c>
      <c r="H58" s="265" t="s">
        <v>6</v>
      </c>
      <c r="I58" s="140"/>
      <c r="J58" s="213"/>
    </row>
    <row r="59" spans="1:10" ht="20.149999999999999" customHeight="1" x14ac:dyDescent="0.25">
      <c r="A59" s="81">
        <f t="shared" si="1"/>
        <v>25</v>
      </c>
      <c r="B59" s="148" t="s">
        <v>1417</v>
      </c>
      <c r="C59" s="79" t="str">
        <f t="shared" si="3"/>
        <v>Hormigones para vigas  de carga</v>
      </c>
      <c r="D59" s="146" t="str">
        <f t="shared" si="4"/>
        <v>m3</v>
      </c>
      <c r="E59" s="124"/>
      <c r="F59" s="214"/>
      <c r="G59" s="213" t="s">
        <v>1252</v>
      </c>
      <c r="H59" s="265" t="s">
        <v>6</v>
      </c>
      <c r="I59" s="140"/>
      <c r="J59" s="213"/>
    </row>
    <row r="60" spans="1:10" ht="20.149999999999999" customHeight="1" x14ac:dyDescent="0.25">
      <c r="A60" s="81">
        <f t="shared" si="1"/>
        <v>26</v>
      </c>
      <c r="B60" s="148" t="s">
        <v>1418</v>
      </c>
      <c r="C60" s="79" t="str">
        <f t="shared" si="3"/>
        <v>Hormigones para vigas de encadenado</v>
      </c>
      <c r="D60" s="146" t="str">
        <f t="shared" si="4"/>
        <v>m3</v>
      </c>
      <c r="E60" s="124"/>
      <c r="F60" s="214"/>
      <c r="G60" s="213" t="s">
        <v>1253</v>
      </c>
      <c r="H60" s="265" t="s">
        <v>6</v>
      </c>
      <c r="I60" s="140"/>
      <c r="J60" s="213"/>
    </row>
    <row r="61" spans="1:10" ht="20.149999999999999" customHeight="1" x14ac:dyDescent="0.25">
      <c r="A61" s="81">
        <f t="shared" si="1"/>
        <v>27</v>
      </c>
      <c r="B61" s="148" t="s">
        <v>1419</v>
      </c>
      <c r="C61" s="79" t="str">
        <f t="shared" si="3"/>
        <v>Hormigones para losas</v>
      </c>
      <c r="D61" s="146" t="str">
        <f t="shared" si="4"/>
        <v>m3</v>
      </c>
      <c r="E61" s="124"/>
      <c r="F61" s="214"/>
      <c r="G61" s="213" t="s">
        <v>1254</v>
      </c>
      <c r="H61" s="265" t="s">
        <v>6</v>
      </c>
      <c r="I61" s="140"/>
      <c r="J61" s="213"/>
    </row>
    <row r="62" spans="1:10" ht="20.149999999999999" customHeight="1" x14ac:dyDescent="0.25">
      <c r="A62" s="81">
        <f t="shared" si="1"/>
        <v>27</v>
      </c>
      <c r="B62" s="148" t="s">
        <v>1420</v>
      </c>
      <c r="C62" s="79" t="str">
        <f t="shared" si="3"/>
        <v>Estructuras  metálicas</v>
      </c>
      <c r="D62" s="146">
        <f t="shared" si="4"/>
        <v>0</v>
      </c>
      <c r="E62" s="124"/>
      <c r="F62" s="214"/>
      <c r="G62" s="213" t="s">
        <v>1612</v>
      </c>
      <c r="H62" s="265"/>
      <c r="I62" s="140"/>
      <c r="J62" s="213"/>
    </row>
    <row r="63" spans="1:10" ht="20.149999999999999" customHeight="1" x14ac:dyDescent="0.25">
      <c r="A63" s="81">
        <f t="shared" si="1"/>
        <v>28</v>
      </c>
      <c r="B63" s="148" t="s">
        <v>1421</v>
      </c>
      <c r="C63" s="79" t="str">
        <f t="shared" si="3"/>
        <v>Vigas, correas, y cerramiento</v>
      </c>
      <c r="D63" s="146" t="str">
        <f t="shared" si="4"/>
        <v>m2</v>
      </c>
      <c r="E63" s="124"/>
      <c r="F63" s="214"/>
      <c r="G63" s="213" t="s">
        <v>1255</v>
      </c>
      <c r="H63" s="265" t="s">
        <v>7</v>
      </c>
      <c r="I63" s="140"/>
      <c r="J63" s="213"/>
    </row>
    <row r="64" spans="1:10" ht="20.149999999999999" customHeight="1" x14ac:dyDescent="0.25">
      <c r="A64" s="81">
        <f t="shared" si="1"/>
        <v>29</v>
      </c>
      <c r="B64" s="148" t="s">
        <v>1422</v>
      </c>
      <c r="C64" s="79" t="str">
        <f t="shared" si="3"/>
        <v>Estructura metálica de Torre de Tanque</v>
      </c>
      <c r="D64" s="146" t="str">
        <f t="shared" si="4"/>
        <v>m2</v>
      </c>
      <c r="E64" s="124"/>
      <c r="F64" s="214"/>
      <c r="G64" s="213" t="s">
        <v>1613</v>
      </c>
      <c r="H64" s="265" t="s">
        <v>7</v>
      </c>
      <c r="I64" s="140"/>
      <c r="J64" s="213"/>
    </row>
    <row r="65" spans="1:10" ht="20.149999999999999" customHeight="1" x14ac:dyDescent="0.25">
      <c r="A65" s="81">
        <f t="shared" si="1"/>
        <v>29</v>
      </c>
      <c r="B65" s="148">
        <v>4</v>
      </c>
      <c r="C65" s="79" t="str">
        <f t="shared" si="3"/>
        <v xml:space="preserve"> ALBAÑILERÍA</v>
      </c>
      <c r="D65" s="146">
        <f t="shared" si="4"/>
        <v>0</v>
      </c>
      <c r="E65" s="124"/>
      <c r="F65" s="214"/>
      <c r="G65" s="213" t="s">
        <v>1256</v>
      </c>
      <c r="H65" s="265"/>
      <c r="I65" s="140"/>
      <c r="J65" s="213"/>
    </row>
    <row r="66" spans="1:10" ht="20.149999999999999" customHeight="1" x14ac:dyDescent="0.25">
      <c r="A66" s="81">
        <f t="shared" si="1"/>
        <v>29</v>
      </c>
      <c r="B66" s="148" t="s">
        <v>1423</v>
      </c>
      <c r="C66" s="79" t="str">
        <f t="shared" si="3"/>
        <v>Muros</v>
      </c>
      <c r="D66" s="146">
        <f t="shared" si="4"/>
        <v>0</v>
      </c>
      <c r="E66" s="124"/>
      <c r="F66" s="214"/>
      <c r="G66" s="213" t="s">
        <v>1257</v>
      </c>
      <c r="H66" s="265"/>
      <c r="I66" s="140"/>
      <c r="J66" s="213"/>
    </row>
    <row r="67" spans="1:10" ht="20.149999999999999" customHeight="1" x14ac:dyDescent="0.25">
      <c r="A67" s="81">
        <f t="shared" si="1"/>
        <v>30</v>
      </c>
      <c r="B67" s="148" t="s">
        <v>1424</v>
      </c>
      <c r="C67" s="79" t="str">
        <f t="shared" si="3"/>
        <v>Mamposterías  de 0,40 m</v>
      </c>
      <c r="D67" s="146" t="str">
        <f t="shared" si="4"/>
        <v>m3</v>
      </c>
      <c r="E67" s="124"/>
      <c r="F67" s="214"/>
      <c r="G67" s="213" t="s">
        <v>1258</v>
      </c>
      <c r="H67" s="265" t="s">
        <v>6</v>
      </c>
      <c r="I67" s="140"/>
      <c r="J67" s="213"/>
    </row>
    <row r="68" spans="1:10" ht="20.149999999999999" customHeight="1" x14ac:dyDescent="0.25">
      <c r="A68" s="81">
        <f t="shared" si="1"/>
        <v>31</v>
      </c>
      <c r="B68" s="148" t="s">
        <v>1425</v>
      </c>
      <c r="C68" s="79" t="str">
        <f t="shared" si="3"/>
        <v>Mamposterías  de 0,20 m</v>
      </c>
      <c r="D68" s="146" t="str">
        <f t="shared" si="4"/>
        <v>m2</v>
      </c>
      <c r="E68" s="124"/>
      <c r="F68" s="214"/>
      <c r="G68" s="213" t="s">
        <v>1614</v>
      </c>
      <c r="H68" s="265" t="s">
        <v>7</v>
      </c>
      <c r="I68" s="140"/>
      <c r="J68" s="213"/>
    </row>
    <row r="69" spans="1:10" ht="20.149999999999999" customHeight="1" x14ac:dyDescent="0.25">
      <c r="A69" s="81">
        <f t="shared" si="1"/>
        <v>31</v>
      </c>
      <c r="B69" s="148" t="s">
        <v>1426</v>
      </c>
      <c r="C69" s="79" t="str">
        <f t="shared" si="3"/>
        <v>Tabiques</v>
      </c>
      <c r="D69" s="146">
        <f t="shared" si="4"/>
        <v>0</v>
      </c>
      <c r="E69" s="124"/>
      <c r="F69" s="214"/>
      <c r="G69" s="213" t="s">
        <v>1259</v>
      </c>
      <c r="H69" s="265"/>
      <c r="I69" s="140"/>
      <c r="J69" s="213"/>
    </row>
    <row r="70" spans="1:10" ht="20.149999999999999" customHeight="1" x14ac:dyDescent="0.25">
      <c r="A70" s="81">
        <f t="shared" si="1"/>
        <v>32</v>
      </c>
      <c r="B70" s="148" t="s">
        <v>1427</v>
      </c>
      <c r="C70" s="79" t="str">
        <f t="shared" si="3"/>
        <v>De Granito Natural</v>
      </c>
      <c r="D70" s="146" t="str">
        <f t="shared" si="4"/>
        <v>m2</v>
      </c>
      <c r="E70" s="124"/>
      <c r="F70" s="214"/>
      <c r="G70" s="213" t="s">
        <v>1850</v>
      </c>
      <c r="H70" s="265" t="s">
        <v>7</v>
      </c>
      <c r="I70" s="140"/>
      <c r="J70" s="213"/>
    </row>
    <row r="71" spans="1:10" ht="20.149999999999999" customHeight="1" x14ac:dyDescent="0.25">
      <c r="A71" s="81">
        <f t="shared" si="1"/>
        <v>32</v>
      </c>
      <c r="B71" s="148" t="s">
        <v>1428</v>
      </c>
      <c r="C71" s="79" t="str">
        <f t="shared" si="3"/>
        <v>Aislaciones</v>
      </c>
      <c r="D71" s="146">
        <f t="shared" si="4"/>
        <v>0</v>
      </c>
      <c r="E71" s="124"/>
      <c r="F71" s="214"/>
      <c r="G71" s="213" t="s">
        <v>1260</v>
      </c>
      <c r="H71" s="265"/>
      <c r="I71" s="140"/>
      <c r="J71" s="213"/>
    </row>
    <row r="72" spans="1:10" ht="20.149999999999999" customHeight="1" x14ac:dyDescent="0.25">
      <c r="A72" s="81">
        <f t="shared" si="1"/>
        <v>33</v>
      </c>
      <c r="B72" s="148" t="s">
        <v>1429</v>
      </c>
      <c r="C72" s="79" t="str">
        <f t="shared" si="3"/>
        <v>Capa Aisladora Horizontal y Vertical</v>
      </c>
      <c r="D72" s="146" t="str">
        <f t="shared" si="4"/>
        <v>m2</v>
      </c>
      <c r="E72" s="124"/>
      <c r="F72" s="214"/>
      <c r="G72" s="213" t="s">
        <v>1261</v>
      </c>
      <c r="H72" s="265" t="s">
        <v>7</v>
      </c>
      <c r="I72" s="140"/>
      <c r="J72" s="213"/>
    </row>
    <row r="73" spans="1:10" ht="20.149999999999999" customHeight="1" x14ac:dyDescent="0.25">
      <c r="A73" s="81">
        <f t="shared" si="1"/>
        <v>33</v>
      </c>
      <c r="B73" s="148" t="s">
        <v>1430</v>
      </c>
      <c r="C73" s="79" t="str">
        <f t="shared" si="3"/>
        <v>Revoques</v>
      </c>
      <c r="D73" s="146">
        <f t="shared" si="4"/>
        <v>0</v>
      </c>
      <c r="E73" s="124"/>
      <c r="F73" s="214"/>
      <c r="G73" s="213" t="s">
        <v>1262</v>
      </c>
      <c r="H73" s="265"/>
      <c r="I73" s="140"/>
      <c r="J73" s="213"/>
    </row>
    <row r="74" spans="1:10" ht="20.149999999999999" customHeight="1" x14ac:dyDescent="0.25">
      <c r="A74" s="81">
        <f t="shared" si="1"/>
        <v>34</v>
      </c>
      <c r="B74" s="148" t="s">
        <v>1431</v>
      </c>
      <c r="C74" s="79" t="str">
        <f t="shared" si="3"/>
        <v>Jaharro a la cal  interior y exterior</v>
      </c>
      <c r="D74" s="146" t="str">
        <f t="shared" si="4"/>
        <v>m2</v>
      </c>
      <c r="E74" s="124"/>
      <c r="F74" s="214"/>
      <c r="G74" s="213" t="s">
        <v>1263</v>
      </c>
      <c r="H74" s="265" t="s">
        <v>7</v>
      </c>
      <c r="I74" s="140"/>
      <c r="J74" s="213"/>
    </row>
    <row r="75" spans="1:10" ht="20.149999999999999" customHeight="1" x14ac:dyDescent="0.25">
      <c r="A75" s="81">
        <f t="shared" si="1"/>
        <v>35</v>
      </c>
      <c r="B75" s="148" t="s">
        <v>1432</v>
      </c>
      <c r="C75" s="79" t="str">
        <f t="shared" si="3"/>
        <v>Jaharro bajo revestimiento</v>
      </c>
      <c r="D75" s="146" t="str">
        <f t="shared" si="4"/>
        <v>m2</v>
      </c>
      <c r="E75" s="124"/>
      <c r="F75" s="214"/>
      <c r="G75" s="213" t="s">
        <v>1264</v>
      </c>
      <c r="H75" s="265" t="s">
        <v>7</v>
      </c>
      <c r="I75" s="140"/>
      <c r="J75" s="213"/>
    </row>
    <row r="76" spans="1:10" ht="20.149999999999999" customHeight="1" x14ac:dyDescent="0.25">
      <c r="A76" s="81">
        <f t="shared" si="1"/>
        <v>36</v>
      </c>
      <c r="B76" s="148" t="s">
        <v>1433</v>
      </c>
      <c r="C76" s="79" t="str">
        <f t="shared" si="3"/>
        <v>Enlucidos</v>
      </c>
      <c r="D76" s="146" t="str">
        <f t="shared" si="4"/>
        <v>m2</v>
      </c>
      <c r="E76" s="124"/>
      <c r="F76" s="214"/>
      <c r="G76" s="213" t="s">
        <v>1265</v>
      </c>
      <c r="H76" s="265" t="s">
        <v>7</v>
      </c>
      <c r="I76" s="140"/>
      <c r="J76" s="213"/>
    </row>
    <row r="77" spans="1:10" ht="20.149999999999999" customHeight="1" x14ac:dyDescent="0.25">
      <c r="A77" s="81">
        <f t="shared" si="1"/>
        <v>36</v>
      </c>
      <c r="B77" s="148" t="s">
        <v>1434</v>
      </c>
      <c r="C77" s="79" t="str">
        <f t="shared" si="3"/>
        <v>Contrapisos</v>
      </c>
      <c r="D77" s="146">
        <f t="shared" si="4"/>
        <v>0</v>
      </c>
      <c r="E77" s="124"/>
      <c r="F77" s="214"/>
      <c r="G77" s="213" t="s">
        <v>1266</v>
      </c>
      <c r="H77" s="265"/>
      <c r="I77" s="140"/>
      <c r="J77" s="213"/>
    </row>
    <row r="78" spans="1:10" ht="20.149999999999999" customHeight="1" x14ac:dyDescent="0.25">
      <c r="A78" s="81">
        <f t="shared" si="1"/>
        <v>37</v>
      </c>
      <c r="B78" s="148" t="s">
        <v>1435</v>
      </c>
      <c r="C78" s="79" t="str">
        <f t="shared" si="3"/>
        <v>De hormigón armado</v>
      </c>
      <c r="D78" s="146" t="str">
        <f t="shared" si="4"/>
        <v>m2</v>
      </c>
      <c r="E78" s="124"/>
      <c r="F78" s="214"/>
      <c r="G78" s="213" t="s">
        <v>1267</v>
      </c>
      <c r="H78" s="265" t="s">
        <v>7</v>
      </c>
      <c r="I78" s="140"/>
      <c r="J78" s="213"/>
    </row>
    <row r="79" spans="1:10" ht="20.149999999999999" customHeight="1" x14ac:dyDescent="0.25">
      <c r="A79" s="81">
        <f t="shared" si="1"/>
        <v>37</v>
      </c>
      <c r="B79" s="148">
        <v>5</v>
      </c>
      <c r="C79" s="79" t="str">
        <f t="shared" si="3"/>
        <v xml:space="preserve"> REVESTIMIENTOS</v>
      </c>
      <c r="D79" s="146">
        <f t="shared" si="4"/>
        <v>0</v>
      </c>
      <c r="E79" s="124"/>
      <c r="F79" s="214"/>
      <c r="G79" s="213" t="s">
        <v>1269</v>
      </c>
      <c r="H79" s="265"/>
      <c r="I79" s="140"/>
      <c r="J79" s="213"/>
    </row>
    <row r="80" spans="1:10" ht="20.149999999999999" customHeight="1" x14ac:dyDescent="0.25">
      <c r="A80" s="81">
        <f t="shared" si="1"/>
        <v>38</v>
      </c>
      <c r="B80" s="148" t="s">
        <v>1436</v>
      </c>
      <c r="C80" s="79" t="str">
        <f t="shared" si="3"/>
        <v>Cerámico</v>
      </c>
      <c r="D80" s="146" t="str">
        <f t="shared" si="4"/>
        <v>m2</v>
      </c>
      <c r="E80" s="124"/>
      <c r="F80" s="214"/>
      <c r="G80" s="213" t="s">
        <v>1270</v>
      </c>
      <c r="H80" s="265" t="s">
        <v>7</v>
      </c>
      <c r="I80" s="140"/>
      <c r="J80" s="213"/>
    </row>
    <row r="81" spans="1:10" ht="20.149999999999999" customHeight="1" x14ac:dyDescent="0.25">
      <c r="A81" s="81">
        <f t="shared" si="1"/>
        <v>38</v>
      </c>
      <c r="B81" s="148" t="s">
        <v>1763</v>
      </c>
      <c r="C81" s="79" t="str">
        <f t="shared" si="3"/>
        <v>Antepechos</v>
      </c>
      <c r="D81" s="146">
        <f t="shared" si="4"/>
        <v>0</v>
      </c>
      <c r="E81" s="124"/>
      <c r="F81" s="214"/>
      <c r="G81" s="213" t="s">
        <v>1268</v>
      </c>
      <c r="H81" s="265"/>
      <c r="I81" s="140"/>
      <c r="J81" s="213"/>
    </row>
    <row r="82" spans="1:10" ht="20.149999999999999" customHeight="1" x14ac:dyDescent="0.25">
      <c r="A82" s="81">
        <f t="shared" si="1"/>
        <v>39</v>
      </c>
      <c r="B82" s="148" t="s">
        <v>1764</v>
      </c>
      <c r="C82" s="79" t="str">
        <f t="shared" si="3"/>
        <v>De Hormigon</v>
      </c>
      <c r="D82" s="146" t="str">
        <f t="shared" si="4"/>
        <v>m2</v>
      </c>
      <c r="E82" s="124"/>
      <c r="F82" s="214"/>
      <c r="G82" s="213" t="s">
        <v>1615</v>
      </c>
      <c r="H82" s="265" t="s">
        <v>7</v>
      </c>
      <c r="I82" s="140"/>
      <c r="J82" s="213"/>
    </row>
    <row r="83" spans="1:10" ht="20.149999999999999" customHeight="1" x14ac:dyDescent="0.25">
      <c r="A83" s="81">
        <f t="shared" si="1"/>
        <v>40</v>
      </c>
      <c r="B83" s="148" t="s">
        <v>1765</v>
      </c>
      <c r="C83" s="79" t="str">
        <f t="shared" si="3"/>
        <v>Revestimiento Acrílico</v>
      </c>
      <c r="D83" s="146" t="str">
        <f t="shared" si="4"/>
        <v>m2</v>
      </c>
      <c r="E83" s="124"/>
      <c r="F83" s="214"/>
      <c r="G83" s="213" t="s">
        <v>1851</v>
      </c>
      <c r="H83" s="265" t="s">
        <v>7</v>
      </c>
      <c r="I83" s="140"/>
      <c r="J83" s="213"/>
    </row>
    <row r="84" spans="1:10" ht="20.149999999999999" customHeight="1" x14ac:dyDescent="0.25">
      <c r="A84" s="81">
        <f t="shared" si="1"/>
        <v>40</v>
      </c>
      <c r="B84" s="148">
        <v>6</v>
      </c>
      <c r="C84" s="79" t="str">
        <f t="shared" si="3"/>
        <v xml:space="preserve"> PISOS Y ZÓCALOS</v>
      </c>
      <c r="D84" s="146">
        <f t="shared" si="4"/>
        <v>0</v>
      </c>
      <c r="E84" s="124"/>
      <c r="F84" s="214"/>
      <c r="G84" s="213" t="s">
        <v>1271</v>
      </c>
      <c r="H84" s="265"/>
      <c r="I84" s="140"/>
      <c r="J84" s="213"/>
    </row>
    <row r="85" spans="1:10" ht="20.149999999999999" customHeight="1" x14ac:dyDescent="0.25">
      <c r="A85" s="81">
        <f t="shared" si="1"/>
        <v>40</v>
      </c>
      <c r="B85" s="148" t="s">
        <v>1437</v>
      </c>
      <c r="C85" s="79" t="str">
        <f t="shared" si="3"/>
        <v>Pisos Interiores</v>
      </c>
      <c r="D85" s="146">
        <f t="shared" si="4"/>
        <v>0</v>
      </c>
      <c r="E85" s="124"/>
      <c r="F85" s="214"/>
      <c r="G85" s="213" t="s">
        <v>1272</v>
      </c>
      <c r="H85" s="265"/>
      <c r="I85" s="140"/>
      <c r="J85" s="213"/>
    </row>
    <row r="86" spans="1:10" ht="20.149999999999999" customHeight="1" x14ac:dyDescent="0.25">
      <c r="A86" s="81">
        <f t="shared" si="1"/>
        <v>41</v>
      </c>
      <c r="B86" s="148" t="s">
        <v>1438</v>
      </c>
      <c r="C86" s="79" t="str">
        <f t="shared" si="3"/>
        <v>Pisos de mosaico granítico (0,33 x 0,33)</v>
      </c>
      <c r="D86" s="146" t="str">
        <f t="shared" si="4"/>
        <v>m2</v>
      </c>
      <c r="E86" s="124"/>
      <c r="F86" s="214"/>
      <c r="G86" s="213" t="s">
        <v>1273</v>
      </c>
      <c r="H86" s="265" t="s">
        <v>7</v>
      </c>
      <c r="I86" s="140"/>
      <c r="J86" s="213"/>
    </row>
    <row r="87" spans="1:10" ht="20.149999999999999" customHeight="1" x14ac:dyDescent="0.25">
      <c r="A87" s="81">
        <f t="shared" si="1"/>
        <v>42</v>
      </c>
      <c r="B87" s="148" t="s">
        <v>1766</v>
      </c>
      <c r="C87" s="79" t="str">
        <f t="shared" si="3"/>
        <v>Zócalos graníticos (0,07x0,30)</v>
      </c>
      <c r="D87" s="146" t="str">
        <f t="shared" si="4"/>
        <v>ml</v>
      </c>
      <c r="E87" s="124"/>
      <c r="F87" s="214"/>
      <c r="G87" s="213" t="s">
        <v>1274</v>
      </c>
      <c r="H87" s="265" t="s">
        <v>607</v>
      </c>
      <c r="I87" s="140"/>
      <c r="J87" s="213"/>
    </row>
    <row r="88" spans="1:10" ht="20.149999999999999" customHeight="1" x14ac:dyDescent="0.25">
      <c r="A88" s="81">
        <f t="shared" si="1"/>
        <v>43</v>
      </c>
      <c r="B88" s="148" t="s">
        <v>1767</v>
      </c>
      <c r="C88" s="79" t="str">
        <f t="shared" si="3"/>
        <v>Umbrales y solías</v>
      </c>
      <c r="D88" s="146" t="str">
        <f t="shared" si="4"/>
        <v>m2</v>
      </c>
      <c r="E88" s="124"/>
      <c r="F88" s="214"/>
      <c r="G88" s="213" t="s">
        <v>1275</v>
      </c>
      <c r="H88" s="265" t="s">
        <v>7</v>
      </c>
      <c r="I88" s="140"/>
      <c r="J88" s="213"/>
    </row>
    <row r="89" spans="1:10" ht="20.149999999999999" customHeight="1" x14ac:dyDescent="0.25">
      <c r="A89" s="81">
        <f t="shared" si="1"/>
        <v>43</v>
      </c>
      <c r="B89" s="148" t="s">
        <v>1439</v>
      </c>
      <c r="C89" s="79" t="str">
        <f t="shared" si="3"/>
        <v>Pisos Exteriores</v>
      </c>
      <c r="D89" s="146">
        <f t="shared" si="4"/>
        <v>0</v>
      </c>
      <c r="E89" s="124"/>
      <c r="F89" s="214"/>
      <c r="G89" s="213" t="s">
        <v>1276</v>
      </c>
      <c r="H89" s="265"/>
      <c r="I89" s="140"/>
      <c r="J89" s="213"/>
    </row>
    <row r="90" spans="1:10" ht="20.149999999999999" customHeight="1" x14ac:dyDescent="0.25">
      <c r="A90" s="81">
        <f t="shared" si="1"/>
        <v>44</v>
      </c>
      <c r="B90" s="148" t="s">
        <v>1440</v>
      </c>
      <c r="C90" s="79" t="str">
        <f t="shared" ref="C90:C121" si="5">IFERROR(VLOOKUP(J90,Tabla_Items,2,FALSE),G90)</f>
        <v>De hormigón sin armar</v>
      </c>
      <c r="D90" s="146" t="str">
        <f t="shared" ref="D90:D121" si="6">IFERROR(VLOOKUP(J90,Tabla_Items,3,FALSE),H90)</f>
        <v>m2</v>
      </c>
      <c r="E90" s="124"/>
      <c r="F90" s="214"/>
      <c r="G90" s="213" t="s">
        <v>1852</v>
      </c>
      <c r="H90" s="265" t="s">
        <v>7</v>
      </c>
      <c r="I90" s="140"/>
      <c r="J90" s="213"/>
    </row>
    <row r="91" spans="1:10" ht="20.149999999999999" customHeight="1" x14ac:dyDescent="0.25">
      <c r="A91" s="81">
        <f t="shared" ref="A91:A154" si="7">IF(D91=0,A90,A90+1)</f>
        <v>45</v>
      </c>
      <c r="B91" s="148" t="s">
        <v>1768</v>
      </c>
      <c r="C91" s="79" t="str">
        <f t="shared" si="5"/>
        <v>Piso de Baldosas de caucho</v>
      </c>
      <c r="D91" s="146" t="str">
        <f t="shared" si="6"/>
        <v>m2</v>
      </c>
      <c r="E91" s="124"/>
      <c r="F91" s="214"/>
      <c r="G91" s="213" t="s">
        <v>1277</v>
      </c>
      <c r="H91" s="265" t="s">
        <v>7</v>
      </c>
      <c r="I91" s="140"/>
      <c r="J91" s="213"/>
    </row>
    <row r="92" spans="1:10" ht="20.149999999999999" customHeight="1" x14ac:dyDescent="0.25">
      <c r="A92" s="81">
        <f t="shared" si="7"/>
        <v>46</v>
      </c>
      <c r="B92" s="148" t="s">
        <v>1769</v>
      </c>
      <c r="C92" s="79" t="str">
        <f t="shared" si="5"/>
        <v>Zocalo exterior rehundido</v>
      </c>
      <c r="D92" s="146" t="str">
        <f t="shared" si="6"/>
        <v>ml</v>
      </c>
      <c r="E92" s="124"/>
      <c r="F92" s="214"/>
      <c r="G92" s="213" t="s">
        <v>1616</v>
      </c>
      <c r="H92" s="265" t="s">
        <v>607</v>
      </c>
      <c r="I92" s="140"/>
      <c r="J92" s="213"/>
    </row>
    <row r="93" spans="1:10" ht="20.149999999999999" customHeight="1" x14ac:dyDescent="0.25">
      <c r="A93" s="81">
        <f t="shared" si="7"/>
        <v>46</v>
      </c>
      <c r="B93" s="148">
        <v>7</v>
      </c>
      <c r="C93" s="79" t="str">
        <f t="shared" si="5"/>
        <v xml:space="preserve"> MARMOLERÍA</v>
      </c>
      <c r="D93" s="146">
        <f t="shared" si="6"/>
        <v>0</v>
      </c>
      <c r="E93" s="124"/>
      <c r="F93" s="214"/>
      <c r="G93" s="213" t="s">
        <v>1278</v>
      </c>
      <c r="H93" s="265"/>
      <c r="I93" s="140"/>
      <c r="J93" s="213"/>
    </row>
    <row r="94" spans="1:10" ht="20.149999999999999" customHeight="1" x14ac:dyDescent="0.25">
      <c r="A94" s="81">
        <f t="shared" si="7"/>
        <v>47</v>
      </c>
      <c r="B94" s="148" t="s">
        <v>1441</v>
      </c>
      <c r="C94" s="79" t="str">
        <f t="shared" si="5"/>
        <v>Mesadas de granito natural</v>
      </c>
      <c r="D94" s="146" t="str">
        <f t="shared" si="6"/>
        <v>m2</v>
      </c>
      <c r="E94" s="124"/>
      <c r="F94" s="214"/>
      <c r="G94" s="213" t="s">
        <v>1279</v>
      </c>
      <c r="H94" s="265" t="s">
        <v>7</v>
      </c>
      <c r="I94" s="140"/>
      <c r="J94" s="213"/>
    </row>
    <row r="95" spans="1:10" ht="20.149999999999999" customHeight="1" x14ac:dyDescent="0.25">
      <c r="A95" s="81">
        <f t="shared" si="7"/>
        <v>48</v>
      </c>
      <c r="B95" s="148" t="s">
        <v>1770</v>
      </c>
      <c r="C95" s="79" t="str">
        <f t="shared" si="5"/>
        <v>Separador de granito natural</v>
      </c>
      <c r="D95" s="146" t="str">
        <f t="shared" si="6"/>
        <v>m2</v>
      </c>
      <c r="E95" s="124"/>
      <c r="F95" s="214"/>
      <c r="G95" s="213" t="s">
        <v>1873</v>
      </c>
      <c r="H95" s="265" t="s">
        <v>7</v>
      </c>
      <c r="I95" s="140"/>
      <c r="J95" s="213"/>
    </row>
    <row r="96" spans="1:10" ht="20.149999999999999" customHeight="1" x14ac:dyDescent="0.25">
      <c r="A96" s="81">
        <f t="shared" si="7"/>
        <v>48</v>
      </c>
      <c r="B96" s="148">
        <v>8</v>
      </c>
      <c r="C96" s="79" t="str">
        <f t="shared" si="5"/>
        <v xml:space="preserve"> CUBIERTAS Y TECHOS</v>
      </c>
      <c r="D96" s="146">
        <f t="shared" si="6"/>
        <v>0</v>
      </c>
      <c r="E96" s="124"/>
      <c r="F96" s="214"/>
      <c r="G96" s="213" t="s">
        <v>1280</v>
      </c>
      <c r="H96" s="265"/>
      <c r="I96" s="140"/>
      <c r="J96" s="213"/>
    </row>
    <row r="97" spans="1:10" ht="20.149999999999999" customHeight="1" x14ac:dyDescent="0.25">
      <c r="A97" s="81">
        <f t="shared" si="7"/>
        <v>49</v>
      </c>
      <c r="B97" s="148" t="s">
        <v>1442</v>
      </c>
      <c r="C97" s="79" t="str">
        <f t="shared" si="5"/>
        <v>Sobre losa de hormigón armado</v>
      </c>
      <c r="D97" s="146" t="str">
        <f t="shared" si="6"/>
        <v>m2</v>
      </c>
      <c r="E97" s="124"/>
      <c r="F97" s="214"/>
      <c r="G97" s="213" t="s">
        <v>1281</v>
      </c>
      <c r="H97" s="265" t="s">
        <v>7</v>
      </c>
      <c r="I97" s="140"/>
      <c r="J97" s="213"/>
    </row>
    <row r="98" spans="1:10" ht="20.149999999999999" customHeight="1" x14ac:dyDescent="0.25">
      <c r="A98" s="81">
        <f t="shared" si="7"/>
        <v>50</v>
      </c>
      <c r="B98" s="148" t="s">
        <v>1443</v>
      </c>
      <c r="C98" s="79" t="str">
        <f t="shared" si="5"/>
        <v>Cubiertas metálicas (incluída aislaciones)</v>
      </c>
      <c r="D98" s="146" t="str">
        <f t="shared" si="6"/>
        <v>m2</v>
      </c>
      <c r="E98" s="124"/>
      <c r="F98" s="214"/>
      <c r="G98" s="213" t="s">
        <v>1282</v>
      </c>
      <c r="H98" s="265" t="s">
        <v>7</v>
      </c>
      <c r="I98" s="140"/>
      <c r="J98" s="213"/>
    </row>
    <row r="99" spans="1:10" ht="20.149999999999999" customHeight="1" x14ac:dyDescent="0.25">
      <c r="A99" s="81">
        <f t="shared" si="7"/>
        <v>50</v>
      </c>
      <c r="B99" s="148">
        <v>9</v>
      </c>
      <c r="C99" s="79" t="str">
        <f t="shared" si="5"/>
        <v xml:space="preserve"> CIELORRASOS</v>
      </c>
      <c r="D99" s="146">
        <f t="shared" si="6"/>
        <v>0</v>
      </c>
      <c r="E99" s="124"/>
      <c r="F99" s="214"/>
      <c r="G99" s="213" t="s">
        <v>1283</v>
      </c>
      <c r="H99" s="265"/>
      <c r="I99" s="140"/>
      <c r="J99" s="213"/>
    </row>
    <row r="100" spans="1:10" ht="20.149999999999999" customHeight="1" x14ac:dyDescent="0.25">
      <c r="A100" s="81">
        <f t="shared" si="7"/>
        <v>50</v>
      </c>
      <c r="B100" s="148" t="s">
        <v>1444</v>
      </c>
      <c r="C100" s="79" t="str">
        <f t="shared" si="5"/>
        <v>Aplicados</v>
      </c>
      <c r="D100" s="146">
        <f t="shared" si="6"/>
        <v>0</v>
      </c>
      <c r="E100" s="124"/>
      <c r="F100" s="214"/>
      <c r="G100" s="213" t="s">
        <v>1284</v>
      </c>
      <c r="H100" s="265"/>
      <c r="I100" s="140"/>
      <c r="J100" s="213"/>
    </row>
    <row r="101" spans="1:10" ht="20.149999999999999" customHeight="1" x14ac:dyDescent="0.25">
      <c r="A101" s="81">
        <f t="shared" si="7"/>
        <v>51</v>
      </c>
      <c r="B101" s="148" t="s">
        <v>1445</v>
      </c>
      <c r="C101" s="79" t="str">
        <f t="shared" si="5"/>
        <v>A la cal</v>
      </c>
      <c r="D101" s="146" t="str">
        <f t="shared" si="6"/>
        <v>m2</v>
      </c>
      <c r="E101" s="124"/>
      <c r="F101" s="214"/>
      <c r="G101" s="213" t="s">
        <v>1285</v>
      </c>
      <c r="H101" s="265" t="s">
        <v>7</v>
      </c>
      <c r="I101" s="140"/>
      <c r="J101" s="213"/>
    </row>
    <row r="102" spans="1:10" ht="20.149999999999999" customHeight="1" x14ac:dyDescent="0.25">
      <c r="A102" s="81">
        <f t="shared" si="7"/>
        <v>52</v>
      </c>
      <c r="B102" s="148" t="s">
        <v>1771</v>
      </c>
      <c r="C102" s="79" t="str">
        <f t="shared" si="5"/>
        <v>Al yeso</v>
      </c>
      <c r="D102" s="146" t="str">
        <f t="shared" si="6"/>
        <v>m2</v>
      </c>
      <c r="E102" s="124"/>
      <c r="F102" s="214"/>
      <c r="G102" s="213" t="s">
        <v>1617</v>
      </c>
      <c r="H102" s="265" t="s">
        <v>7</v>
      </c>
      <c r="I102" s="140"/>
      <c r="J102" s="213"/>
    </row>
    <row r="103" spans="1:10" ht="20.149999999999999" customHeight="1" x14ac:dyDescent="0.25">
      <c r="A103" s="81">
        <f t="shared" si="7"/>
        <v>52</v>
      </c>
      <c r="B103" s="148">
        <v>10</v>
      </c>
      <c r="C103" s="79" t="str">
        <f t="shared" si="5"/>
        <v xml:space="preserve"> CARPINTERÍAS</v>
      </c>
      <c r="D103" s="146">
        <f t="shared" si="6"/>
        <v>0</v>
      </c>
      <c r="E103" s="124"/>
      <c r="F103" s="214"/>
      <c r="G103" s="213" t="s">
        <v>1286</v>
      </c>
      <c r="H103" s="265"/>
      <c r="I103" s="140"/>
      <c r="J103" s="213"/>
    </row>
    <row r="104" spans="1:10" ht="20.149999999999999" customHeight="1" x14ac:dyDescent="0.25">
      <c r="A104" s="81">
        <f t="shared" si="7"/>
        <v>52</v>
      </c>
      <c r="B104" s="148" t="s">
        <v>1446</v>
      </c>
      <c r="C104" s="79" t="str">
        <f t="shared" si="5"/>
        <v>Carpinteria metalica</v>
      </c>
      <c r="D104" s="146">
        <f t="shared" si="6"/>
        <v>0</v>
      </c>
      <c r="E104" s="124"/>
      <c r="F104" s="214"/>
      <c r="G104" s="213" t="s">
        <v>1287</v>
      </c>
      <c r="H104" s="265"/>
      <c r="I104" s="140"/>
      <c r="J104" s="213"/>
    </row>
    <row r="105" spans="1:10" ht="20.149999999999999" customHeight="1" x14ac:dyDescent="0.25">
      <c r="A105" s="81">
        <f t="shared" si="7"/>
        <v>52</v>
      </c>
      <c r="B105" s="148" t="s">
        <v>1447</v>
      </c>
      <c r="C105" s="79" t="str">
        <f t="shared" si="5"/>
        <v>Chapa Doblada y herrería</v>
      </c>
      <c r="D105" s="146">
        <f t="shared" si="6"/>
        <v>0</v>
      </c>
      <c r="E105" s="124"/>
      <c r="F105" s="214"/>
      <c r="G105" s="213" t="s">
        <v>1288</v>
      </c>
      <c r="H105" s="265"/>
      <c r="I105" s="140"/>
      <c r="J105" s="213"/>
    </row>
    <row r="106" spans="1:10" ht="20.149999999999999" customHeight="1" x14ac:dyDescent="0.25">
      <c r="A106" s="81">
        <f t="shared" si="7"/>
        <v>53</v>
      </c>
      <c r="B106" s="148" t="s">
        <v>1448</v>
      </c>
      <c r="C106" s="79" t="str">
        <f t="shared" si="5"/>
        <v>P3</v>
      </c>
      <c r="D106" s="146" t="str">
        <f t="shared" si="6"/>
        <v>m2</v>
      </c>
      <c r="E106" s="124"/>
      <c r="F106" s="214"/>
      <c r="G106" s="213" t="s">
        <v>1291</v>
      </c>
      <c r="H106" s="265" t="s">
        <v>7</v>
      </c>
      <c r="I106" s="140"/>
      <c r="J106" s="213"/>
    </row>
    <row r="107" spans="1:10" ht="20.149999999999999" customHeight="1" x14ac:dyDescent="0.25">
      <c r="A107" s="81">
        <f t="shared" si="7"/>
        <v>54</v>
      </c>
      <c r="B107" s="148" t="s">
        <v>1449</v>
      </c>
      <c r="C107" s="79" t="str">
        <f t="shared" si="5"/>
        <v>P4</v>
      </c>
      <c r="D107" s="146" t="str">
        <f t="shared" si="6"/>
        <v>m2</v>
      </c>
      <c r="E107" s="124"/>
      <c r="F107" s="214"/>
      <c r="G107" s="213" t="s">
        <v>1292</v>
      </c>
      <c r="H107" s="265" t="s">
        <v>7</v>
      </c>
      <c r="I107" s="140"/>
      <c r="J107" s="213"/>
    </row>
    <row r="108" spans="1:10" ht="20.149999999999999" customHeight="1" x14ac:dyDescent="0.25">
      <c r="A108" s="81">
        <f t="shared" si="7"/>
        <v>55</v>
      </c>
      <c r="B108" s="148" t="s">
        <v>1450</v>
      </c>
      <c r="C108" s="79" t="str">
        <f t="shared" si="5"/>
        <v>P5</v>
      </c>
      <c r="D108" s="146" t="str">
        <f t="shared" si="6"/>
        <v>m2</v>
      </c>
      <c r="E108" s="124"/>
      <c r="F108" s="214"/>
      <c r="G108" s="213" t="s">
        <v>1293</v>
      </c>
      <c r="H108" s="265" t="s">
        <v>7</v>
      </c>
      <c r="I108" s="140"/>
      <c r="J108" s="213"/>
    </row>
    <row r="109" spans="1:10" ht="20.149999999999999" customHeight="1" x14ac:dyDescent="0.25">
      <c r="A109" s="81">
        <f t="shared" si="7"/>
        <v>56</v>
      </c>
      <c r="B109" s="148" t="s">
        <v>1451</v>
      </c>
      <c r="C109" s="79" t="str">
        <f t="shared" si="5"/>
        <v>P6</v>
      </c>
      <c r="D109" s="146" t="str">
        <f t="shared" si="6"/>
        <v>m2</v>
      </c>
      <c r="E109" s="124"/>
      <c r="F109" s="214"/>
      <c r="G109" s="213" t="s">
        <v>1294</v>
      </c>
      <c r="H109" s="265" t="s">
        <v>7</v>
      </c>
      <c r="I109" s="140"/>
      <c r="J109" s="213"/>
    </row>
    <row r="110" spans="1:10" ht="20.149999999999999" customHeight="1" x14ac:dyDescent="0.25">
      <c r="A110" s="81">
        <f t="shared" si="7"/>
        <v>57</v>
      </c>
      <c r="B110" s="148" t="s">
        <v>1452</v>
      </c>
      <c r="C110" s="79" t="str">
        <f t="shared" si="5"/>
        <v>P7</v>
      </c>
      <c r="D110" s="146" t="str">
        <f t="shared" si="6"/>
        <v>m2</v>
      </c>
      <c r="E110" s="124"/>
      <c r="F110" s="214"/>
      <c r="G110" s="213" t="s">
        <v>1295</v>
      </c>
      <c r="H110" s="265" t="s">
        <v>7</v>
      </c>
      <c r="I110" s="140"/>
      <c r="J110" s="213"/>
    </row>
    <row r="111" spans="1:10" ht="20.149999999999999" customHeight="1" x14ac:dyDescent="0.25">
      <c r="A111" s="81">
        <f t="shared" si="7"/>
        <v>58</v>
      </c>
      <c r="B111" s="148" t="s">
        <v>1453</v>
      </c>
      <c r="C111" s="79" t="str">
        <f t="shared" si="5"/>
        <v>P8</v>
      </c>
      <c r="D111" s="146" t="str">
        <f t="shared" si="6"/>
        <v>m2</v>
      </c>
      <c r="E111" s="124"/>
      <c r="F111" s="214"/>
      <c r="G111" s="213" t="s">
        <v>1296</v>
      </c>
      <c r="H111" s="265" t="s">
        <v>7</v>
      </c>
      <c r="I111" s="140"/>
      <c r="J111" s="213"/>
    </row>
    <row r="112" spans="1:10" ht="20.149999999999999" customHeight="1" x14ac:dyDescent="0.25">
      <c r="A112" s="81">
        <f t="shared" si="7"/>
        <v>59</v>
      </c>
      <c r="B112" s="148" t="s">
        <v>1454</v>
      </c>
      <c r="C112" s="79" t="str">
        <f t="shared" si="5"/>
        <v>P9</v>
      </c>
      <c r="D112" s="146" t="str">
        <f t="shared" si="6"/>
        <v>m2</v>
      </c>
      <c r="E112" s="124"/>
      <c r="F112" s="214"/>
      <c r="G112" s="213" t="s">
        <v>1297</v>
      </c>
      <c r="H112" s="265" t="s">
        <v>7</v>
      </c>
      <c r="I112" s="140"/>
      <c r="J112" s="213"/>
    </row>
    <row r="113" spans="1:10" ht="20.149999999999999" customHeight="1" x14ac:dyDescent="0.25">
      <c r="A113" s="81">
        <f t="shared" si="7"/>
        <v>60</v>
      </c>
      <c r="B113" s="148" t="s">
        <v>1455</v>
      </c>
      <c r="C113" s="79" t="str">
        <f t="shared" si="5"/>
        <v>P10</v>
      </c>
      <c r="D113" s="146" t="str">
        <f t="shared" si="6"/>
        <v>m2</v>
      </c>
      <c r="E113" s="124"/>
      <c r="F113" s="214"/>
      <c r="G113" s="213" t="s">
        <v>1298</v>
      </c>
      <c r="H113" s="265" t="s">
        <v>7</v>
      </c>
      <c r="I113" s="140"/>
      <c r="J113" s="213"/>
    </row>
    <row r="114" spans="1:10" ht="20.149999999999999" customHeight="1" x14ac:dyDescent="0.25">
      <c r="A114" s="81">
        <f t="shared" si="7"/>
        <v>61</v>
      </c>
      <c r="B114" s="148" t="s">
        <v>1456</v>
      </c>
      <c r="C114" s="79" t="str">
        <f t="shared" si="5"/>
        <v>P11</v>
      </c>
      <c r="D114" s="146" t="str">
        <f t="shared" si="6"/>
        <v>m2</v>
      </c>
      <c r="E114" s="124"/>
      <c r="F114" s="214"/>
      <c r="G114" s="213" t="s">
        <v>1299</v>
      </c>
      <c r="H114" s="265" t="s">
        <v>7</v>
      </c>
      <c r="I114" s="140"/>
      <c r="J114" s="213"/>
    </row>
    <row r="115" spans="1:10" ht="20.149999999999999" customHeight="1" x14ac:dyDescent="0.25">
      <c r="A115" s="81">
        <f t="shared" si="7"/>
        <v>62</v>
      </c>
      <c r="B115" s="148" t="s">
        <v>1457</v>
      </c>
      <c r="C115" s="79" t="str">
        <f t="shared" si="5"/>
        <v>PL</v>
      </c>
      <c r="D115" s="146" t="str">
        <f t="shared" si="6"/>
        <v>m2</v>
      </c>
      <c r="E115" s="124"/>
      <c r="F115" s="214"/>
      <c r="G115" s="213" t="s">
        <v>1301</v>
      </c>
      <c r="H115" s="265" t="s">
        <v>7</v>
      </c>
      <c r="I115" s="140"/>
      <c r="J115" s="213"/>
    </row>
    <row r="116" spans="1:10" ht="20.149999999999999" customHeight="1" x14ac:dyDescent="0.25">
      <c r="A116" s="81">
        <f t="shared" si="7"/>
        <v>63</v>
      </c>
      <c r="B116" s="148" t="s">
        <v>1458</v>
      </c>
      <c r="C116" s="79" t="str">
        <f t="shared" si="5"/>
        <v>PL1</v>
      </c>
      <c r="D116" s="146" t="str">
        <f t="shared" si="6"/>
        <v>m2</v>
      </c>
      <c r="E116" s="124"/>
      <c r="F116" s="214"/>
      <c r="G116" s="213" t="s">
        <v>1302</v>
      </c>
      <c r="H116" s="265" t="s">
        <v>7</v>
      </c>
      <c r="I116" s="140"/>
      <c r="J116" s="213"/>
    </row>
    <row r="117" spans="1:10" ht="20.149999999999999" customHeight="1" x14ac:dyDescent="0.25">
      <c r="A117" s="81">
        <f t="shared" si="7"/>
        <v>64</v>
      </c>
      <c r="B117" s="148" t="s">
        <v>1459</v>
      </c>
      <c r="C117" s="79" t="str">
        <f t="shared" si="5"/>
        <v>PC</v>
      </c>
      <c r="D117" s="146" t="str">
        <f t="shared" si="6"/>
        <v>m2</v>
      </c>
      <c r="E117" s="124"/>
      <c r="F117" s="214"/>
      <c r="G117" s="213" t="s">
        <v>1618</v>
      </c>
      <c r="H117" s="265" t="s">
        <v>7</v>
      </c>
      <c r="I117" s="140"/>
      <c r="J117" s="213"/>
    </row>
    <row r="118" spans="1:10" ht="20.149999999999999" customHeight="1" x14ac:dyDescent="0.25">
      <c r="A118" s="81">
        <f t="shared" si="7"/>
        <v>65</v>
      </c>
      <c r="B118" s="148" t="s">
        <v>1460</v>
      </c>
      <c r="C118" s="79" t="str">
        <f t="shared" si="5"/>
        <v>V5</v>
      </c>
      <c r="D118" s="146" t="str">
        <f t="shared" si="6"/>
        <v>m2</v>
      </c>
      <c r="E118" s="124"/>
      <c r="F118" s="214"/>
      <c r="G118" s="213" t="s">
        <v>1310</v>
      </c>
      <c r="H118" s="265" t="s">
        <v>7</v>
      </c>
      <c r="I118" s="140"/>
      <c r="J118" s="213"/>
    </row>
    <row r="119" spans="1:10" ht="20.149999999999999" customHeight="1" x14ac:dyDescent="0.25">
      <c r="A119" s="81">
        <f t="shared" si="7"/>
        <v>66</v>
      </c>
      <c r="B119" s="148" t="s">
        <v>1461</v>
      </c>
      <c r="C119" s="79" t="str">
        <f t="shared" si="5"/>
        <v>V7</v>
      </c>
      <c r="D119" s="146" t="str">
        <f t="shared" si="6"/>
        <v>m2</v>
      </c>
      <c r="E119" s="124"/>
      <c r="F119" s="214"/>
      <c r="G119" s="213" t="s">
        <v>1303</v>
      </c>
      <c r="H119" s="265" t="s">
        <v>7</v>
      </c>
      <c r="I119" s="140"/>
      <c r="J119" s="213"/>
    </row>
    <row r="120" spans="1:10" ht="20.149999999999999" customHeight="1" x14ac:dyDescent="0.25">
      <c r="A120" s="81">
        <f t="shared" si="7"/>
        <v>67</v>
      </c>
      <c r="B120" s="148" t="s">
        <v>1462</v>
      </c>
      <c r="C120" s="79" t="str">
        <f t="shared" si="5"/>
        <v>V8</v>
      </c>
      <c r="D120" s="146" t="str">
        <f t="shared" si="6"/>
        <v>m2</v>
      </c>
      <c r="E120" s="124"/>
      <c r="F120" s="214"/>
      <c r="G120" s="213" t="s">
        <v>1304</v>
      </c>
      <c r="H120" s="265" t="s">
        <v>7</v>
      </c>
      <c r="I120" s="140"/>
      <c r="J120" s="213"/>
    </row>
    <row r="121" spans="1:10" ht="20.149999999999999" customHeight="1" x14ac:dyDescent="0.25">
      <c r="A121" s="81">
        <f t="shared" si="7"/>
        <v>68</v>
      </c>
      <c r="B121" s="148" t="s">
        <v>1772</v>
      </c>
      <c r="C121" s="79" t="str">
        <f t="shared" si="5"/>
        <v>Chapa perforada</v>
      </c>
      <c r="D121" s="146" t="str">
        <f t="shared" si="6"/>
        <v>m2</v>
      </c>
      <c r="E121" s="124"/>
      <c r="F121" s="214"/>
      <c r="G121" s="213" t="s">
        <v>1853</v>
      </c>
      <c r="H121" s="265" t="s">
        <v>7</v>
      </c>
      <c r="I121" s="140"/>
      <c r="J121" s="213"/>
    </row>
    <row r="122" spans="1:10" ht="20.149999999999999" customHeight="1" x14ac:dyDescent="0.25">
      <c r="A122" s="81">
        <f t="shared" si="7"/>
        <v>69</v>
      </c>
      <c r="B122" s="148" t="s">
        <v>1463</v>
      </c>
      <c r="C122" s="79" t="str">
        <f t="shared" ref="C122:C153" si="8">IFERROR(VLOOKUP(J122,Tabla_Items,2,FALSE),G122)</f>
        <v>Malla de seguridad</v>
      </c>
      <c r="D122" s="146" t="str">
        <f t="shared" ref="D122:D153" si="9">IFERROR(VLOOKUP(J122,Tabla_Items,3,FALSE),H122)</f>
        <v>m2</v>
      </c>
      <c r="E122" s="124"/>
      <c r="F122" s="214"/>
      <c r="G122" s="213" t="s">
        <v>1619</v>
      </c>
      <c r="H122" s="265" t="s">
        <v>7</v>
      </c>
      <c r="I122" s="140"/>
      <c r="J122" s="213"/>
    </row>
    <row r="123" spans="1:10" ht="20.149999999999999" customHeight="1" x14ac:dyDescent="0.25">
      <c r="A123" s="81">
        <f t="shared" si="7"/>
        <v>69</v>
      </c>
      <c r="B123" s="148" t="s">
        <v>1464</v>
      </c>
      <c r="C123" s="79" t="str">
        <f t="shared" si="8"/>
        <v>Carpintería de Aluminio</v>
      </c>
      <c r="D123" s="146">
        <f t="shared" si="9"/>
        <v>0</v>
      </c>
      <c r="E123" s="124"/>
      <c r="F123" s="214"/>
      <c r="G123" s="213" t="s">
        <v>1305</v>
      </c>
      <c r="H123" s="265"/>
      <c r="I123" s="140"/>
      <c r="J123" s="213"/>
    </row>
    <row r="124" spans="1:10" ht="20.149999999999999" customHeight="1" x14ac:dyDescent="0.25">
      <c r="A124" s="81">
        <f t="shared" si="7"/>
        <v>70</v>
      </c>
      <c r="B124" s="148" t="s">
        <v>1465</v>
      </c>
      <c r="C124" s="79" t="str">
        <f t="shared" si="8"/>
        <v>V1</v>
      </c>
      <c r="D124" s="146" t="str">
        <f t="shared" si="9"/>
        <v>m2</v>
      </c>
      <c r="E124" s="124"/>
      <c r="F124" s="214"/>
      <c r="G124" s="213" t="s">
        <v>1306</v>
      </c>
      <c r="H124" s="265" t="s">
        <v>7</v>
      </c>
      <c r="I124" s="140"/>
      <c r="J124" s="213"/>
    </row>
    <row r="125" spans="1:10" ht="20.149999999999999" customHeight="1" x14ac:dyDescent="0.25">
      <c r="A125" s="81">
        <f t="shared" si="7"/>
        <v>71</v>
      </c>
      <c r="B125" s="148" t="s">
        <v>1466</v>
      </c>
      <c r="C125" s="79" t="str">
        <f t="shared" si="8"/>
        <v>V2</v>
      </c>
      <c r="D125" s="146" t="str">
        <f t="shared" si="9"/>
        <v>m2</v>
      </c>
      <c r="E125" s="124"/>
      <c r="F125" s="214"/>
      <c r="G125" s="213" t="s">
        <v>1307</v>
      </c>
      <c r="H125" s="265" t="s">
        <v>7</v>
      </c>
      <c r="I125" s="140"/>
      <c r="J125" s="213"/>
    </row>
    <row r="126" spans="1:10" ht="20.149999999999999" customHeight="1" x14ac:dyDescent="0.25">
      <c r="A126" s="81">
        <f t="shared" si="7"/>
        <v>72</v>
      </c>
      <c r="B126" s="148" t="s">
        <v>1467</v>
      </c>
      <c r="C126" s="79" t="str">
        <f t="shared" si="8"/>
        <v>V3</v>
      </c>
      <c r="D126" s="146" t="str">
        <f t="shared" si="9"/>
        <v>m2</v>
      </c>
      <c r="E126" s="124"/>
      <c r="F126" s="214"/>
      <c r="G126" s="213" t="s">
        <v>1308</v>
      </c>
      <c r="H126" s="265" t="s">
        <v>7</v>
      </c>
      <c r="I126" s="140"/>
      <c r="J126" s="213"/>
    </row>
    <row r="127" spans="1:10" ht="20.149999999999999" customHeight="1" x14ac:dyDescent="0.25">
      <c r="A127" s="81">
        <f t="shared" si="7"/>
        <v>73</v>
      </c>
      <c r="B127" s="148" t="s">
        <v>1468</v>
      </c>
      <c r="C127" s="79" t="str">
        <f t="shared" si="8"/>
        <v>V4</v>
      </c>
      <c r="D127" s="146" t="str">
        <f t="shared" si="9"/>
        <v>m2</v>
      </c>
      <c r="E127" s="124"/>
      <c r="F127" s="214"/>
      <c r="G127" s="213" t="s">
        <v>1309</v>
      </c>
      <c r="H127" s="265" t="s">
        <v>7</v>
      </c>
      <c r="I127" s="140"/>
      <c r="J127" s="213"/>
    </row>
    <row r="128" spans="1:10" ht="20.149999999999999" customHeight="1" x14ac:dyDescent="0.25">
      <c r="A128" s="81">
        <f t="shared" si="7"/>
        <v>73</v>
      </c>
      <c r="B128" s="148" t="s">
        <v>1773</v>
      </c>
      <c r="C128" s="79" t="str">
        <f t="shared" si="8"/>
        <v>Carpintería de madera</v>
      </c>
      <c r="D128" s="146">
        <f t="shared" si="9"/>
        <v>0</v>
      </c>
      <c r="E128" s="124"/>
      <c r="F128" s="214"/>
      <c r="G128" s="213" t="s">
        <v>1620</v>
      </c>
      <c r="H128" s="265"/>
      <c r="I128" s="140"/>
      <c r="J128" s="213"/>
    </row>
    <row r="129" spans="1:10" ht="20.149999999999999" customHeight="1" x14ac:dyDescent="0.25">
      <c r="A129" s="81">
        <f t="shared" si="7"/>
        <v>74</v>
      </c>
      <c r="B129" s="148" t="s">
        <v>1774</v>
      </c>
      <c r="C129" s="79" t="str">
        <f t="shared" si="8"/>
        <v>P1</v>
      </c>
      <c r="D129" s="146" t="str">
        <f t="shared" si="9"/>
        <v>m2</v>
      </c>
      <c r="E129" s="124"/>
      <c r="F129" s="214"/>
      <c r="G129" s="213" t="s">
        <v>1289</v>
      </c>
      <c r="H129" s="265" t="s">
        <v>7</v>
      </c>
      <c r="I129" s="140"/>
      <c r="J129" s="213"/>
    </row>
    <row r="130" spans="1:10" ht="20.149999999999999" customHeight="1" x14ac:dyDescent="0.25">
      <c r="A130" s="81">
        <f t="shared" si="7"/>
        <v>75</v>
      </c>
      <c r="B130" s="148" t="s">
        <v>1775</v>
      </c>
      <c r="C130" s="79" t="str">
        <f t="shared" si="8"/>
        <v>P2</v>
      </c>
      <c r="D130" s="146" t="str">
        <f t="shared" si="9"/>
        <v>m2</v>
      </c>
      <c r="E130" s="124"/>
      <c r="F130" s="214"/>
      <c r="G130" s="213" t="s">
        <v>1290</v>
      </c>
      <c r="H130" s="265" t="s">
        <v>7</v>
      </c>
      <c r="I130" s="140"/>
      <c r="J130" s="213"/>
    </row>
    <row r="131" spans="1:10" ht="20.149999999999999" customHeight="1" x14ac:dyDescent="0.25">
      <c r="A131" s="81">
        <f t="shared" si="7"/>
        <v>76</v>
      </c>
      <c r="B131" s="148" t="s">
        <v>1776</v>
      </c>
      <c r="C131" s="79" t="str">
        <f t="shared" si="8"/>
        <v>P12</v>
      </c>
      <c r="D131" s="146" t="str">
        <f t="shared" si="9"/>
        <v>m2</v>
      </c>
      <c r="E131" s="124"/>
      <c r="F131" s="214"/>
      <c r="G131" s="213" t="s">
        <v>1300</v>
      </c>
      <c r="H131" s="265" t="s">
        <v>7</v>
      </c>
      <c r="I131" s="140"/>
      <c r="J131" s="213"/>
    </row>
    <row r="132" spans="1:10" ht="20.149999999999999" customHeight="1" x14ac:dyDescent="0.25">
      <c r="A132" s="81">
        <f t="shared" si="7"/>
        <v>77</v>
      </c>
      <c r="B132" s="148" t="s">
        <v>1469</v>
      </c>
      <c r="C132" s="79" t="str">
        <f t="shared" si="8"/>
        <v>Muebles fijos</v>
      </c>
      <c r="D132" s="146" t="str">
        <f t="shared" si="9"/>
        <v>m2</v>
      </c>
      <c r="E132" s="124"/>
      <c r="F132" s="214"/>
      <c r="G132" s="213" t="s">
        <v>1311</v>
      </c>
      <c r="H132" s="265" t="s">
        <v>7</v>
      </c>
      <c r="I132" s="140"/>
      <c r="J132" s="213"/>
    </row>
    <row r="133" spans="1:10" ht="20.149999999999999" customHeight="1" x14ac:dyDescent="0.25">
      <c r="A133" s="81">
        <f t="shared" si="7"/>
        <v>77</v>
      </c>
      <c r="B133" s="148">
        <v>11</v>
      </c>
      <c r="C133" s="79" t="str">
        <f t="shared" si="8"/>
        <v xml:space="preserve"> INSTALACIÓN ELÉCTRICA</v>
      </c>
      <c r="D133" s="146">
        <f t="shared" si="9"/>
        <v>0</v>
      </c>
      <c r="E133" s="124"/>
      <c r="F133" s="214"/>
      <c r="G133" s="213" t="s">
        <v>1312</v>
      </c>
      <c r="H133" s="265"/>
      <c r="I133" s="140"/>
      <c r="J133" s="213"/>
    </row>
    <row r="134" spans="1:10" ht="20.149999999999999" customHeight="1" x14ac:dyDescent="0.25">
      <c r="A134" s="81">
        <f t="shared" si="7"/>
        <v>77</v>
      </c>
      <c r="B134" s="148" t="s">
        <v>1470</v>
      </c>
      <c r="C134" s="79" t="str">
        <f t="shared" si="8"/>
        <v>Fuerza motriz</v>
      </c>
      <c r="D134" s="146">
        <f t="shared" si="9"/>
        <v>0</v>
      </c>
      <c r="E134" s="124"/>
      <c r="F134" s="214"/>
      <c r="G134" s="213" t="s">
        <v>1313</v>
      </c>
      <c r="H134" s="265"/>
      <c r="I134" s="140"/>
      <c r="J134" s="213"/>
    </row>
    <row r="135" spans="1:10" ht="20.149999999999999" customHeight="1" x14ac:dyDescent="0.25">
      <c r="A135" s="81">
        <f t="shared" si="7"/>
        <v>78</v>
      </c>
      <c r="B135" s="148" t="s">
        <v>1471</v>
      </c>
      <c r="C135" s="79" t="str">
        <f t="shared" si="8"/>
        <v>BOMBA CENTRIFUGA 1 HP</v>
      </c>
      <c r="D135" s="146" t="str">
        <f t="shared" si="9"/>
        <v>Un.</v>
      </c>
      <c r="E135" s="124"/>
      <c r="F135" s="214"/>
      <c r="G135" s="213" t="s">
        <v>1621</v>
      </c>
      <c r="H135" s="265" t="s">
        <v>1622</v>
      </c>
      <c r="I135" s="140"/>
      <c r="J135" s="213"/>
    </row>
    <row r="136" spans="1:10" ht="20.149999999999999" customHeight="1" x14ac:dyDescent="0.25">
      <c r="A136" s="81">
        <f t="shared" si="7"/>
        <v>78</v>
      </c>
      <c r="B136" s="148" t="s">
        <v>1472</v>
      </c>
      <c r="C136" s="79" t="str">
        <f t="shared" si="8"/>
        <v>Media tensión</v>
      </c>
      <c r="D136" s="146">
        <f t="shared" si="9"/>
        <v>0</v>
      </c>
      <c r="E136" s="124"/>
      <c r="F136" s="214"/>
      <c r="G136" s="213" t="s">
        <v>1314</v>
      </c>
      <c r="H136" s="265"/>
      <c r="I136" s="140"/>
      <c r="J136" s="213"/>
    </row>
    <row r="137" spans="1:10" ht="20.149999999999999" customHeight="1" x14ac:dyDescent="0.25">
      <c r="A137" s="81">
        <f t="shared" si="7"/>
        <v>79</v>
      </c>
      <c r="B137" s="148" t="s">
        <v>1473</v>
      </c>
      <c r="C137" s="79" t="str">
        <f t="shared" si="8"/>
        <v>Llave 1 pto. Jeluz</v>
      </c>
      <c r="D137" s="146" t="str">
        <f t="shared" si="9"/>
        <v>Un</v>
      </c>
      <c r="E137" s="124"/>
      <c r="F137" s="214"/>
      <c r="G137" s="213" t="s">
        <v>1623</v>
      </c>
      <c r="H137" s="265" t="s">
        <v>1223</v>
      </c>
      <c r="I137" s="140"/>
      <c r="J137" s="213"/>
    </row>
    <row r="138" spans="1:10" ht="20.149999999999999" customHeight="1" x14ac:dyDescent="0.25">
      <c r="A138" s="81">
        <f t="shared" si="7"/>
        <v>80</v>
      </c>
      <c r="B138" s="148" t="s">
        <v>1474</v>
      </c>
      <c r="C138" s="79" t="str">
        <f t="shared" si="8"/>
        <v>Llave combinación</v>
      </c>
      <c r="D138" s="146" t="str">
        <f t="shared" si="9"/>
        <v>Un</v>
      </c>
      <c r="E138" s="124"/>
      <c r="F138" s="214"/>
      <c r="G138" s="213" t="s">
        <v>1624</v>
      </c>
      <c r="H138" s="265" t="s">
        <v>1223</v>
      </c>
      <c r="I138" s="140"/>
      <c r="J138" s="213"/>
    </row>
    <row r="139" spans="1:10" ht="20.149999999999999" customHeight="1" x14ac:dyDescent="0.25">
      <c r="A139" s="81">
        <f t="shared" si="7"/>
        <v>81</v>
      </c>
      <c r="B139" s="148" t="s">
        <v>1475</v>
      </c>
      <c r="C139" s="79" t="str">
        <f t="shared" si="8"/>
        <v>Toma Monofásico 10A  Exterior Exult (doble)</v>
      </c>
      <c r="D139" s="146" t="str">
        <f t="shared" si="9"/>
        <v>Un</v>
      </c>
      <c r="E139" s="124"/>
      <c r="F139" s="214"/>
      <c r="G139" s="213" t="s">
        <v>1625</v>
      </c>
      <c r="H139" s="265" t="s">
        <v>1223</v>
      </c>
      <c r="I139" s="140"/>
      <c r="J139" s="213"/>
    </row>
    <row r="140" spans="1:10" ht="20.149999999999999" customHeight="1" x14ac:dyDescent="0.25">
      <c r="A140" s="81">
        <f t="shared" si="7"/>
        <v>82</v>
      </c>
      <c r="B140" s="148" t="s">
        <v>1476</v>
      </c>
      <c r="C140" s="79" t="str">
        <f t="shared" si="8"/>
        <v>Toma Monofásico 20A  Exterior Exult</v>
      </c>
      <c r="D140" s="146" t="str">
        <f t="shared" si="9"/>
        <v>Un</v>
      </c>
      <c r="E140" s="124"/>
      <c r="F140" s="214"/>
      <c r="G140" s="213" t="s">
        <v>1626</v>
      </c>
      <c r="H140" s="265" t="s">
        <v>1223</v>
      </c>
      <c r="I140" s="140"/>
      <c r="J140" s="213"/>
    </row>
    <row r="141" spans="1:10" ht="20.149999999999999" customHeight="1" x14ac:dyDescent="0.25">
      <c r="A141" s="81">
        <f t="shared" si="7"/>
        <v>83</v>
      </c>
      <c r="B141" s="148" t="s">
        <v>1477</v>
      </c>
      <c r="C141" s="79" t="str">
        <f t="shared" si="8"/>
        <v>Pulsador timbre</v>
      </c>
      <c r="D141" s="146" t="str">
        <f t="shared" si="9"/>
        <v>Un</v>
      </c>
      <c r="E141" s="124"/>
      <c r="F141" s="214"/>
      <c r="G141" s="213" t="s">
        <v>1627</v>
      </c>
      <c r="H141" s="265" t="s">
        <v>1223</v>
      </c>
      <c r="I141" s="140"/>
      <c r="J141" s="213"/>
    </row>
    <row r="142" spans="1:10" ht="20.149999999999999" customHeight="1" x14ac:dyDescent="0.25">
      <c r="A142" s="81">
        <f t="shared" si="7"/>
        <v>84</v>
      </c>
      <c r="B142" s="148" t="s">
        <v>1478</v>
      </c>
      <c r="C142" s="79" t="str">
        <f t="shared" si="8"/>
        <v>Timbre común Domiciliario</v>
      </c>
      <c r="D142" s="146" t="str">
        <f t="shared" si="9"/>
        <v>Un</v>
      </c>
      <c r="E142" s="124"/>
      <c r="F142" s="214"/>
      <c r="G142" s="213" t="s">
        <v>1628</v>
      </c>
      <c r="H142" s="265" t="s">
        <v>1223</v>
      </c>
      <c r="I142" s="140"/>
      <c r="J142" s="213"/>
    </row>
    <row r="143" spans="1:10" ht="20.149999999999999" customHeight="1" x14ac:dyDescent="0.25">
      <c r="A143" s="81">
        <f t="shared" si="7"/>
        <v>85</v>
      </c>
      <c r="B143" s="148" t="s">
        <v>1479</v>
      </c>
      <c r="C143" s="79" t="str">
        <f t="shared" si="8"/>
        <v>Caja chapa 18 rectangular</v>
      </c>
      <c r="D143" s="146" t="str">
        <f t="shared" si="9"/>
        <v>Un</v>
      </c>
      <c r="E143" s="124"/>
      <c r="F143" s="214"/>
      <c r="G143" s="213" t="s">
        <v>1629</v>
      </c>
      <c r="H143" s="265" t="s">
        <v>1223</v>
      </c>
      <c r="I143" s="140"/>
      <c r="J143" s="213"/>
    </row>
    <row r="144" spans="1:10" ht="20.149999999999999" customHeight="1" x14ac:dyDescent="0.25">
      <c r="A144" s="81">
        <f t="shared" si="7"/>
        <v>86</v>
      </c>
      <c r="B144" s="148" t="s">
        <v>1480</v>
      </c>
      <c r="C144" s="79" t="str">
        <f t="shared" si="8"/>
        <v xml:space="preserve">Caja chapa 18 octogonal grande </v>
      </c>
      <c r="D144" s="146" t="str">
        <f t="shared" si="9"/>
        <v>Un</v>
      </c>
      <c r="E144" s="124"/>
      <c r="F144" s="214"/>
      <c r="G144" s="213" t="s">
        <v>1630</v>
      </c>
      <c r="H144" s="265" t="s">
        <v>1223</v>
      </c>
      <c r="I144" s="140"/>
      <c r="J144" s="213"/>
    </row>
    <row r="145" spans="1:10" ht="20.149999999999999" customHeight="1" x14ac:dyDescent="0.25">
      <c r="A145" s="81">
        <f t="shared" si="7"/>
        <v>87</v>
      </c>
      <c r="B145" s="148" t="s">
        <v>1481</v>
      </c>
      <c r="C145" s="79" t="str">
        <f t="shared" si="8"/>
        <v>Caja chapa 18 octogonal chica</v>
      </c>
      <c r="D145" s="146" t="str">
        <f t="shared" si="9"/>
        <v>Un</v>
      </c>
      <c r="E145" s="124"/>
      <c r="F145" s="214"/>
      <c r="G145" s="213" t="s">
        <v>1631</v>
      </c>
      <c r="H145" s="265" t="s">
        <v>1223</v>
      </c>
      <c r="I145" s="140"/>
      <c r="J145" s="213"/>
    </row>
    <row r="146" spans="1:10" ht="20.149999999999999" customHeight="1" x14ac:dyDescent="0.25">
      <c r="A146" s="81">
        <f t="shared" si="7"/>
        <v>88</v>
      </c>
      <c r="B146" s="148" t="s">
        <v>1482</v>
      </c>
      <c r="C146" s="79" t="str">
        <f t="shared" si="8"/>
        <v>Caja conexión P=7 10 x 10 x 5</v>
      </c>
      <c r="D146" s="146" t="str">
        <f t="shared" si="9"/>
        <v>Un</v>
      </c>
      <c r="E146" s="124"/>
      <c r="F146" s="214"/>
      <c r="G146" s="213" t="s">
        <v>1632</v>
      </c>
      <c r="H146" s="265" t="s">
        <v>1223</v>
      </c>
      <c r="I146" s="140"/>
      <c r="J146" s="213"/>
    </row>
    <row r="147" spans="1:10" ht="20.149999999999999" customHeight="1" x14ac:dyDescent="0.25">
      <c r="A147" s="81">
        <f t="shared" si="7"/>
        <v>89</v>
      </c>
      <c r="B147" s="148" t="s">
        <v>1483</v>
      </c>
      <c r="C147" s="79" t="str">
        <f t="shared" si="8"/>
        <v>Caja conexión P=7 15 x 15</v>
      </c>
      <c r="D147" s="146" t="str">
        <f t="shared" si="9"/>
        <v>Un</v>
      </c>
      <c r="E147" s="124"/>
      <c r="F147" s="214"/>
      <c r="G147" s="213" t="s">
        <v>1633</v>
      </c>
      <c r="H147" s="265" t="s">
        <v>1223</v>
      </c>
      <c r="I147" s="140"/>
      <c r="J147" s="213"/>
    </row>
    <row r="148" spans="1:10" ht="20.149999999999999" customHeight="1" x14ac:dyDescent="0.25">
      <c r="A148" s="81">
        <f t="shared" si="7"/>
        <v>90</v>
      </c>
      <c r="B148" s="148" t="s">
        <v>1484</v>
      </c>
      <c r="C148" s="79" t="str">
        <f t="shared" si="8"/>
        <v>Caja conexión P=7 20 x 20</v>
      </c>
      <c r="D148" s="146" t="str">
        <f t="shared" si="9"/>
        <v>Un</v>
      </c>
      <c r="E148" s="124"/>
      <c r="F148" s="214"/>
      <c r="G148" s="213" t="s">
        <v>1634</v>
      </c>
      <c r="H148" s="265" t="s">
        <v>1223</v>
      </c>
      <c r="I148" s="140"/>
      <c r="J148" s="213"/>
    </row>
    <row r="149" spans="1:10" ht="20.149999999999999" customHeight="1" x14ac:dyDescent="0.25">
      <c r="A149" s="81">
        <f t="shared" si="7"/>
        <v>91</v>
      </c>
      <c r="B149" s="148" t="s">
        <v>1485</v>
      </c>
      <c r="C149" s="79" t="str">
        <f t="shared" si="8"/>
        <v>Ganchos "U" c/tuercas para cajas</v>
      </c>
      <c r="D149" s="146" t="str">
        <f t="shared" si="9"/>
        <v>Un</v>
      </c>
      <c r="E149" s="124"/>
      <c r="F149" s="214"/>
      <c r="G149" s="213" t="s">
        <v>1635</v>
      </c>
      <c r="H149" s="265" t="s">
        <v>1223</v>
      </c>
      <c r="I149" s="140"/>
      <c r="J149" s="213"/>
    </row>
    <row r="150" spans="1:10" ht="20.149999999999999" customHeight="1" x14ac:dyDescent="0.25">
      <c r="A150" s="81">
        <f t="shared" si="7"/>
        <v>92</v>
      </c>
      <c r="B150" s="148" t="s">
        <v>1486</v>
      </c>
      <c r="C150" s="79" t="str">
        <f t="shared" si="8"/>
        <v>Conector 3/4" zincado a rosca</v>
      </c>
      <c r="D150" s="146" t="str">
        <f t="shared" si="9"/>
        <v>Un</v>
      </c>
      <c r="E150" s="124"/>
      <c r="F150" s="214"/>
      <c r="G150" s="213" t="s">
        <v>1636</v>
      </c>
      <c r="H150" s="265" t="s">
        <v>1223</v>
      </c>
      <c r="I150" s="140"/>
      <c r="J150" s="213"/>
    </row>
    <row r="151" spans="1:10" ht="20.149999999999999" customHeight="1" x14ac:dyDescent="0.25">
      <c r="A151" s="81">
        <f t="shared" si="7"/>
        <v>93</v>
      </c>
      <c r="B151" s="148" t="s">
        <v>1487</v>
      </c>
      <c r="C151" s="79" t="str">
        <f t="shared" si="8"/>
        <v>Caño semipesado 3/4" (15,4 mm) tramo de 3m</v>
      </c>
      <c r="D151" s="146" t="str">
        <f t="shared" si="9"/>
        <v>Un</v>
      </c>
      <c r="E151" s="124"/>
      <c r="F151" s="214"/>
      <c r="G151" s="213" t="s">
        <v>1637</v>
      </c>
      <c r="H151" s="265" t="s">
        <v>1223</v>
      </c>
      <c r="I151" s="140"/>
      <c r="J151" s="213"/>
    </row>
    <row r="152" spans="1:10" ht="20.149999999999999" customHeight="1" x14ac:dyDescent="0.25">
      <c r="A152" s="81">
        <f t="shared" si="7"/>
        <v>94</v>
      </c>
      <c r="B152" s="148" t="s">
        <v>1488</v>
      </c>
      <c r="C152" s="79" t="str">
        <f t="shared" si="8"/>
        <v>Curvas 3/4"</v>
      </c>
      <c r="D152" s="146" t="str">
        <f t="shared" si="9"/>
        <v>Un</v>
      </c>
      <c r="E152" s="124"/>
      <c r="F152" s="214"/>
      <c r="G152" s="213" t="s">
        <v>1638</v>
      </c>
      <c r="H152" s="265" t="s">
        <v>1223</v>
      </c>
      <c r="I152" s="140"/>
      <c r="J152" s="213"/>
    </row>
    <row r="153" spans="1:10" ht="20.149999999999999" customHeight="1" x14ac:dyDescent="0.25">
      <c r="A153" s="81">
        <f t="shared" si="7"/>
        <v>95</v>
      </c>
      <c r="B153" s="148" t="s">
        <v>1489</v>
      </c>
      <c r="C153" s="79" t="str">
        <f t="shared" si="8"/>
        <v>Cupla 3/4"</v>
      </c>
      <c r="D153" s="146" t="str">
        <f t="shared" si="9"/>
        <v>Un</v>
      </c>
      <c r="E153" s="124"/>
      <c r="F153" s="214"/>
      <c r="G153" s="213" t="s">
        <v>1639</v>
      </c>
      <c r="H153" s="265" t="s">
        <v>1223</v>
      </c>
      <c r="I153" s="140"/>
      <c r="J153" s="213"/>
    </row>
    <row r="154" spans="1:10" ht="20.149999999999999" customHeight="1" x14ac:dyDescent="0.25">
      <c r="A154" s="81">
        <f t="shared" si="7"/>
        <v>96</v>
      </c>
      <c r="B154" s="148" t="s">
        <v>1490</v>
      </c>
      <c r="C154" s="79" t="str">
        <f t="shared" ref="C154:C185" si="10">IFERROR(VLOOKUP(J154,Tabla_Items,2,FALSE),G154)</f>
        <v>Gabinete metálico de embutir 12 módulos</v>
      </c>
      <c r="D154" s="146" t="str">
        <f t="shared" ref="D154:D185" si="11">IFERROR(VLOOKUP(J154,Tabla_Items,3,FALSE),H154)</f>
        <v>Un</v>
      </c>
      <c r="E154" s="124"/>
      <c r="F154" s="214"/>
      <c r="G154" s="213" t="s">
        <v>1640</v>
      </c>
      <c r="H154" s="265" t="s">
        <v>1223</v>
      </c>
      <c r="I154" s="140"/>
      <c r="J154" s="213"/>
    </row>
    <row r="155" spans="1:10" ht="20.149999999999999" customHeight="1" x14ac:dyDescent="0.25">
      <c r="A155" s="81">
        <f t="shared" ref="A155:A218" si="12">IF(D155=0,A154,A154+1)</f>
        <v>97</v>
      </c>
      <c r="B155" s="148" t="s">
        <v>1491</v>
      </c>
      <c r="C155" s="79" t="str">
        <f t="shared" si="10"/>
        <v>Gabinete metálico de embutir 24/30 módulos</v>
      </c>
      <c r="D155" s="146" t="str">
        <f t="shared" si="11"/>
        <v>Un</v>
      </c>
      <c r="E155" s="124"/>
      <c r="F155" s="214"/>
      <c r="G155" s="213" t="s">
        <v>1641</v>
      </c>
      <c r="H155" s="265" t="s">
        <v>1223</v>
      </c>
      <c r="I155" s="140"/>
      <c r="J155" s="213"/>
    </row>
    <row r="156" spans="1:10" ht="20.149999999999999" customHeight="1" x14ac:dyDescent="0.25">
      <c r="A156" s="81">
        <f t="shared" si="12"/>
        <v>98</v>
      </c>
      <c r="B156" s="148" t="s">
        <v>1492</v>
      </c>
      <c r="C156" s="79" t="str">
        <f t="shared" si="10"/>
        <v xml:space="preserve">Gabinete metálico de embutir 32/40 módulos                         </v>
      </c>
      <c r="D156" s="146" t="str">
        <f t="shared" si="11"/>
        <v>Un</v>
      </c>
      <c r="E156" s="124"/>
      <c r="F156" s="214"/>
      <c r="G156" s="213" t="s">
        <v>1642</v>
      </c>
      <c r="H156" s="265" t="s">
        <v>1223</v>
      </c>
      <c r="I156" s="140"/>
      <c r="J156" s="213"/>
    </row>
    <row r="157" spans="1:10" ht="20.149999999999999" customHeight="1" x14ac:dyDescent="0.25">
      <c r="A157" s="81">
        <f t="shared" si="12"/>
        <v>99</v>
      </c>
      <c r="B157" s="148" t="s">
        <v>1493</v>
      </c>
      <c r="C157" s="79" t="str">
        <f t="shared" si="10"/>
        <v>Gabinete metálico de embutir 80/96 módulos</v>
      </c>
      <c r="D157" s="146" t="str">
        <f t="shared" si="11"/>
        <v>Un</v>
      </c>
      <c r="E157" s="124"/>
      <c r="F157" s="214"/>
      <c r="G157" s="213" t="s">
        <v>1643</v>
      </c>
      <c r="H157" s="265" t="s">
        <v>1223</v>
      </c>
      <c r="I157" s="140"/>
      <c r="J157" s="213"/>
    </row>
    <row r="158" spans="1:10" ht="20.149999999999999" customHeight="1" x14ac:dyDescent="0.25">
      <c r="A158" s="81">
        <f t="shared" si="12"/>
        <v>100</v>
      </c>
      <c r="B158" s="148" t="s">
        <v>1494</v>
      </c>
      <c r="C158" s="79" t="str">
        <f t="shared" si="10"/>
        <v xml:space="preserve">Jabalinas 19x3000 tipo Cooperwel         </v>
      </c>
      <c r="D158" s="146" t="str">
        <f t="shared" si="11"/>
        <v>Un</v>
      </c>
      <c r="E158" s="124"/>
      <c r="F158" s="214"/>
      <c r="G158" s="213" t="s">
        <v>1644</v>
      </c>
      <c r="H158" s="265" t="s">
        <v>1223</v>
      </c>
      <c r="I158" s="140"/>
      <c r="J158" s="213"/>
    </row>
    <row r="159" spans="1:10" ht="20.149999999999999" customHeight="1" x14ac:dyDescent="0.25">
      <c r="A159" s="81">
        <f t="shared" si="12"/>
        <v>101</v>
      </c>
      <c r="B159" s="148" t="s">
        <v>1495</v>
      </c>
      <c r="C159" s="79" t="str">
        <f t="shared" si="10"/>
        <v xml:space="preserve">Jabalinas 15x1500 tipo Cooperwel </v>
      </c>
      <c r="D159" s="146" t="str">
        <f t="shared" si="11"/>
        <v>Un</v>
      </c>
      <c r="E159" s="124"/>
      <c r="F159" s="214"/>
      <c r="G159" s="213" t="s">
        <v>1645</v>
      </c>
      <c r="H159" s="265" t="s">
        <v>1223</v>
      </c>
      <c r="I159" s="140"/>
      <c r="J159" s="213"/>
    </row>
    <row r="160" spans="1:10" ht="20.149999999999999" customHeight="1" x14ac:dyDescent="0.25">
      <c r="A160" s="81">
        <f t="shared" si="12"/>
        <v>102</v>
      </c>
      <c r="B160" s="148" t="s">
        <v>1496</v>
      </c>
      <c r="C160" s="79" t="str">
        <f t="shared" si="10"/>
        <v>Prensa cable p/jabalina</v>
      </c>
      <c r="D160" s="146" t="str">
        <f t="shared" si="11"/>
        <v>Un</v>
      </c>
      <c r="E160" s="124"/>
      <c r="F160" s="214"/>
      <c r="G160" s="213" t="s">
        <v>1646</v>
      </c>
      <c r="H160" s="265" t="s">
        <v>1223</v>
      </c>
      <c r="I160" s="140"/>
      <c r="J160" s="213"/>
    </row>
    <row r="161" spans="1:10" ht="20.149999999999999" customHeight="1" x14ac:dyDescent="0.25">
      <c r="A161" s="81">
        <f t="shared" si="12"/>
        <v>103</v>
      </c>
      <c r="B161" s="148" t="s">
        <v>1497</v>
      </c>
      <c r="C161" s="79" t="str">
        <f t="shared" si="10"/>
        <v>Caja de Inspección Hierro fundido</v>
      </c>
      <c r="D161" s="146" t="str">
        <f t="shared" si="11"/>
        <v>Un</v>
      </c>
      <c r="E161" s="124"/>
      <c r="F161" s="214"/>
      <c r="G161" s="213" t="s">
        <v>1647</v>
      </c>
      <c r="H161" s="265" t="s">
        <v>1223</v>
      </c>
      <c r="I161" s="140"/>
      <c r="J161" s="213"/>
    </row>
    <row r="162" spans="1:10" ht="20.149999999999999" customHeight="1" x14ac:dyDescent="0.25">
      <c r="A162" s="81">
        <f t="shared" si="12"/>
        <v>104</v>
      </c>
      <c r="B162" s="148" t="s">
        <v>1498</v>
      </c>
      <c r="C162" s="79" t="str">
        <f t="shared" si="10"/>
        <v xml:space="preserve">Cable Cu desnudo 25 mm2 </v>
      </c>
      <c r="D162" s="146" t="str">
        <f t="shared" si="11"/>
        <v>Un</v>
      </c>
      <c r="E162" s="124"/>
      <c r="F162" s="214"/>
      <c r="G162" s="213" t="s">
        <v>1648</v>
      </c>
      <c r="H162" s="265" t="s">
        <v>1223</v>
      </c>
      <c r="I162" s="140"/>
      <c r="J162" s="213"/>
    </row>
    <row r="163" spans="1:10" ht="20.149999999999999" customHeight="1" x14ac:dyDescent="0.25">
      <c r="A163" s="81">
        <f t="shared" si="12"/>
        <v>105</v>
      </c>
      <c r="B163" s="148" t="s">
        <v>1499</v>
      </c>
      <c r="C163" s="79" t="str">
        <f t="shared" si="10"/>
        <v>Cable Cu antillama 1,5 mm2  Pirelli</v>
      </c>
      <c r="D163" s="146" t="str">
        <f t="shared" si="11"/>
        <v>Un</v>
      </c>
      <c r="E163" s="124"/>
      <c r="F163" s="214"/>
      <c r="G163" s="213" t="s">
        <v>1649</v>
      </c>
      <c r="H163" s="265" t="s">
        <v>1223</v>
      </c>
      <c r="I163" s="140"/>
      <c r="J163" s="213"/>
    </row>
    <row r="164" spans="1:10" ht="20.149999999999999" customHeight="1" x14ac:dyDescent="0.25">
      <c r="A164" s="81">
        <f t="shared" si="12"/>
        <v>106</v>
      </c>
      <c r="B164" s="148" t="s">
        <v>1500</v>
      </c>
      <c r="C164" s="79" t="str">
        <f t="shared" si="10"/>
        <v>Cable Cu antillama 2,5 mm2 pirelli</v>
      </c>
      <c r="D164" s="146" t="str">
        <f t="shared" si="11"/>
        <v>Un</v>
      </c>
      <c r="E164" s="124"/>
      <c r="F164" s="214"/>
      <c r="G164" s="213" t="s">
        <v>1650</v>
      </c>
      <c r="H164" s="265" t="s">
        <v>1223</v>
      </c>
      <c r="I164" s="140"/>
      <c r="J164" s="213"/>
    </row>
    <row r="165" spans="1:10" ht="20.149999999999999" customHeight="1" x14ac:dyDescent="0.25">
      <c r="A165" s="81">
        <f t="shared" si="12"/>
        <v>107</v>
      </c>
      <c r="B165" s="148" t="s">
        <v>1501</v>
      </c>
      <c r="C165" s="79" t="str">
        <f t="shared" si="10"/>
        <v>Cable Cu antillama 4 mm2  Pirelli</v>
      </c>
      <c r="D165" s="146" t="str">
        <f t="shared" si="11"/>
        <v>Un</v>
      </c>
      <c r="E165" s="124"/>
      <c r="F165" s="214"/>
      <c r="G165" s="213" t="s">
        <v>1651</v>
      </c>
      <c r="H165" s="265" t="s">
        <v>1223</v>
      </c>
      <c r="I165" s="140"/>
      <c r="J165" s="213"/>
    </row>
    <row r="166" spans="1:10" ht="20.149999999999999" customHeight="1" x14ac:dyDescent="0.25">
      <c r="A166" s="81">
        <f t="shared" si="12"/>
        <v>108</v>
      </c>
      <c r="B166" s="148" t="s">
        <v>1502</v>
      </c>
      <c r="C166" s="79" t="str">
        <f t="shared" si="10"/>
        <v>Cable Cu antillama 6 mm2 Pirelli</v>
      </c>
      <c r="D166" s="146" t="str">
        <f t="shared" si="11"/>
        <v>Un</v>
      </c>
      <c r="E166" s="124"/>
      <c r="F166" s="214"/>
      <c r="G166" s="213" t="s">
        <v>1652</v>
      </c>
      <c r="H166" s="265" t="s">
        <v>1223</v>
      </c>
      <c r="I166" s="140"/>
      <c r="J166" s="213"/>
    </row>
    <row r="167" spans="1:10" ht="20.149999999999999" customHeight="1" x14ac:dyDescent="0.25">
      <c r="A167" s="81">
        <f t="shared" si="12"/>
        <v>109</v>
      </c>
      <c r="B167" s="148" t="s">
        <v>1503</v>
      </c>
      <c r="C167" s="79" t="str">
        <f t="shared" si="10"/>
        <v>Interrupt. difer. 4 x 16 Amp. 30 mA.</v>
      </c>
      <c r="D167" s="146" t="str">
        <f t="shared" si="11"/>
        <v>Un</v>
      </c>
      <c r="E167" s="124"/>
      <c r="F167" s="214"/>
      <c r="G167" s="213" t="s">
        <v>1653</v>
      </c>
      <c r="H167" s="265" t="s">
        <v>1223</v>
      </c>
      <c r="I167" s="140"/>
      <c r="J167" s="213"/>
    </row>
    <row r="168" spans="1:10" ht="20.149999999999999" customHeight="1" x14ac:dyDescent="0.25">
      <c r="A168" s="81">
        <f t="shared" si="12"/>
        <v>110</v>
      </c>
      <c r="B168" s="148" t="s">
        <v>1504</v>
      </c>
      <c r="C168" s="79" t="str">
        <f t="shared" si="10"/>
        <v>Interrupt. difer. 4 x 25 Amp. 30 mA.</v>
      </c>
      <c r="D168" s="146" t="str">
        <f t="shared" si="11"/>
        <v>Un</v>
      </c>
      <c r="E168" s="124"/>
      <c r="F168" s="214"/>
      <c r="G168" s="213" t="s">
        <v>1654</v>
      </c>
      <c r="H168" s="265" t="s">
        <v>1223</v>
      </c>
      <c r="I168" s="140"/>
      <c r="J168" s="213"/>
    </row>
    <row r="169" spans="1:10" ht="20.149999999999999" customHeight="1" x14ac:dyDescent="0.25">
      <c r="A169" s="81">
        <f t="shared" si="12"/>
        <v>111</v>
      </c>
      <c r="B169" s="148" t="s">
        <v>1505</v>
      </c>
      <c r="C169" s="79" t="str">
        <f t="shared" si="10"/>
        <v>Interrupt. difer. 4 x 32 Amp. 30 mA.</v>
      </c>
      <c r="D169" s="146" t="str">
        <f t="shared" si="11"/>
        <v>Un</v>
      </c>
      <c r="E169" s="124"/>
      <c r="F169" s="214"/>
      <c r="G169" s="213" t="s">
        <v>1655</v>
      </c>
      <c r="H169" s="265" t="s">
        <v>1223</v>
      </c>
      <c r="I169" s="140"/>
      <c r="J169" s="213"/>
    </row>
    <row r="170" spans="1:10" ht="20.149999999999999" customHeight="1" x14ac:dyDescent="0.25">
      <c r="A170" s="81">
        <f t="shared" si="12"/>
        <v>112</v>
      </c>
      <c r="B170" s="148" t="s">
        <v>1506</v>
      </c>
      <c r="C170" s="79" t="str">
        <f t="shared" si="10"/>
        <v>Interrupt. difer. 4 x 60 Amp. 30 mA.</v>
      </c>
      <c r="D170" s="146" t="str">
        <f t="shared" si="11"/>
        <v>Un</v>
      </c>
      <c r="E170" s="124"/>
      <c r="F170" s="214"/>
      <c r="G170" s="213" t="s">
        <v>1656</v>
      </c>
      <c r="H170" s="265" t="s">
        <v>1223</v>
      </c>
      <c r="I170" s="140"/>
      <c r="J170" s="213"/>
    </row>
    <row r="171" spans="1:10" ht="20.149999999999999" customHeight="1" x14ac:dyDescent="0.25">
      <c r="A171" s="81">
        <f t="shared" si="12"/>
        <v>113</v>
      </c>
      <c r="B171" s="148" t="s">
        <v>1507</v>
      </c>
      <c r="C171" s="79" t="str">
        <f t="shared" si="10"/>
        <v>Llaves termomagneticas 2 x 6A - MG</v>
      </c>
      <c r="D171" s="146" t="str">
        <f t="shared" si="11"/>
        <v>Un</v>
      </c>
      <c r="E171" s="124"/>
      <c r="F171" s="214"/>
      <c r="G171" s="213" t="s">
        <v>1657</v>
      </c>
      <c r="H171" s="265" t="s">
        <v>1223</v>
      </c>
      <c r="I171" s="140"/>
      <c r="J171" s="213"/>
    </row>
    <row r="172" spans="1:10" ht="20.149999999999999" customHeight="1" x14ac:dyDescent="0.25">
      <c r="A172" s="81">
        <f t="shared" si="12"/>
        <v>114</v>
      </c>
      <c r="B172" s="148" t="s">
        <v>1508</v>
      </c>
      <c r="C172" s="79" t="str">
        <f t="shared" si="10"/>
        <v>Llaves termomagneticas 2 x 10A - MG</v>
      </c>
      <c r="D172" s="146" t="str">
        <f t="shared" si="11"/>
        <v>Un</v>
      </c>
      <c r="E172" s="124"/>
      <c r="F172" s="214"/>
      <c r="G172" s="213" t="s">
        <v>1658</v>
      </c>
      <c r="H172" s="265" t="s">
        <v>1223</v>
      </c>
      <c r="I172" s="140"/>
      <c r="J172" s="213"/>
    </row>
    <row r="173" spans="1:10" ht="20.149999999999999" customHeight="1" x14ac:dyDescent="0.25">
      <c r="A173" s="81">
        <f t="shared" si="12"/>
        <v>115</v>
      </c>
      <c r="B173" s="148" t="s">
        <v>1509</v>
      </c>
      <c r="C173" s="79" t="str">
        <f t="shared" si="10"/>
        <v>Llaves termomagneticas 2 x 16A - MG</v>
      </c>
      <c r="D173" s="146" t="str">
        <f t="shared" si="11"/>
        <v>Un</v>
      </c>
      <c r="E173" s="124"/>
      <c r="F173" s="214"/>
      <c r="G173" s="213" t="s">
        <v>1659</v>
      </c>
      <c r="H173" s="265" t="s">
        <v>1223</v>
      </c>
      <c r="I173" s="140"/>
      <c r="J173" s="213"/>
    </row>
    <row r="174" spans="1:10" ht="20.149999999999999" customHeight="1" x14ac:dyDescent="0.25">
      <c r="A174" s="81">
        <f t="shared" si="12"/>
        <v>116</v>
      </c>
      <c r="B174" s="148" t="s">
        <v>1510</v>
      </c>
      <c r="C174" s="79" t="str">
        <f t="shared" si="10"/>
        <v>Llaves termomagneticas 2x25A - MG</v>
      </c>
      <c r="D174" s="146" t="str">
        <f t="shared" si="11"/>
        <v>Un</v>
      </c>
      <c r="E174" s="124"/>
      <c r="F174" s="214"/>
      <c r="G174" s="213" t="s">
        <v>1660</v>
      </c>
      <c r="H174" s="265" t="s">
        <v>1223</v>
      </c>
      <c r="I174" s="140"/>
      <c r="J174" s="213"/>
    </row>
    <row r="175" spans="1:10" ht="20.149999999999999" customHeight="1" x14ac:dyDescent="0.25">
      <c r="A175" s="81">
        <f t="shared" si="12"/>
        <v>117</v>
      </c>
      <c r="B175" s="148" t="s">
        <v>1511</v>
      </c>
      <c r="C175" s="79" t="str">
        <f t="shared" si="10"/>
        <v>Llaves termomagneticas 4 x 16 A - MG</v>
      </c>
      <c r="D175" s="146" t="str">
        <f t="shared" si="11"/>
        <v>Un</v>
      </c>
      <c r="E175" s="124"/>
      <c r="F175" s="214"/>
      <c r="G175" s="213" t="s">
        <v>1661</v>
      </c>
      <c r="H175" s="265" t="s">
        <v>1223</v>
      </c>
      <c r="I175" s="140"/>
      <c r="J175" s="213"/>
    </row>
    <row r="176" spans="1:10" ht="20.149999999999999" customHeight="1" x14ac:dyDescent="0.25">
      <c r="A176" s="81">
        <f t="shared" si="12"/>
        <v>118</v>
      </c>
      <c r="B176" s="148" t="s">
        <v>1512</v>
      </c>
      <c r="C176" s="79" t="str">
        <f t="shared" si="10"/>
        <v>Llaves termomagneticas 4 x 32 A - MG</v>
      </c>
      <c r="D176" s="146" t="str">
        <f t="shared" si="11"/>
        <v>Un</v>
      </c>
      <c r="E176" s="124"/>
      <c r="F176" s="214"/>
      <c r="G176" s="213" t="s">
        <v>1662</v>
      </c>
      <c r="H176" s="265" t="s">
        <v>1223</v>
      </c>
      <c r="I176" s="140"/>
      <c r="J176" s="213"/>
    </row>
    <row r="177" spans="1:10" ht="20.149999999999999" customHeight="1" x14ac:dyDescent="0.25">
      <c r="A177" s="81">
        <f t="shared" si="12"/>
        <v>119</v>
      </c>
      <c r="B177" s="148" t="s">
        <v>1513</v>
      </c>
      <c r="C177" s="79" t="str">
        <f t="shared" si="10"/>
        <v>Llaves termomagneticas 4 x 40 A - MG</v>
      </c>
      <c r="D177" s="146" t="str">
        <f t="shared" si="11"/>
        <v>Un</v>
      </c>
      <c r="E177" s="124"/>
      <c r="F177" s="214"/>
      <c r="G177" s="213" t="s">
        <v>1663</v>
      </c>
      <c r="H177" s="265" t="s">
        <v>1223</v>
      </c>
      <c r="I177" s="140"/>
      <c r="J177" s="213"/>
    </row>
    <row r="178" spans="1:10" ht="20.149999999999999" customHeight="1" x14ac:dyDescent="0.25">
      <c r="A178" s="81">
        <f t="shared" si="12"/>
        <v>120</v>
      </c>
      <c r="B178" s="148" t="s">
        <v>1514</v>
      </c>
      <c r="C178" s="79" t="str">
        <f t="shared" si="10"/>
        <v>Llaves termomagneticas 4 x 50 A - MG</v>
      </c>
      <c r="D178" s="146" t="str">
        <f t="shared" si="11"/>
        <v>Un</v>
      </c>
      <c r="E178" s="124"/>
      <c r="F178" s="214"/>
      <c r="G178" s="213" t="s">
        <v>1664</v>
      </c>
      <c r="H178" s="265" t="s">
        <v>1223</v>
      </c>
      <c r="I178" s="140"/>
      <c r="J178" s="213"/>
    </row>
    <row r="179" spans="1:10" ht="20.149999999999999" customHeight="1" x14ac:dyDescent="0.25">
      <c r="A179" s="81">
        <f t="shared" si="12"/>
        <v>121</v>
      </c>
      <c r="B179" s="148" t="s">
        <v>1515</v>
      </c>
      <c r="C179" s="79" t="str">
        <f t="shared" si="10"/>
        <v>Llaves termomagneticas 4 x 63 A - MG</v>
      </c>
      <c r="D179" s="146" t="str">
        <f t="shared" si="11"/>
        <v>Un</v>
      </c>
      <c r="E179" s="124"/>
      <c r="F179" s="214"/>
      <c r="G179" s="213" t="s">
        <v>1665</v>
      </c>
      <c r="H179" s="265" t="s">
        <v>1223</v>
      </c>
      <c r="I179" s="140"/>
      <c r="J179" s="213"/>
    </row>
    <row r="180" spans="1:10" ht="20.149999999999999" customHeight="1" x14ac:dyDescent="0.25">
      <c r="A180" s="81">
        <f t="shared" si="12"/>
        <v>122</v>
      </c>
      <c r="B180" s="148" t="s">
        <v>1516</v>
      </c>
      <c r="C180" s="79" t="str">
        <f t="shared" si="10"/>
        <v>Llaves termomagneticas 4 x 125 A - MG</v>
      </c>
      <c r="D180" s="146" t="str">
        <f t="shared" si="11"/>
        <v>Un</v>
      </c>
      <c r="E180" s="124"/>
      <c r="F180" s="214"/>
      <c r="G180" s="213" t="s">
        <v>1666</v>
      </c>
      <c r="H180" s="265" t="s">
        <v>1223</v>
      </c>
      <c r="I180" s="140"/>
      <c r="J180" s="213"/>
    </row>
    <row r="181" spans="1:10" ht="20.149999999999999" customHeight="1" x14ac:dyDescent="0.25">
      <c r="A181" s="81">
        <f t="shared" si="12"/>
        <v>123</v>
      </c>
      <c r="B181" s="148" t="s">
        <v>1777</v>
      </c>
      <c r="C181" s="79" t="str">
        <f t="shared" si="10"/>
        <v>Contactor p 10 KA</v>
      </c>
      <c r="D181" s="146" t="str">
        <f t="shared" si="11"/>
        <v>Un</v>
      </c>
      <c r="E181" s="124"/>
      <c r="F181" s="214"/>
      <c r="G181" s="213" t="s">
        <v>1667</v>
      </c>
      <c r="H181" s="265" t="s">
        <v>1223</v>
      </c>
      <c r="I181" s="140"/>
      <c r="J181" s="213"/>
    </row>
    <row r="182" spans="1:10" ht="20.149999999999999" customHeight="1" x14ac:dyDescent="0.25">
      <c r="A182" s="81">
        <f t="shared" si="12"/>
        <v>124</v>
      </c>
      <c r="B182" s="148" t="s">
        <v>1778</v>
      </c>
      <c r="C182" s="79" t="str">
        <f t="shared" si="10"/>
        <v>llave Selectora p transferencia GE tetrapolar</v>
      </c>
      <c r="D182" s="146" t="str">
        <f t="shared" si="11"/>
        <v>Un</v>
      </c>
      <c r="E182" s="124"/>
      <c r="F182" s="214"/>
      <c r="G182" s="213" t="s">
        <v>1668</v>
      </c>
      <c r="H182" s="265" t="s">
        <v>1223</v>
      </c>
      <c r="I182" s="140"/>
      <c r="J182" s="213"/>
    </row>
    <row r="183" spans="1:10" ht="20.149999999999999" customHeight="1" x14ac:dyDescent="0.25">
      <c r="A183" s="81">
        <f t="shared" si="12"/>
        <v>125</v>
      </c>
      <c r="B183" s="148" t="s">
        <v>1779</v>
      </c>
      <c r="C183" s="79" t="str">
        <f t="shared" si="10"/>
        <v xml:space="preserve">Juego de Barras 200A c. tapa acrilico                        </v>
      </c>
      <c r="D183" s="146" t="str">
        <f t="shared" si="11"/>
        <v>Un</v>
      </c>
      <c r="E183" s="124"/>
      <c r="F183" s="214"/>
      <c r="G183" s="213" t="s">
        <v>1669</v>
      </c>
      <c r="H183" s="265" t="s">
        <v>1223</v>
      </c>
      <c r="I183" s="140"/>
      <c r="J183" s="213"/>
    </row>
    <row r="184" spans="1:10" ht="20.149999999999999" customHeight="1" x14ac:dyDescent="0.25">
      <c r="A184" s="81">
        <f t="shared" si="12"/>
        <v>126</v>
      </c>
      <c r="B184" s="148" t="s">
        <v>1780</v>
      </c>
      <c r="C184" s="79" t="str">
        <f t="shared" si="10"/>
        <v>Cámara de HºA</v>
      </c>
      <c r="D184" s="146" t="str">
        <f t="shared" si="11"/>
        <v>Un</v>
      </c>
      <c r="E184" s="124"/>
      <c r="F184" s="214"/>
      <c r="G184" s="213" t="s">
        <v>1670</v>
      </c>
      <c r="H184" s="265" t="s">
        <v>1223</v>
      </c>
      <c r="I184" s="140"/>
      <c r="J184" s="213"/>
    </row>
    <row r="185" spans="1:10" ht="20.149999999999999" customHeight="1" x14ac:dyDescent="0.25">
      <c r="A185" s="81">
        <f t="shared" si="12"/>
        <v>126</v>
      </c>
      <c r="B185" s="148" t="s">
        <v>1517</v>
      </c>
      <c r="C185" s="79" t="str">
        <f t="shared" si="10"/>
        <v>Baja tensión</v>
      </c>
      <c r="D185" s="146">
        <f t="shared" si="11"/>
        <v>0</v>
      </c>
      <c r="E185" s="124"/>
      <c r="F185" s="214"/>
      <c r="G185" s="213" t="s">
        <v>1315</v>
      </c>
      <c r="H185" s="265"/>
      <c r="I185" s="140"/>
      <c r="J185" s="213"/>
    </row>
    <row r="186" spans="1:10" ht="20.149999999999999" customHeight="1" x14ac:dyDescent="0.25">
      <c r="A186" s="81">
        <f t="shared" si="12"/>
        <v>127</v>
      </c>
      <c r="B186" s="148" t="s">
        <v>1518</v>
      </c>
      <c r="C186" s="79" t="str">
        <f t="shared" ref="C186:C217" si="13">IFERROR(VLOOKUP(J186,Tabla_Items,2,FALSE),G186)</f>
        <v>Router inalámbrico 24 bocas</v>
      </c>
      <c r="D186" s="146" t="str">
        <f t="shared" ref="D186:D217" si="14">IFERROR(VLOOKUP(J186,Tabla_Items,3,FALSE),H186)</f>
        <v>Un.</v>
      </c>
      <c r="E186" s="124"/>
      <c r="F186" s="214"/>
      <c r="G186" s="213" t="s">
        <v>1671</v>
      </c>
      <c r="H186" s="265" t="s">
        <v>1622</v>
      </c>
      <c r="I186" s="140"/>
      <c r="J186" s="213"/>
    </row>
    <row r="187" spans="1:10" ht="20.149999999999999" customHeight="1" x14ac:dyDescent="0.25">
      <c r="A187" s="81">
        <f t="shared" si="12"/>
        <v>128</v>
      </c>
      <c r="B187" s="148" t="s">
        <v>1519</v>
      </c>
      <c r="C187" s="79" t="str">
        <f t="shared" si="13"/>
        <v>Rack XL con 4 montantes de 19" 600x500x600mm</v>
      </c>
      <c r="D187" s="146" t="str">
        <f t="shared" si="14"/>
        <v>Un.</v>
      </c>
      <c r="E187" s="124"/>
      <c r="F187" s="214"/>
      <c r="G187" s="213" t="s">
        <v>1672</v>
      </c>
      <c r="H187" s="265" t="s">
        <v>1622</v>
      </c>
      <c r="I187" s="140"/>
      <c r="J187" s="213"/>
    </row>
    <row r="188" spans="1:10" ht="20.149999999999999" customHeight="1" x14ac:dyDescent="0.25">
      <c r="A188" s="81">
        <f t="shared" si="12"/>
        <v>129</v>
      </c>
      <c r="B188" s="148" t="s">
        <v>1520</v>
      </c>
      <c r="C188" s="79" t="str">
        <f t="shared" si="13"/>
        <v>Patch Pannel 19" con 24 tomas RJ45 de 8 contactos</v>
      </c>
      <c r="D188" s="146" t="str">
        <f t="shared" si="14"/>
        <v>Un.</v>
      </c>
      <c r="E188" s="124"/>
      <c r="F188" s="214"/>
      <c r="G188" s="213" t="s">
        <v>1673</v>
      </c>
      <c r="H188" s="265" t="s">
        <v>1622</v>
      </c>
      <c r="I188" s="140"/>
      <c r="J188" s="213"/>
    </row>
    <row r="189" spans="1:10" ht="20.149999999999999" customHeight="1" x14ac:dyDescent="0.25">
      <c r="A189" s="81">
        <f t="shared" si="12"/>
        <v>130</v>
      </c>
      <c r="B189" s="148" t="s">
        <v>1521</v>
      </c>
      <c r="C189" s="79" t="str">
        <f t="shared" si="13"/>
        <v>Patch Cord de 3m c/u  con 2 conect. RJ45 de 8 contac.</v>
      </c>
      <c r="D189" s="146" t="str">
        <f t="shared" si="14"/>
        <v>Un.</v>
      </c>
      <c r="E189" s="124"/>
      <c r="F189" s="214"/>
      <c r="G189" s="213" t="s">
        <v>1674</v>
      </c>
      <c r="H189" s="265" t="s">
        <v>1622</v>
      </c>
      <c r="I189" s="140"/>
      <c r="J189" s="213"/>
    </row>
    <row r="190" spans="1:10" ht="20.149999999999999" customHeight="1" x14ac:dyDescent="0.25">
      <c r="A190" s="81">
        <f t="shared" si="12"/>
        <v>131</v>
      </c>
      <c r="B190" s="148" t="s">
        <v>1522</v>
      </c>
      <c r="C190" s="79" t="str">
        <f t="shared" si="13"/>
        <v>Toma RJ45 (hembra) de embutir para red de datos</v>
      </c>
      <c r="D190" s="146" t="str">
        <f t="shared" si="14"/>
        <v>Un.</v>
      </c>
      <c r="E190" s="124"/>
      <c r="F190" s="214"/>
      <c r="G190" s="213" t="s">
        <v>1675</v>
      </c>
      <c r="H190" s="265" t="s">
        <v>1622</v>
      </c>
      <c r="I190" s="140"/>
      <c r="J190" s="213"/>
    </row>
    <row r="191" spans="1:10" ht="20.149999999999999" customHeight="1" x14ac:dyDescent="0.25">
      <c r="A191" s="81">
        <f t="shared" si="12"/>
        <v>132</v>
      </c>
      <c r="B191" s="148" t="s">
        <v>1523</v>
      </c>
      <c r="C191" s="79" t="str">
        <f t="shared" si="13"/>
        <v>Cable UTP CAT 5 de 4 pares</v>
      </c>
      <c r="D191" s="146" t="str">
        <f t="shared" si="14"/>
        <v>m.</v>
      </c>
      <c r="E191" s="124"/>
      <c r="F191" s="214"/>
      <c r="G191" s="213" t="s">
        <v>1676</v>
      </c>
      <c r="H191" s="265" t="s">
        <v>1677</v>
      </c>
      <c r="I191" s="140"/>
      <c r="J191" s="213"/>
    </row>
    <row r="192" spans="1:10" ht="20.149999999999999" customHeight="1" x14ac:dyDescent="0.25">
      <c r="A192" s="81">
        <f t="shared" si="12"/>
        <v>132</v>
      </c>
      <c r="B192" s="148" t="s">
        <v>1524</v>
      </c>
      <c r="C192" s="79" t="str">
        <f t="shared" si="13"/>
        <v>Artefactos</v>
      </c>
      <c r="D192" s="146">
        <f t="shared" si="14"/>
        <v>0</v>
      </c>
      <c r="E192" s="124"/>
      <c r="F192" s="214"/>
      <c r="G192" s="213" t="s">
        <v>1316</v>
      </c>
      <c r="H192" s="265"/>
      <c r="I192" s="140"/>
      <c r="J192" s="213"/>
    </row>
    <row r="193" spans="1:10" ht="20.149999999999999" customHeight="1" x14ac:dyDescent="0.25">
      <c r="A193" s="81">
        <f t="shared" si="12"/>
        <v>132</v>
      </c>
      <c r="B193" s="148" t="s">
        <v>1525</v>
      </c>
      <c r="C193" s="79" t="str">
        <f t="shared" si="13"/>
        <v>Artefactos de Iluminación</v>
      </c>
      <c r="D193" s="146">
        <f t="shared" si="14"/>
        <v>0</v>
      </c>
      <c r="E193" s="124"/>
      <c r="F193" s="214"/>
      <c r="G193" s="213" t="s">
        <v>1317</v>
      </c>
      <c r="H193" s="265"/>
      <c r="I193" s="140"/>
      <c r="J193" s="213"/>
    </row>
    <row r="194" spans="1:10" ht="20.149999999999999" customHeight="1" x14ac:dyDescent="0.25">
      <c r="A194" s="81">
        <f t="shared" si="12"/>
        <v>133</v>
      </c>
      <c r="B194" s="148" t="s">
        <v>1526</v>
      </c>
      <c r="C194" s="79" t="str">
        <f t="shared" si="13"/>
        <v xml:space="preserve">Luminaria Tipo Novalucce </v>
      </c>
      <c r="D194" s="146" t="str">
        <f t="shared" si="14"/>
        <v xml:space="preserve">Un </v>
      </c>
      <c r="E194" s="124"/>
      <c r="F194" s="214"/>
      <c r="G194" s="213" t="s">
        <v>1678</v>
      </c>
      <c r="H194" s="265" t="s">
        <v>1225</v>
      </c>
      <c r="I194" s="140"/>
      <c r="J194" s="213"/>
    </row>
    <row r="195" spans="1:10" ht="20.149999999999999" customHeight="1" x14ac:dyDescent="0.25">
      <c r="A195" s="81">
        <f t="shared" si="12"/>
        <v>134</v>
      </c>
      <c r="B195" s="148" t="s">
        <v>1527</v>
      </c>
      <c r="C195" s="79" t="str">
        <f t="shared" si="13"/>
        <v>Luminaria tipo Galponera</v>
      </c>
      <c r="D195" s="146" t="str">
        <f t="shared" si="14"/>
        <v xml:space="preserve">Un </v>
      </c>
      <c r="E195" s="124"/>
      <c r="F195" s="214"/>
      <c r="G195" s="213" t="s">
        <v>1679</v>
      </c>
      <c r="H195" s="265" t="s">
        <v>1225</v>
      </c>
      <c r="I195" s="140"/>
      <c r="J195" s="213"/>
    </row>
    <row r="196" spans="1:10" ht="20.149999999999999" customHeight="1" x14ac:dyDescent="0.25">
      <c r="A196" s="81">
        <f t="shared" si="12"/>
        <v>135</v>
      </c>
      <c r="B196" s="148" t="s">
        <v>1528</v>
      </c>
      <c r="C196" s="79" t="str">
        <f t="shared" si="13"/>
        <v>Luminaria farol tipo Atlantis 100w</v>
      </c>
      <c r="D196" s="146" t="str">
        <f t="shared" si="14"/>
        <v xml:space="preserve">Un </v>
      </c>
      <c r="E196" s="124"/>
      <c r="F196" s="214"/>
      <c r="G196" s="213" t="s">
        <v>1680</v>
      </c>
      <c r="H196" s="265" t="s">
        <v>1225</v>
      </c>
      <c r="I196" s="140"/>
      <c r="J196" s="213"/>
    </row>
    <row r="197" spans="1:10" ht="20.149999999999999" customHeight="1" x14ac:dyDescent="0.25">
      <c r="A197" s="81">
        <f t="shared" si="12"/>
        <v>136</v>
      </c>
      <c r="B197" s="148" t="s">
        <v>1529</v>
      </c>
      <c r="C197" s="79" t="str">
        <f t="shared" si="13"/>
        <v>Luminaria cuadrada 1x50w</v>
      </c>
      <c r="D197" s="146" t="str">
        <f t="shared" si="14"/>
        <v xml:space="preserve">Un </v>
      </c>
      <c r="E197" s="124"/>
      <c r="F197" s="214"/>
      <c r="G197" s="213" t="s">
        <v>1681</v>
      </c>
      <c r="H197" s="265" t="s">
        <v>1225</v>
      </c>
      <c r="I197" s="140"/>
      <c r="J197" s="213"/>
    </row>
    <row r="198" spans="1:10" ht="20.149999999999999" customHeight="1" x14ac:dyDescent="0.25">
      <c r="A198" s="81">
        <f t="shared" si="12"/>
        <v>137</v>
      </c>
      <c r="B198" s="148" t="s">
        <v>1530</v>
      </c>
      <c r="C198" s="79" t="str">
        <f t="shared" si="13"/>
        <v>Reflector Led 50w</v>
      </c>
      <c r="D198" s="146" t="str">
        <f t="shared" si="14"/>
        <v xml:space="preserve">Un </v>
      </c>
      <c r="E198" s="124"/>
      <c r="F198" s="214"/>
      <c r="G198" s="213" t="s">
        <v>1682</v>
      </c>
      <c r="H198" s="265" t="s">
        <v>1225</v>
      </c>
      <c r="I198" s="140"/>
      <c r="J198" s="213"/>
    </row>
    <row r="199" spans="1:10" ht="20.149999999999999" customHeight="1" x14ac:dyDescent="0.25">
      <c r="A199" s="81">
        <f t="shared" si="12"/>
        <v>138</v>
      </c>
      <c r="B199" s="148" t="s">
        <v>1531</v>
      </c>
      <c r="C199" s="79" t="str">
        <f t="shared" si="13"/>
        <v>Reflector Led 100w</v>
      </c>
      <c r="D199" s="146" t="str">
        <f t="shared" si="14"/>
        <v xml:space="preserve">Un </v>
      </c>
      <c r="E199" s="124"/>
      <c r="F199" s="214"/>
      <c r="G199" s="213" t="s">
        <v>1683</v>
      </c>
      <c r="H199" s="265" t="s">
        <v>1225</v>
      </c>
      <c r="I199" s="140"/>
      <c r="J199" s="213"/>
    </row>
    <row r="200" spans="1:10" ht="20.149999999999999" customHeight="1" x14ac:dyDescent="0.25">
      <c r="A200" s="81">
        <f t="shared" si="12"/>
        <v>139</v>
      </c>
      <c r="B200" s="148" t="s">
        <v>1781</v>
      </c>
      <c r="C200" s="79" t="str">
        <f t="shared" si="13"/>
        <v>Aplique exterior 26w</v>
      </c>
      <c r="D200" s="146" t="str">
        <f t="shared" si="14"/>
        <v xml:space="preserve">Un </v>
      </c>
      <c r="E200" s="124"/>
      <c r="F200" s="214"/>
      <c r="G200" s="213" t="s">
        <v>1684</v>
      </c>
      <c r="H200" s="265" t="s">
        <v>1225</v>
      </c>
      <c r="I200" s="140"/>
      <c r="J200" s="213"/>
    </row>
    <row r="201" spans="1:10" ht="20.149999999999999" customHeight="1" x14ac:dyDescent="0.25">
      <c r="A201" s="81">
        <f t="shared" si="12"/>
        <v>140</v>
      </c>
      <c r="B201" s="148" t="s">
        <v>1782</v>
      </c>
      <c r="C201" s="79" t="str">
        <f t="shared" si="13"/>
        <v>Farol exterior 100w</v>
      </c>
      <c r="D201" s="146" t="str">
        <f t="shared" si="14"/>
        <v xml:space="preserve">Un </v>
      </c>
      <c r="E201" s="124"/>
      <c r="F201" s="214"/>
      <c r="G201" s="213" t="s">
        <v>1685</v>
      </c>
      <c r="H201" s="265" t="s">
        <v>1225</v>
      </c>
      <c r="I201" s="140"/>
      <c r="J201" s="213"/>
    </row>
    <row r="202" spans="1:10" ht="20.149999999999999" customHeight="1" x14ac:dyDescent="0.25">
      <c r="A202" s="81">
        <f t="shared" si="12"/>
        <v>140</v>
      </c>
      <c r="B202" s="148" t="s">
        <v>1532</v>
      </c>
      <c r="C202" s="79" t="str">
        <f t="shared" si="13"/>
        <v>Luminarias</v>
      </c>
      <c r="D202" s="146">
        <f t="shared" si="14"/>
        <v>0</v>
      </c>
      <c r="E202" s="124"/>
      <c r="F202" s="214"/>
      <c r="G202" s="213" t="s">
        <v>1318</v>
      </c>
      <c r="H202" s="265"/>
      <c r="I202" s="140"/>
      <c r="J202" s="213"/>
    </row>
    <row r="203" spans="1:10" ht="20.149999999999999" customHeight="1" x14ac:dyDescent="0.25">
      <c r="A203" s="81">
        <f t="shared" si="12"/>
        <v>141</v>
      </c>
      <c r="B203" s="148" t="s">
        <v>1783</v>
      </c>
      <c r="C203" s="79" t="str">
        <f t="shared" si="13"/>
        <v>Tubos LED .18w Luz Dia</v>
      </c>
      <c r="D203" s="146" t="str">
        <f t="shared" si="14"/>
        <v xml:space="preserve">Un </v>
      </c>
      <c r="E203" s="124"/>
      <c r="F203" s="214"/>
      <c r="G203" s="213" t="s">
        <v>1686</v>
      </c>
      <c r="H203" s="265" t="s">
        <v>1225</v>
      </c>
      <c r="I203" s="140"/>
      <c r="J203" s="213"/>
    </row>
    <row r="204" spans="1:10" ht="20.149999999999999" customHeight="1" x14ac:dyDescent="0.25">
      <c r="A204" s="81">
        <f t="shared" si="12"/>
        <v>142</v>
      </c>
      <c r="B204" s="148" t="s">
        <v>1784</v>
      </c>
      <c r="C204" s="79" t="str">
        <f t="shared" si="13"/>
        <v>Tubos LED .24w Luz Dia</v>
      </c>
      <c r="D204" s="146" t="str">
        <f t="shared" si="14"/>
        <v xml:space="preserve">Un </v>
      </c>
      <c r="E204" s="124"/>
      <c r="F204" s="214"/>
      <c r="G204" s="213" t="s">
        <v>1687</v>
      </c>
      <c r="H204" s="265" t="s">
        <v>1225</v>
      </c>
      <c r="I204" s="140"/>
      <c r="J204" s="213"/>
    </row>
    <row r="205" spans="1:10" ht="20.149999999999999" customHeight="1" x14ac:dyDescent="0.25">
      <c r="A205" s="81">
        <f t="shared" si="12"/>
        <v>143</v>
      </c>
      <c r="B205" s="148" t="s">
        <v>1533</v>
      </c>
      <c r="C205" s="79" t="str">
        <f t="shared" si="13"/>
        <v>Iluminación de Emergencia</v>
      </c>
      <c r="D205" s="146" t="str">
        <f t="shared" si="14"/>
        <v xml:space="preserve">Un </v>
      </c>
      <c r="E205" s="124"/>
      <c r="F205" s="214"/>
      <c r="G205" s="213" t="s">
        <v>1319</v>
      </c>
      <c r="H205" s="265" t="s">
        <v>1225</v>
      </c>
      <c r="I205" s="140"/>
      <c r="J205" s="213"/>
    </row>
    <row r="206" spans="1:10" ht="20.149999999999999" customHeight="1" x14ac:dyDescent="0.25">
      <c r="A206" s="81">
        <f t="shared" si="12"/>
        <v>144</v>
      </c>
      <c r="B206" s="148" t="s">
        <v>1534</v>
      </c>
      <c r="C206" s="79" t="str">
        <f t="shared" si="13"/>
        <v>Ventiladores</v>
      </c>
      <c r="D206" s="146" t="str">
        <f t="shared" si="14"/>
        <v xml:space="preserve">Un </v>
      </c>
      <c r="E206" s="124"/>
      <c r="F206" s="214"/>
      <c r="G206" s="213" t="s">
        <v>1320</v>
      </c>
      <c r="H206" s="265" t="s">
        <v>1225</v>
      </c>
      <c r="I206" s="140"/>
      <c r="J206" s="213"/>
    </row>
    <row r="207" spans="1:10" ht="20.149999999999999" customHeight="1" x14ac:dyDescent="0.25">
      <c r="A207" s="81">
        <f t="shared" si="12"/>
        <v>144</v>
      </c>
      <c r="B207" s="148" t="s">
        <v>1535</v>
      </c>
      <c r="C207" s="79" t="str">
        <f t="shared" si="13"/>
        <v>Otros Artefactos</v>
      </c>
      <c r="D207" s="146">
        <f t="shared" si="14"/>
        <v>0</v>
      </c>
      <c r="E207" s="124"/>
      <c r="F207" s="214"/>
      <c r="G207" s="213" t="s">
        <v>1321</v>
      </c>
      <c r="H207" s="265"/>
      <c r="I207" s="140"/>
      <c r="J207" s="213"/>
    </row>
    <row r="208" spans="1:10" ht="20.149999999999999" customHeight="1" x14ac:dyDescent="0.25">
      <c r="A208" s="81">
        <f t="shared" si="12"/>
        <v>145</v>
      </c>
      <c r="B208" s="148" t="s">
        <v>1536</v>
      </c>
      <c r="C208" s="79" t="str">
        <f t="shared" si="13"/>
        <v>Termotanque Electrico 80 lts</v>
      </c>
      <c r="D208" s="146" t="str">
        <f t="shared" si="14"/>
        <v>Un</v>
      </c>
      <c r="E208" s="124"/>
      <c r="F208" s="214"/>
      <c r="G208" s="213" t="s">
        <v>1688</v>
      </c>
      <c r="H208" s="265" t="s">
        <v>1223</v>
      </c>
      <c r="I208" s="140"/>
      <c r="J208" s="213"/>
    </row>
    <row r="209" spans="1:10" ht="20.149999999999999" customHeight="1" x14ac:dyDescent="0.25">
      <c r="A209" s="81">
        <f t="shared" si="12"/>
        <v>146</v>
      </c>
      <c r="B209" s="148" t="s">
        <v>1537</v>
      </c>
      <c r="C209" s="79" t="str">
        <f t="shared" si="13"/>
        <v>Termotanque Electrico 60 lts</v>
      </c>
      <c r="D209" s="146" t="str">
        <f t="shared" si="14"/>
        <v>Un</v>
      </c>
      <c r="E209" s="124"/>
      <c r="F209" s="214"/>
      <c r="G209" s="213" t="s">
        <v>1689</v>
      </c>
      <c r="H209" s="265" t="s">
        <v>1223</v>
      </c>
      <c r="I209" s="140"/>
      <c r="J209" s="213"/>
    </row>
    <row r="210" spans="1:10" ht="20.149999999999999" customHeight="1" x14ac:dyDescent="0.25">
      <c r="A210" s="81">
        <f t="shared" si="12"/>
        <v>147</v>
      </c>
      <c r="B210" s="148" t="s">
        <v>1538</v>
      </c>
      <c r="C210" s="79" t="str">
        <f t="shared" si="13"/>
        <v>Cocina semi-Industrial</v>
      </c>
      <c r="D210" s="146" t="str">
        <f t="shared" si="14"/>
        <v>Un</v>
      </c>
      <c r="E210" s="124"/>
      <c r="F210" s="214"/>
      <c r="G210" s="213" t="s">
        <v>1690</v>
      </c>
      <c r="H210" s="265" t="s">
        <v>1223</v>
      </c>
      <c r="I210" s="140"/>
      <c r="J210" s="213"/>
    </row>
    <row r="211" spans="1:10" ht="20.149999999999999" customHeight="1" x14ac:dyDescent="0.25">
      <c r="A211" s="81">
        <f t="shared" si="12"/>
        <v>148</v>
      </c>
      <c r="B211" s="148" t="s">
        <v>1539</v>
      </c>
      <c r="C211" s="79" t="str">
        <f t="shared" si="13"/>
        <v>Heladera</v>
      </c>
      <c r="D211" s="146" t="str">
        <f t="shared" si="14"/>
        <v>Un</v>
      </c>
      <c r="E211" s="124"/>
      <c r="F211" s="214"/>
      <c r="G211" s="213" t="s">
        <v>1691</v>
      </c>
      <c r="H211" s="265" t="s">
        <v>1223</v>
      </c>
      <c r="I211" s="140"/>
      <c r="J211" s="213"/>
    </row>
    <row r="212" spans="1:10" ht="20.149999999999999" customHeight="1" x14ac:dyDescent="0.25">
      <c r="A212" s="81">
        <f t="shared" si="12"/>
        <v>149</v>
      </c>
      <c r="B212" s="148" t="s">
        <v>1540</v>
      </c>
      <c r="C212" s="79" t="str">
        <f t="shared" si="13"/>
        <v>Horno pizero 6 moldes</v>
      </c>
      <c r="D212" s="146" t="str">
        <f t="shared" si="14"/>
        <v>Un</v>
      </c>
      <c r="E212" s="124"/>
      <c r="F212" s="214"/>
      <c r="G212" s="213" t="s">
        <v>1692</v>
      </c>
      <c r="H212" s="265" t="s">
        <v>1223</v>
      </c>
      <c r="I212" s="140"/>
      <c r="J212" s="213"/>
    </row>
    <row r="213" spans="1:10" ht="20.149999999999999" customHeight="1" x14ac:dyDescent="0.25">
      <c r="A213" s="81">
        <f t="shared" si="12"/>
        <v>149</v>
      </c>
      <c r="B213" s="148">
        <v>12</v>
      </c>
      <c r="C213" s="79" t="str">
        <f t="shared" si="13"/>
        <v xml:space="preserve"> INSTALACIÓN SANITARIA</v>
      </c>
      <c r="D213" s="146">
        <f t="shared" si="14"/>
        <v>0</v>
      </c>
      <c r="E213" s="124"/>
      <c r="F213" s="214"/>
      <c r="G213" s="213" t="s">
        <v>1693</v>
      </c>
      <c r="H213" s="265"/>
      <c r="I213" s="140"/>
      <c r="J213" s="213"/>
    </row>
    <row r="214" spans="1:10" ht="20.149999999999999" customHeight="1" x14ac:dyDescent="0.25">
      <c r="A214" s="81">
        <f t="shared" si="12"/>
        <v>149</v>
      </c>
      <c r="B214" s="148" t="s">
        <v>1541</v>
      </c>
      <c r="C214" s="79" t="str">
        <f t="shared" si="13"/>
        <v>Instalación base de cloacas, caños, cámaras</v>
      </c>
      <c r="D214" s="146">
        <f t="shared" si="14"/>
        <v>0</v>
      </c>
      <c r="E214" s="124"/>
      <c r="F214" s="214"/>
      <c r="G214" s="213" t="s">
        <v>1322</v>
      </c>
      <c r="H214" s="265"/>
      <c r="I214" s="140"/>
      <c r="J214" s="213"/>
    </row>
    <row r="215" spans="1:10" ht="20.149999999999999" customHeight="1" x14ac:dyDescent="0.25">
      <c r="A215" s="81">
        <f t="shared" si="12"/>
        <v>150</v>
      </c>
      <c r="B215" s="148" t="s">
        <v>1542</v>
      </c>
      <c r="C215" s="79" t="str">
        <f t="shared" si="13"/>
        <v>Excavaciones</v>
      </c>
      <c r="D215" s="146" t="str">
        <f t="shared" si="14"/>
        <v>m3</v>
      </c>
      <c r="E215" s="124"/>
      <c r="F215" s="214"/>
      <c r="G215" s="213" t="s">
        <v>1323</v>
      </c>
      <c r="H215" s="265" t="s">
        <v>6</v>
      </c>
      <c r="I215" s="140"/>
      <c r="J215" s="213"/>
    </row>
    <row r="216" spans="1:10" ht="20.149999999999999" customHeight="1" x14ac:dyDescent="0.25">
      <c r="A216" s="81">
        <f t="shared" si="12"/>
        <v>151</v>
      </c>
      <c r="B216" s="148" t="s">
        <v>1543</v>
      </c>
      <c r="C216" s="79" t="str">
        <f t="shared" si="13"/>
        <v>Rellenos de tierra</v>
      </c>
      <c r="D216" s="146" t="str">
        <f t="shared" si="14"/>
        <v>m3</v>
      </c>
      <c r="E216" s="124"/>
      <c r="F216" s="214"/>
      <c r="G216" s="213" t="s">
        <v>1694</v>
      </c>
      <c r="H216" s="265" t="s">
        <v>6</v>
      </c>
      <c r="I216" s="140"/>
      <c r="J216" s="213"/>
    </row>
    <row r="217" spans="1:10" ht="20.149999999999999" customHeight="1" x14ac:dyDescent="0.25">
      <c r="A217" s="81">
        <f t="shared" si="12"/>
        <v>152</v>
      </c>
      <c r="B217" s="148" t="s">
        <v>1544</v>
      </c>
      <c r="C217" s="79" t="str">
        <f t="shared" si="13"/>
        <v>Revoques de cámaras de inspección y receptáculos</v>
      </c>
      <c r="D217" s="146" t="str">
        <f t="shared" si="14"/>
        <v>m2</v>
      </c>
      <c r="E217" s="124"/>
      <c r="F217" s="214"/>
      <c r="G217" s="213" t="s">
        <v>1324</v>
      </c>
      <c r="H217" s="265" t="s">
        <v>7</v>
      </c>
      <c r="I217" s="140"/>
      <c r="J217" s="213"/>
    </row>
    <row r="218" spans="1:10" ht="20.149999999999999" customHeight="1" x14ac:dyDescent="0.25">
      <c r="A218" s="81">
        <f t="shared" si="12"/>
        <v>153</v>
      </c>
      <c r="B218" s="148" t="s">
        <v>1545</v>
      </c>
      <c r="C218" s="79" t="str">
        <f t="shared" ref="C218:C225" si="15">IFERROR(VLOOKUP(J218,Tabla_Items,2,FALSE),G218)</f>
        <v>Cámaras y receptáculos</v>
      </c>
      <c r="D218" s="146" t="str">
        <f t="shared" ref="D218:D225" si="16">IFERROR(VLOOKUP(J218,Tabla_Items,3,FALSE),H218)</f>
        <v>Un</v>
      </c>
      <c r="E218" s="124"/>
      <c r="F218" s="214"/>
      <c r="G218" s="213" t="s">
        <v>1325</v>
      </c>
      <c r="H218" s="265" t="s">
        <v>1223</v>
      </c>
      <c r="I218" s="140"/>
      <c r="J218" s="213"/>
    </row>
    <row r="219" spans="1:10" ht="20.149999999999999" customHeight="1" x14ac:dyDescent="0.25">
      <c r="A219" s="81">
        <f t="shared" ref="A219:A225" si="17">IF(D219=0,A218,A218+1)</f>
        <v>153</v>
      </c>
      <c r="B219" s="148" t="s">
        <v>1546</v>
      </c>
      <c r="C219" s="79" t="str">
        <f t="shared" si="15"/>
        <v>Cañerías, piezas y accesorios</v>
      </c>
      <c r="D219" s="146">
        <f t="shared" si="16"/>
        <v>0</v>
      </c>
      <c r="E219" s="124"/>
      <c r="F219" s="214"/>
      <c r="G219" s="213" t="s">
        <v>1326</v>
      </c>
      <c r="H219" s="265"/>
      <c r="I219" s="140"/>
      <c r="J219" s="213"/>
    </row>
    <row r="220" spans="1:10" ht="20.149999999999999" customHeight="1" x14ac:dyDescent="0.25">
      <c r="A220" s="81">
        <f t="shared" si="17"/>
        <v>154</v>
      </c>
      <c r="B220" s="148" t="s">
        <v>1547</v>
      </c>
      <c r="C220" s="79" t="str">
        <f t="shared" si="15"/>
        <v>Caño PVC Ø 160</v>
      </c>
      <c r="D220" s="146" t="str">
        <f t="shared" si="16"/>
        <v>ml</v>
      </c>
      <c r="E220" s="124"/>
      <c r="F220" s="214"/>
      <c r="G220" s="213" t="s">
        <v>1695</v>
      </c>
      <c r="H220" s="265" t="s">
        <v>607</v>
      </c>
      <c r="I220" s="140"/>
      <c r="J220" s="213"/>
    </row>
    <row r="221" spans="1:10" ht="20.149999999999999" customHeight="1" x14ac:dyDescent="0.25">
      <c r="A221" s="81">
        <f t="shared" si="17"/>
        <v>155</v>
      </c>
      <c r="B221" s="148" t="s">
        <v>1548</v>
      </c>
      <c r="C221" s="79" t="str">
        <f t="shared" si="15"/>
        <v>Caño PVC Ø 110  (incluido caños de ventilacion y desague pluvial)</v>
      </c>
      <c r="D221" s="146" t="str">
        <f t="shared" si="16"/>
        <v>ml</v>
      </c>
      <c r="E221" s="124"/>
      <c r="F221" s="214"/>
      <c r="G221" s="213" t="s">
        <v>1696</v>
      </c>
      <c r="H221" s="265" t="s">
        <v>607</v>
      </c>
      <c r="I221" s="140"/>
      <c r="J221" s="213"/>
    </row>
    <row r="222" spans="1:10" ht="20.149999999999999" customHeight="1" x14ac:dyDescent="0.25">
      <c r="A222" s="81">
        <f t="shared" si="17"/>
        <v>156</v>
      </c>
      <c r="B222" s="148" t="s">
        <v>1549</v>
      </c>
      <c r="C222" s="79" t="str">
        <f t="shared" si="15"/>
        <v>Caño PVC Ø 63</v>
      </c>
      <c r="D222" s="146" t="str">
        <f t="shared" si="16"/>
        <v>ml</v>
      </c>
      <c r="E222" s="124"/>
      <c r="F222" s="214"/>
      <c r="G222" s="213" t="s">
        <v>1697</v>
      </c>
      <c r="H222" s="265" t="s">
        <v>607</v>
      </c>
      <c r="I222" s="140"/>
      <c r="J222" s="213"/>
    </row>
    <row r="223" spans="1:10" ht="20.149999999999999" customHeight="1" x14ac:dyDescent="0.25">
      <c r="A223" s="81">
        <f t="shared" si="17"/>
        <v>157</v>
      </c>
      <c r="B223" s="148" t="s">
        <v>1785</v>
      </c>
      <c r="C223" s="79" t="str">
        <f t="shared" si="15"/>
        <v>Caño PVC Ø 40</v>
      </c>
      <c r="D223" s="146" t="str">
        <f t="shared" si="16"/>
        <v>ml</v>
      </c>
      <c r="E223" s="124"/>
      <c r="F223" s="214"/>
      <c r="G223" s="213" t="s">
        <v>1698</v>
      </c>
      <c r="H223" s="265" t="s">
        <v>607</v>
      </c>
      <c r="I223" s="140"/>
      <c r="J223" s="213"/>
    </row>
    <row r="224" spans="1:10" ht="20.149999999999999" customHeight="1" x14ac:dyDescent="0.25">
      <c r="A224" s="81">
        <f t="shared" si="17"/>
        <v>158</v>
      </c>
      <c r="B224" s="148" t="s">
        <v>1786</v>
      </c>
      <c r="C224" s="79" t="str">
        <f t="shared" si="15"/>
        <v>Bocas de Acceso</v>
      </c>
      <c r="D224" s="146" t="str">
        <f t="shared" si="16"/>
        <v>Un</v>
      </c>
      <c r="E224" s="124"/>
      <c r="F224" s="214"/>
      <c r="G224" s="213" t="s">
        <v>1699</v>
      </c>
      <c r="H224" s="265" t="s">
        <v>1223</v>
      </c>
      <c r="I224" s="140"/>
      <c r="J224" s="213"/>
    </row>
    <row r="225" spans="1:10" ht="20.149999999999999" customHeight="1" x14ac:dyDescent="0.25">
      <c r="A225" s="81">
        <f t="shared" si="17"/>
        <v>159</v>
      </c>
      <c r="B225" s="148" t="s">
        <v>1787</v>
      </c>
      <c r="C225" s="79" t="str">
        <f t="shared" si="15"/>
        <v>Bocas de Inspección</v>
      </c>
      <c r="D225" s="146" t="str">
        <f t="shared" si="16"/>
        <v>Un</v>
      </c>
      <c r="E225" s="124"/>
      <c r="F225" s="214"/>
      <c r="G225" s="213" t="s">
        <v>1700</v>
      </c>
      <c r="H225" s="265" t="s">
        <v>1223</v>
      </c>
      <c r="I225" s="140"/>
      <c r="J225" s="213"/>
    </row>
    <row r="226" spans="1:10" ht="20.149999999999999" customHeight="1" x14ac:dyDescent="0.25">
      <c r="A226" s="81">
        <f t="shared" ref="A226:A227" si="18">IF(D226=0,A225,A225+1)</f>
        <v>160</v>
      </c>
      <c r="B226" s="148" t="s">
        <v>1788</v>
      </c>
      <c r="C226" s="79" t="str">
        <f t="shared" ref="C226:C227" si="19">IFERROR(VLOOKUP(J226,Tabla_Items,2,FALSE),G226)</f>
        <v>Pileta de piso</v>
      </c>
      <c r="D226" s="146" t="str">
        <f t="shared" ref="D226:D227" si="20">IFERROR(VLOOKUP(J226,Tabla_Items,3,FALSE),H226)</f>
        <v>Un</v>
      </c>
      <c r="E226" s="124"/>
      <c r="G226" s="213" t="s">
        <v>1701</v>
      </c>
      <c r="H226" s="265" t="s">
        <v>1223</v>
      </c>
      <c r="I226" s="140"/>
      <c r="J226" s="213"/>
    </row>
    <row r="227" spans="1:10" ht="20.149999999999999" customHeight="1" x14ac:dyDescent="0.25">
      <c r="A227" s="81">
        <f t="shared" si="18"/>
        <v>160</v>
      </c>
      <c r="B227" s="148" t="s">
        <v>1550</v>
      </c>
      <c r="C227" s="79" t="str">
        <f t="shared" si="19"/>
        <v>Ventilación</v>
      </c>
      <c r="D227" s="146">
        <f t="shared" si="20"/>
        <v>0</v>
      </c>
      <c r="E227" s="124"/>
      <c r="G227" s="213" t="s">
        <v>1327</v>
      </c>
      <c r="H227" s="265"/>
      <c r="I227" s="140"/>
      <c r="J227" s="213"/>
    </row>
    <row r="228" spans="1:10" ht="20.149999999999999" customHeight="1" x14ac:dyDescent="0.25">
      <c r="A228" s="81">
        <f t="shared" ref="A228:A291" si="21">IF(D228=0,A227,A227+1)</f>
        <v>161</v>
      </c>
      <c r="B228" s="148" t="s">
        <v>1551</v>
      </c>
      <c r="C228" s="79" t="str">
        <f t="shared" ref="C228:C291" si="22">IFERROR(VLOOKUP(J228,Tabla_Items,2,FALSE),G228)</f>
        <v>Cañerías de P.V.C. y Accesorios</v>
      </c>
      <c r="D228" s="146" t="str">
        <f t="shared" ref="D228:D291" si="23">IFERROR(VLOOKUP(J228,Tabla_Items,3,FALSE),H228)</f>
        <v>ml</v>
      </c>
      <c r="E228" s="124"/>
      <c r="G228" s="213" t="s">
        <v>1328</v>
      </c>
      <c r="H228" s="265" t="s">
        <v>607</v>
      </c>
      <c r="I228" s="140"/>
      <c r="J228" s="213"/>
    </row>
    <row r="229" spans="1:10" ht="20.149999999999999" customHeight="1" x14ac:dyDescent="0.25">
      <c r="A229" s="81">
        <f t="shared" si="21"/>
        <v>161</v>
      </c>
      <c r="B229" s="148" t="s">
        <v>1552</v>
      </c>
      <c r="C229" s="79" t="str">
        <f t="shared" si="22"/>
        <v>Dispositivos de tratamiento y otros</v>
      </c>
      <c r="D229" s="146">
        <f t="shared" si="23"/>
        <v>0</v>
      </c>
      <c r="E229" s="124"/>
      <c r="G229" s="213" t="s">
        <v>1329</v>
      </c>
      <c r="H229" s="265"/>
      <c r="I229" s="140"/>
      <c r="J229" s="213"/>
    </row>
    <row r="230" spans="1:10" ht="20.149999999999999" customHeight="1" x14ac:dyDescent="0.25">
      <c r="A230" s="81">
        <f t="shared" si="21"/>
        <v>162</v>
      </c>
      <c r="B230" s="148" t="s">
        <v>1860</v>
      </c>
      <c r="C230" s="79" t="str">
        <f t="shared" si="22"/>
        <v>Cámara séptica</v>
      </c>
      <c r="D230" s="146" t="str">
        <f t="shared" si="23"/>
        <v>Un.</v>
      </c>
      <c r="E230" s="124"/>
      <c r="G230" s="213" t="s">
        <v>1854</v>
      </c>
      <c r="H230" s="265" t="s">
        <v>1622</v>
      </c>
      <c r="I230" s="140"/>
      <c r="J230" s="213"/>
    </row>
    <row r="231" spans="1:10" ht="20.149999999999999" customHeight="1" x14ac:dyDescent="0.25">
      <c r="A231" s="81">
        <f t="shared" si="21"/>
        <v>163</v>
      </c>
      <c r="B231" s="148" t="s">
        <v>1861</v>
      </c>
      <c r="C231" s="79" t="str">
        <f t="shared" si="22"/>
        <v>Pozos Absorventes y conexiones</v>
      </c>
      <c r="D231" s="146" t="str">
        <f t="shared" si="23"/>
        <v>Un.</v>
      </c>
      <c r="E231" s="124"/>
      <c r="G231" s="213" t="s">
        <v>1855</v>
      </c>
      <c r="H231" s="265" t="s">
        <v>1622</v>
      </c>
      <c r="I231" s="140"/>
      <c r="J231" s="213"/>
    </row>
    <row r="232" spans="1:10" ht="20.149999999999999" customHeight="1" x14ac:dyDescent="0.25">
      <c r="A232" s="81">
        <f t="shared" si="21"/>
        <v>164</v>
      </c>
      <c r="B232" s="148" t="s">
        <v>1789</v>
      </c>
      <c r="C232" s="79" t="str">
        <f t="shared" si="22"/>
        <v>Interceptores de grasas y aceites</v>
      </c>
      <c r="D232" s="146" t="str">
        <f t="shared" si="23"/>
        <v>Un.</v>
      </c>
      <c r="E232" s="124"/>
      <c r="G232" s="213" t="s">
        <v>1330</v>
      </c>
      <c r="H232" s="265" t="s">
        <v>1622</v>
      </c>
      <c r="I232" s="140"/>
      <c r="J232" s="213"/>
    </row>
    <row r="233" spans="1:10" ht="20.149999999999999" customHeight="1" x14ac:dyDescent="0.25">
      <c r="A233" s="81">
        <f t="shared" si="21"/>
        <v>165</v>
      </c>
      <c r="B233" s="148" t="s">
        <v>1553</v>
      </c>
      <c r="C233" s="79" t="str">
        <f t="shared" si="22"/>
        <v>Cámara de extracción de muestras de caudales</v>
      </c>
      <c r="D233" s="146" t="str">
        <f t="shared" si="23"/>
        <v>Un.</v>
      </c>
      <c r="E233" s="124"/>
      <c r="G233" s="213" t="s">
        <v>1331</v>
      </c>
      <c r="H233" s="265" t="s">
        <v>1622</v>
      </c>
      <c r="I233" s="140"/>
      <c r="J233" s="213"/>
    </row>
    <row r="234" spans="1:10" ht="20.149999999999999" customHeight="1" x14ac:dyDescent="0.25">
      <c r="A234" s="81">
        <f t="shared" si="21"/>
        <v>165</v>
      </c>
      <c r="B234" s="148" t="s">
        <v>1554</v>
      </c>
      <c r="C234" s="79" t="str">
        <f t="shared" si="22"/>
        <v>Cañería distribución agua fría-caliente</v>
      </c>
      <c r="D234" s="146">
        <f t="shared" si="23"/>
        <v>0</v>
      </c>
      <c r="E234" s="124"/>
      <c r="G234" s="213" t="s">
        <v>1332</v>
      </c>
      <c r="H234" s="265"/>
      <c r="I234" s="140"/>
      <c r="J234" s="213"/>
    </row>
    <row r="235" spans="1:10" ht="20.149999999999999" customHeight="1" x14ac:dyDescent="0.25">
      <c r="A235" s="81">
        <f t="shared" si="21"/>
        <v>166</v>
      </c>
      <c r="B235" s="148" t="s">
        <v>1555</v>
      </c>
      <c r="C235" s="79" t="str">
        <f t="shared" si="22"/>
        <v>Piezas especiales</v>
      </c>
      <c r="D235" s="146" t="str">
        <f t="shared" si="23"/>
        <v>gl</v>
      </c>
      <c r="E235" s="124"/>
      <c r="G235" s="213" t="s">
        <v>1333</v>
      </c>
      <c r="H235" s="265" t="s">
        <v>5</v>
      </c>
      <c r="I235" s="140"/>
      <c r="J235" s="213"/>
    </row>
    <row r="236" spans="1:10" ht="20.149999999999999" customHeight="1" x14ac:dyDescent="0.25">
      <c r="A236" s="81">
        <f t="shared" si="21"/>
        <v>166</v>
      </c>
      <c r="B236" s="148" t="s">
        <v>1556</v>
      </c>
      <c r="C236" s="79" t="str">
        <f t="shared" si="22"/>
        <v>Cañerías para distribución de agua</v>
      </c>
      <c r="D236" s="146">
        <f t="shared" si="23"/>
        <v>0</v>
      </c>
      <c r="E236" s="124"/>
      <c r="G236" s="213" t="s">
        <v>1334</v>
      </c>
      <c r="H236" s="265"/>
      <c r="I236" s="140"/>
      <c r="J236" s="213"/>
    </row>
    <row r="237" spans="1:10" ht="20.149999999999999" customHeight="1" x14ac:dyDescent="0.25">
      <c r="A237" s="81">
        <f t="shared" si="21"/>
        <v>167</v>
      </c>
      <c r="B237" s="148" t="s">
        <v>1557</v>
      </c>
      <c r="C237" s="79" t="str">
        <f t="shared" si="22"/>
        <v>Caño AcquaØ 63mm- P/colector</v>
      </c>
      <c r="D237" s="146" t="str">
        <f t="shared" si="23"/>
        <v>ml</v>
      </c>
      <c r="E237" s="124"/>
      <c r="G237" s="213" t="s">
        <v>1702</v>
      </c>
      <c r="H237" s="265" t="s">
        <v>607</v>
      </c>
      <c r="I237" s="140"/>
      <c r="J237" s="213"/>
    </row>
    <row r="238" spans="1:10" ht="20.149999999999999" customHeight="1" x14ac:dyDescent="0.25">
      <c r="A238" s="81">
        <f t="shared" si="21"/>
        <v>168</v>
      </c>
      <c r="B238" s="148" t="s">
        <v>1558</v>
      </c>
      <c r="C238" s="79" t="str">
        <f t="shared" si="22"/>
        <v>Caño AcquaØ 50mm</v>
      </c>
      <c r="D238" s="146" t="str">
        <f t="shared" si="23"/>
        <v>ml</v>
      </c>
      <c r="E238" s="124"/>
      <c r="G238" s="213" t="s">
        <v>1703</v>
      </c>
      <c r="H238" s="265" t="s">
        <v>607</v>
      </c>
      <c r="I238" s="140"/>
      <c r="J238" s="213"/>
    </row>
    <row r="239" spans="1:10" ht="20.149999999999999" customHeight="1" x14ac:dyDescent="0.25">
      <c r="A239" s="81">
        <f t="shared" si="21"/>
        <v>169</v>
      </c>
      <c r="B239" s="148" t="s">
        <v>1559</v>
      </c>
      <c r="C239" s="79" t="str">
        <f t="shared" si="22"/>
        <v>Caño AcquaØ 40mm</v>
      </c>
      <c r="D239" s="146" t="str">
        <f t="shared" si="23"/>
        <v>ml</v>
      </c>
      <c r="E239" s="124"/>
      <c r="G239" s="213" t="s">
        <v>1704</v>
      </c>
      <c r="H239" s="265" t="s">
        <v>607</v>
      </c>
      <c r="I239" s="140"/>
      <c r="J239" s="213"/>
    </row>
    <row r="240" spans="1:10" ht="20.149999999999999" customHeight="1" x14ac:dyDescent="0.25">
      <c r="A240" s="81">
        <f t="shared" si="21"/>
        <v>170</v>
      </c>
      <c r="B240" s="148" t="s">
        <v>1560</v>
      </c>
      <c r="C240" s="79" t="str">
        <f t="shared" si="22"/>
        <v>Caño AcquaØ 32mm</v>
      </c>
      <c r="D240" s="146" t="str">
        <f t="shared" si="23"/>
        <v>ml</v>
      </c>
      <c r="E240" s="124"/>
      <c r="G240" s="213" t="s">
        <v>1705</v>
      </c>
      <c r="H240" s="265" t="s">
        <v>607</v>
      </c>
      <c r="I240" s="140"/>
      <c r="J240" s="213"/>
    </row>
    <row r="241" spans="1:10" ht="20.149999999999999" customHeight="1" x14ac:dyDescent="0.25">
      <c r="A241" s="81">
        <f t="shared" si="21"/>
        <v>171</v>
      </c>
      <c r="B241" s="148" t="s">
        <v>1561</v>
      </c>
      <c r="C241" s="79" t="str">
        <f t="shared" si="22"/>
        <v>Caño AcquaØ 25mm</v>
      </c>
      <c r="D241" s="146" t="str">
        <f t="shared" si="23"/>
        <v>ml</v>
      </c>
      <c r="E241" s="124"/>
      <c r="G241" s="213" t="s">
        <v>1706</v>
      </c>
      <c r="H241" s="265" t="s">
        <v>607</v>
      </c>
      <c r="I241" s="140"/>
      <c r="J241" s="213"/>
    </row>
    <row r="242" spans="1:10" ht="20.149999999999999" customHeight="1" x14ac:dyDescent="0.25">
      <c r="A242" s="81">
        <f t="shared" si="21"/>
        <v>172</v>
      </c>
      <c r="B242" s="148" t="s">
        <v>1562</v>
      </c>
      <c r="C242" s="79" t="str">
        <f t="shared" si="22"/>
        <v>Caño AcquaØ 20mm</v>
      </c>
      <c r="D242" s="146" t="str">
        <f t="shared" si="23"/>
        <v>ml</v>
      </c>
      <c r="E242" s="124"/>
      <c r="G242" s="213" t="s">
        <v>1335</v>
      </c>
      <c r="H242" s="265" t="s">
        <v>607</v>
      </c>
      <c r="I242" s="140"/>
      <c r="J242" s="213"/>
    </row>
    <row r="243" spans="1:10" ht="20.149999999999999" customHeight="1" x14ac:dyDescent="0.25">
      <c r="A243" s="81">
        <f t="shared" si="21"/>
        <v>173</v>
      </c>
      <c r="B243" s="148" t="s">
        <v>1563</v>
      </c>
      <c r="C243" s="79" t="str">
        <f t="shared" si="22"/>
        <v>Varios</v>
      </c>
      <c r="D243" s="146" t="str">
        <f t="shared" si="23"/>
        <v>gl</v>
      </c>
      <c r="E243" s="124"/>
      <c r="G243" s="213" t="s">
        <v>1707</v>
      </c>
      <c r="H243" s="265" t="s">
        <v>5</v>
      </c>
      <c r="I243" s="140"/>
      <c r="J243" s="213"/>
    </row>
    <row r="244" spans="1:10" ht="20.149999999999999" customHeight="1" x14ac:dyDescent="0.25">
      <c r="A244" s="81">
        <f t="shared" si="21"/>
        <v>174</v>
      </c>
      <c r="B244" s="148" t="s">
        <v>1564</v>
      </c>
      <c r="C244" s="79" t="str">
        <f t="shared" si="22"/>
        <v>Revestimientos de cañerías</v>
      </c>
      <c r="D244" s="146" t="str">
        <f t="shared" si="23"/>
        <v>gl</v>
      </c>
      <c r="E244" s="124"/>
      <c r="G244" s="213" t="s">
        <v>1336</v>
      </c>
      <c r="H244" s="265" t="s">
        <v>5</v>
      </c>
      <c r="I244" s="140"/>
      <c r="J244" s="213"/>
    </row>
    <row r="245" spans="1:10" ht="20.149999999999999" customHeight="1" x14ac:dyDescent="0.25">
      <c r="A245" s="81">
        <f t="shared" si="21"/>
        <v>174</v>
      </c>
      <c r="B245" s="148" t="s">
        <v>1565</v>
      </c>
      <c r="C245" s="79" t="str">
        <f t="shared" si="22"/>
        <v>Tanque de reserva y Bombeo</v>
      </c>
      <c r="D245" s="146">
        <f t="shared" si="23"/>
        <v>0</v>
      </c>
      <c r="E245" s="124"/>
      <c r="G245" s="213" t="s">
        <v>1337</v>
      </c>
      <c r="H245" s="265"/>
      <c r="I245" s="140"/>
      <c r="J245" s="213"/>
    </row>
    <row r="246" spans="1:10" ht="20.149999999999999" customHeight="1" x14ac:dyDescent="0.25">
      <c r="A246" s="81">
        <f t="shared" si="21"/>
        <v>174</v>
      </c>
      <c r="B246" s="148" t="s">
        <v>1566</v>
      </c>
      <c r="C246" s="79" t="str">
        <f t="shared" si="22"/>
        <v>Tanques de Reserva</v>
      </c>
      <c r="D246" s="146">
        <f t="shared" si="23"/>
        <v>0</v>
      </c>
      <c r="E246" s="124"/>
      <c r="G246" s="213" t="s">
        <v>1338</v>
      </c>
      <c r="H246" s="265"/>
      <c r="I246" s="140"/>
      <c r="J246" s="213"/>
    </row>
    <row r="247" spans="1:10" ht="20.149999999999999" customHeight="1" x14ac:dyDescent="0.25">
      <c r="A247" s="81">
        <f t="shared" si="21"/>
        <v>175</v>
      </c>
      <c r="B247" s="148" t="s">
        <v>1790</v>
      </c>
      <c r="C247" s="79" t="str">
        <f t="shared" si="22"/>
        <v>Tanque ROTOPLAST 2750 ltrs</v>
      </c>
      <c r="D247" s="146" t="str">
        <f t="shared" si="23"/>
        <v>Un.</v>
      </c>
      <c r="E247" s="124"/>
      <c r="G247" s="213" t="s">
        <v>1708</v>
      </c>
      <c r="H247" s="265" t="s">
        <v>1622</v>
      </c>
      <c r="I247" s="140"/>
      <c r="J247" s="213"/>
    </row>
    <row r="248" spans="1:10" ht="20.149999999999999" customHeight="1" x14ac:dyDescent="0.25">
      <c r="A248" s="81">
        <f t="shared" si="21"/>
        <v>175</v>
      </c>
      <c r="B248" s="148" t="s">
        <v>1567</v>
      </c>
      <c r="C248" s="79" t="str">
        <f t="shared" si="22"/>
        <v>Tanques de Bombeo</v>
      </c>
      <c r="D248" s="146">
        <f t="shared" si="23"/>
        <v>0</v>
      </c>
      <c r="E248" s="124"/>
      <c r="G248" s="213" t="s">
        <v>1709</v>
      </c>
      <c r="H248" s="265"/>
      <c r="I248" s="140"/>
      <c r="J248" s="213"/>
    </row>
    <row r="249" spans="1:10" ht="20.149999999999999" customHeight="1" x14ac:dyDescent="0.25">
      <c r="A249" s="81">
        <f t="shared" si="21"/>
        <v>176</v>
      </c>
      <c r="B249" s="148" t="s">
        <v>1791</v>
      </c>
      <c r="C249" s="79" t="str">
        <f t="shared" si="22"/>
        <v>Tanque 1100 ltrs</v>
      </c>
      <c r="D249" s="146" t="str">
        <f t="shared" si="23"/>
        <v>Un.</v>
      </c>
      <c r="E249" s="124"/>
      <c r="G249" s="213" t="s">
        <v>1710</v>
      </c>
      <c r="H249" s="265" t="s">
        <v>1622</v>
      </c>
      <c r="I249" s="140"/>
      <c r="J249" s="213"/>
    </row>
    <row r="250" spans="1:10" ht="20.149999999999999" customHeight="1" x14ac:dyDescent="0.25">
      <c r="A250" s="81">
        <f t="shared" si="21"/>
        <v>177</v>
      </c>
      <c r="B250" s="148" t="s">
        <v>1792</v>
      </c>
      <c r="C250" s="79" t="str">
        <f t="shared" si="22"/>
        <v>Equipo de bombeo  2 electrobombas 2,5 Hp</v>
      </c>
      <c r="D250" s="146" t="str">
        <f t="shared" si="23"/>
        <v>Un.</v>
      </c>
      <c r="E250" s="124"/>
      <c r="G250" s="213" t="s">
        <v>1711</v>
      </c>
      <c r="H250" s="265" t="s">
        <v>1622</v>
      </c>
      <c r="I250" s="140"/>
      <c r="J250" s="213"/>
    </row>
    <row r="251" spans="1:10" ht="20.149999999999999" customHeight="1" x14ac:dyDescent="0.25">
      <c r="A251" s="81">
        <f t="shared" si="21"/>
        <v>178</v>
      </c>
      <c r="B251" s="148" t="s">
        <v>1793</v>
      </c>
      <c r="C251" s="79" t="str">
        <f t="shared" si="22"/>
        <v>Flexibles para conexión de artefactos</v>
      </c>
      <c r="D251" s="146" t="str">
        <f t="shared" si="23"/>
        <v>Un.</v>
      </c>
      <c r="E251" s="124"/>
      <c r="G251" s="213" t="s">
        <v>1712</v>
      </c>
      <c r="H251" s="265" t="s">
        <v>1622</v>
      </c>
      <c r="I251" s="140"/>
      <c r="J251" s="213"/>
    </row>
    <row r="252" spans="1:10" ht="20.149999999999999" customHeight="1" x14ac:dyDescent="0.25">
      <c r="A252" s="81">
        <f t="shared" si="21"/>
        <v>178</v>
      </c>
      <c r="B252" s="148" t="s">
        <v>1568</v>
      </c>
      <c r="C252" s="79" t="str">
        <f t="shared" si="22"/>
        <v>Artefactos sanitarios y griferia</v>
      </c>
      <c r="D252" s="146">
        <f t="shared" si="23"/>
        <v>0</v>
      </c>
      <c r="E252" s="124"/>
      <c r="G252" s="213" t="s">
        <v>1339</v>
      </c>
      <c r="H252" s="265"/>
      <c r="I252" s="140"/>
      <c r="J252" s="213"/>
    </row>
    <row r="253" spans="1:10" ht="20.149999999999999" customHeight="1" x14ac:dyDescent="0.25">
      <c r="A253" s="81">
        <f t="shared" si="21"/>
        <v>178</v>
      </c>
      <c r="B253" s="148" t="s">
        <v>1569</v>
      </c>
      <c r="C253" s="79" t="str">
        <f t="shared" si="22"/>
        <v>Artefactos y Accesorios</v>
      </c>
      <c r="D253" s="146">
        <f t="shared" si="23"/>
        <v>0</v>
      </c>
      <c r="E253" s="124"/>
      <c r="G253" s="213" t="s">
        <v>1340</v>
      </c>
      <c r="H253" s="265"/>
      <c r="I253" s="140"/>
      <c r="J253" s="213"/>
    </row>
    <row r="254" spans="1:10" ht="20.149999999999999" customHeight="1" x14ac:dyDescent="0.25">
      <c r="A254" s="81">
        <f t="shared" si="21"/>
        <v>179</v>
      </c>
      <c r="B254" s="148" t="s">
        <v>1570</v>
      </c>
      <c r="C254" s="79" t="str">
        <f t="shared" si="22"/>
        <v xml:space="preserve">Inodoro Ferrum </v>
      </c>
      <c r="D254" s="146" t="str">
        <f t="shared" si="23"/>
        <v>Un.</v>
      </c>
      <c r="E254" s="124"/>
      <c r="G254" s="213" t="s">
        <v>1341</v>
      </c>
      <c r="H254" s="265" t="s">
        <v>1622</v>
      </c>
      <c r="I254" s="140"/>
      <c r="J254" s="213"/>
    </row>
    <row r="255" spans="1:10" ht="20.149999999999999" customHeight="1" x14ac:dyDescent="0.25">
      <c r="A255" s="81">
        <f t="shared" si="21"/>
        <v>180</v>
      </c>
      <c r="B255" s="148" t="s">
        <v>1571</v>
      </c>
      <c r="C255" s="79" t="str">
        <f t="shared" si="22"/>
        <v>Inodoro Ferrum discapacitado c/depósito mochila</v>
      </c>
      <c r="D255" s="146" t="str">
        <f t="shared" si="23"/>
        <v>Un.</v>
      </c>
      <c r="E255" s="124"/>
      <c r="G255" s="213" t="s">
        <v>1713</v>
      </c>
      <c r="H255" s="265" t="s">
        <v>1622</v>
      </c>
      <c r="I255" s="140"/>
      <c r="J255" s="213"/>
    </row>
    <row r="256" spans="1:10" ht="20.149999999999999" customHeight="1" x14ac:dyDescent="0.25">
      <c r="A256" s="81">
        <f t="shared" si="21"/>
        <v>181</v>
      </c>
      <c r="B256" s="148" t="s">
        <v>1572</v>
      </c>
      <c r="C256" s="79" t="str">
        <f t="shared" si="22"/>
        <v>Bebedero</v>
      </c>
      <c r="D256" s="146" t="str">
        <f t="shared" si="23"/>
        <v>Un.</v>
      </c>
      <c r="E256" s="124"/>
      <c r="G256" s="213" t="s">
        <v>1344</v>
      </c>
      <c r="H256" s="265" t="s">
        <v>1622</v>
      </c>
      <c r="I256" s="140"/>
      <c r="J256" s="213"/>
    </row>
    <row r="257" spans="1:10" ht="20.149999999999999" customHeight="1" x14ac:dyDescent="0.25">
      <c r="A257" s="81">
        <f t="shared" si="21"/>
        <v>182</v>
      </c>
      <c r="B257" s="148" t="s">
        <v>1573</v>
      </c>
      <c r="C257" s="79" t="str">
        <f t="shared" si="22"/>
        <v>Barrales discapacitado</v>
      </c>
      <c r="D257" s="146" t="str">
        <f t="shared" si="23"/>
        <v>Un.</v>
      </c>
      <c r="E257" s="124"/>
      <c r="G257" s="213" t="s">
        <v>1347</v>
      </c>
      <c r="H257" s="265" t="s">
        <v>1622</v>
      </c>
      <c r="I257" s="140"/>
      <c r="J257" s="213"/>
    </row>
    <row r="258" spans="1:10" ht="20.149999999999999" customHeight="1" x14ac:dyDescent="0.25">
      <c r="A258" s="81">
        <f t="shared" si="21"/>
        <v>183</v>
      </c>
      <c r="B258" s="148" t="s">
        <v>1574</v>
      </c>
      <c r="C258" s="79" t="str">
        <f t="shared" si="22"/>
        <v xml:space="preserve">Lavatorio con pie </v>
      </c>
      <c r="D258" s="146" t="str">
        <f t="shared" si="23"/>
        <v>Un.</v>
      </c>
      <c r="E258" s="124"/>
      <c r="G258" s="213" t="s">
        <v>1714</v>
      </c>
      <c r="H258" s="265" t="s">
        <v>1622</v>
      </c>
      <c r="I258" s="140"/>
      <c r="J258" s="213"/>
    </row>
    <row r="259" spans="1:10" ht="20.149999999999999" customHeight="1" x14ac:dyDescent="0.25">
      <c r="A259" s="81">
        <f t="shared" si="21"/>
        <v>184</v>
      </c>
      <c r="B259" s="148" t="s">
        <v>1575</v>
      </c>
      <c r="C259" s="79" t="str">
        <f t="shared" si="22"/>
        <v xml:space="preserve">Lavatorio sin pie </v>
      </c>
      <c r="D259" s="146" t="str">
        <f t="shared" si="23"/>
        <v>Un.</v>
      </c>
      <c r="E259" s="124"/>
      <c r="G259" s="213" t="s">
        <v>1342</v>
      </c>
      <c r="H259" s="265" t="s">
        <v>1622</v>
      </c>
      <c r="I259" s="140"/>
      <c r="J259" s="213"/>
    </row>
    <row r="260" spans="1:10" ht="20.149999999999999" customHeight="1" x14ac:dyDescent="0.25">
      <c r="A260" s="81">
        <f t="shared" si="21"/>
        <v>185</v>
      </c>
      <c r="B260" s="148" t="s">
        <v>1576</v>
      </c>
      <c r="C260" s="79" t="str">
        <f t="shared" si="22"/>
        <v>Pileta de Cocina AºIº</v>
      </c>
      <c r="D260" s="146" t="str">
        <f t="shared" si="23"/>
        <v>Un.</v>
      </c>
      <c r="E260" s="124"/>
      <c r="G260" s="213" t="s">
        <v>1715</v>
      </c>
      <c r="H260" s="265" t="s">
        <v>1622</v>
      </c>
      <c r="I260" s="140"/>
      <c r="J260" s="213"/>
    </row>
    <row r="261" spans="1:10" ht="20.149999999999999" customHeight="1" x14ac:dyDescent="0.25">
      <c r="A261" s="81">
        <f t="shared" si="21"/>
        <v>186</v>
      </c>
      <c r="B261" s="148" t="s">
        <v>1577</v>
      </c>
      <c r="C261" s="79" t="str">
        <f t="shared" si="22"/>
        <v xml:space="preserve">Griferia FV para Lavatorio </v>
      </c>
      <c r="D261" s="146" t="str">
        <f t="shared" si="23"/>
        <v>Un.</v>
      </c>
      <c r="E261" s="124"/>
      <c r="G261" s="213" t="s">
        <v>1343</v>
      </c>
      <c r="H261" s="265" t="s">
        <v>1622</v>
      </c>
      <c r="I261" s="140"/>
      <c r="J261" s="213"/>
    </row>
    <row r="262" spans="1:10" ht="20.149999999999999" customHeight="1" x14ac:dyDescent="0.25">
      <c r="A262" s="81">
        <f t="shared" si="21"/>
        <v>187</v>
      </c>
      <c r="B262" s="148" t="s">
        <v>1578</v>
      </c>
      <c r="C262" s="79" t="str">
        <f t="shared" si="22"/>
        <v>Griferia FV para Lavatorio p/discapacitado</v>
      </c>
      <c r="D262" s="146" t="str">
        <f t="shared" si="23"/>
        <v>Un.</v>
      </c>
      <c r="E262" s="124"/>
      <c r="G262" s="213" t="s">
        <v>1345</v>
      </c>
      <c r="H262" s="265" t="s">
        <v>1622</v>
      </c>
      <c r="I262" s="140"/>
      <c r="J262" s="213"/>
    </row>
    <row r="263" spans="1:10" ht="20.149999999999999" customHeight="1" x14ac:dyDescent="0.25">
      <c r="A263" s="81">
        <f t="shared" si="21"/>
        <v>188</v>
      </c>
      <c r="B263" s="148" t="s">
        <v>1579</v>
      </c>
      <c r="C263" s="79" t="str">
        <f t="shared" si="22"/>
        <v>Griferia Pileta Cocinar FV y Pileta de lavar</v>
      </c>
      <c r="D263" s="146" t="str">
        <f t="shared" si="23"/>
        <v>Un.</v>
      </c>
      <c r="E263" s="124"/>
      <c r="G263" s="213" t="s">
        <v>1346</v>
      </c>
      <c r="H263" s="265" t="s">
        <v>1622</v>
      </c>
      <c r="I263" s="140"/>
      <c r="J263" s="213"/>
    </row>
    <row r="264" spans="1:10" ht="20.149999999999999" customHeight="1" x14ac:dyDescent="0.25">
      <c r="A264" s="81">
        <f t="shared" si="21"/>
        <v>189</v>
      </c>
      <c r="B264" s="148" t="s">
        <v>1580</v>
      </c>
      <c r="C264" s="79" t="str">
        <f t="shared" si="22"/>
        <v xml:space="preserve">Lavabo discapacitado </v>
      </c>
      <c r="D264" s="146" t="str">
        <f t="shared" si="23"/>
        <v>Un.</v>
      </c>
      <c r="E264" s="124"/>
      <c r="G264" s="213" t="s">
        <v>1716</v>
      </c>
      <c r="H264" s="265" t="s">
        <v>1622</v>
      </c>
      <c r="I264" s="140"/>
      <c r="J264" s="213"/>
    </row>
    <row r="265" spans="1:10" ht="20.149999999999999" customHeight="1" x14ac:dyDescent="0.25">
      <c r="A265" s="81">
        <f t="shared" si="21"/>
        <v>190</v>
      </c>
      <c r="B265" s="148" t="s">
        <v>1581</v>
      </c>
      <c r="C265" s="79" t="str">
        <f t="shared" si="22"/>
        <v>Canillas surtidor</v>
      </c>
      <c r="D265" s="146" t="str">
        <f t="shared" si="23"/>
        <v>Un.</v>
      </c>
      <c r="E265" s="124"/>
      <c r="G265" s="213" t="s">
        <v>1348</v>
      </c>
      <c r="H265" s="265" t="s">
        <v>1622</v>
      </c>
      <c r="I265" s="140"/>
      <c r="J265" s="213"/>
    </row>
    <row r="266" spans="1:10" ht="20.149999999999999" customHeight="1" x14ac:dyDescent="0.25">
      <c r="A266" s="81">
        <f t="shared" si="21"/>
        <v>191</v>
      </c>
      <c r="B266" s="148" t="s">
        <v>1582</v>
      </c>
      <c r="C266" s="79" t="str">
        <f t="shared" si="22"/>
        <v>Varios, Accesorios para fijacion, adhesicos, etc.</v>
      </c>
      <c r="D266" s="146" t="str">
        <f t="shared" si="23"/>
        <v>Gl</v>
      </c>
      <c r="E266" s="124"/>
      <c r="G266" s="213" t="s">
        <v>1349</v>
      </c>
      <c r="H266" s="265" t="s">
        <v>1717</v>
      </c>
      <c r="I266" s="140"/>
      <c r="J266" s="213"/>
    </row>
    <row r="267" spans="1:10" ht="20.149999999999999" customHeight="1" x14ac:dyDescent="0.25">
      <c r="A267" s="81">
        <f t="shared" si="21"/>
        <v>192</v>
      </c>
      <c r="B267" s="148" t="s">
        <v>1583</v>
      </c>
      <c r="C267" s="79" t="str">
        <f t="shared" si="22"/>
        <v>Flexibles</v>
      </c>
      <c r="D267" s="146" t="str">
        <f t="shared" si="23"/>
        <v>Un.</v>
      </c>
      <c r="E267" s="124"/>
      <c r="G267" s="213" t="s">
        <v>1718</v>
      </c>
      <c r="H267" s="265" t="s">
        <v>1622</v>
      </c>
      <c r="I267" s="140"/>
      <c r="J267" s="213"/>
    </row>
    <row r="268" spans="1:10" ht="20.149999999999999" customHeight="1" x14ac:dyDescent="0.25">
      <c r="A268" s="81">
        <f t="shared" si="21"/>
        <v>192</v>
      </c>
      <c r="B268" s="148" t="s">
        <v>1584</v>
      </c>
      <c r="C268" s="79" t="str">
        <f t="shared" si="22"/>
        <v>Cañería de desague pluvial</v>
      </c>
      <c r="D268" s="146">
        <f t="shared" si="23"/>
        <v>0</v>
      </c>
      <c r="E268" s="124"/>
      <c r="G268" s="213" t="s">
        <v>1350</v>
      </c>
      <c r="H268" s="265"/>
      <c r="I268" s="140"/>
      <c r="J268" s="213"/>
    </row>
    <row r="269" spans="1:10" ht="20.149999999999999" customHeight="1" x14ac:dyDescent="0.25">
      <c r="A269" s="81">
        <f t="shared" si="21"/>
        <v>192</v>
      </c>
      <c r="B269" s="148" t="s">
        <v>1585</v>
      </c>
      <c r="C269" s="79" t="str">
        <f t="shared" si="22"/>
        <v>De P.V.C.</v>
      </c>
      <c r="D269" s="146">
        <f t="shared" si="23"/>
        <v>0</v>
      </c>
      <c r="E269" s="124"/>
      <c r="G269" s="213" t="s">
        <v>1351</v>
      </c>
      <c r="H269" s="265"/>
      <c r="I269" s="140"/>
      <c r="J269" s="213"/>
    </row>
    <row r="270" spans="1:10" ht="20.149999999999999" customHeight="1" x14ac:dyDescent="0.25">
      <c r="A270" s="81">
        <f t="shared" si="21"/>
        <v>193</v>
      </c>
      <c r="B270" s="148" t="s">
        <v>1794</v>
      </c>
      <c r="C270" s="79" t="str">
        <f t="shared" si="22"/>
        <v>Boca DESAGÜE PLUVIAL</v>
      </c>
      <c r="D270" s="146" t="str">
        <f t="shared" si="23"/>
        <v>Un.</v>
      </c>
      <c r="E270" s="124"/>
      <c r="G270" s="213" t="s">
        <v>1719</v>
      </c>
      <c r="H270" s="265" t="s">
        <v>1622</v>
      </c>
      <c r="I270" s="140"/>
      <c r="J270" s="213"/>
    </row>
    <row r="271" spans="1:10" ht="20.149999999999999" customHeight="1" x14ac:dyDescent="0.25">
      <c r="A271" s="81">
        <f t="shared" si="21"/>
        <v>194</v>
      </c>
      <c r="B271" s="148" t="s">
        <v>1795</v>
      </c>
      <c r="C271" s="79" t="str">
        <f t="shared" si="22"/>
        <v>Canaleta - Rejillas</v>
      </c>
      <c r="D271" s="146" t="str">
        <f t="shared" si="23"/>
        <v>Un.</v>
      </c>
      <c r="E271" s="124"/>
      <c r="G271" s="213" t="s">
        <v>1720</v>
      </c>
      <c r="H271" s="265" t="s">
        <v>1622</v>
      </c>
      <c r="I271" s="140"/>
      <c r="J271" s="213"/>
    </row>
    <row r="272" spans="1:10" ht="20.149999999999999" customHeight="1" x14ac:dyDescent="0.25">
      <c r="A272" s="81">
        <f t="shared" si="21"/>
        <v>195</v>
      </c>
      <c r="B272" s="148" t="s">
        <v>1796</v>
      </c>
      <c r="C272" s="79" t="str">
        <f t="shared" si="22"/>
        <v>Gargola Hº Aº</v>
      </c>
      <c r="D272" s="146" t="str">
        <f t="shared" si="23"/>
        <v>Un.</v>
      </c>
      <c r="E272" s="124"/>
      <c r="G272" s="213" t="s">
        <v>1721</v>
      </c>
      <c r="H272" s="265" t="s">
        <v>1622</v>
      </c>
      <c r="I272" s="140"/>
      <c r="J272" s="213"/>
    </row>
    <row r="273" spans="1:10" ht="20.149999999999999" customHeight="1" x14ac:dyDescent="0.25">
      <c r="A273" s="81">
        <f t="shared" si="21"/>
        <v>196</v>
      </c>
      <c r="B273" s="148" t="s">
        <v>1797</v>
      </c>
      <c r="C273" s="79" t="str">
        <f t="shared" si="22"/>
        <v>Embudo PVCº</v>
      </c>
      <c r="D273" s="146" t="str">
        <f t="shared" si="23"/>
        <v>Un.</v>
      </c>
      <c r="E273" s="124"/>
      <c r="G273" s="213" t="s">
        <v>1722</v>
      </c>
      <c r="H273" s="265" t="s">
        <v>1622</v>
      </c>
      <c r="I273" s="140"/>
      <c r="J273" s="213"/>
    </row>
    <row r="274" spans="1:10" ht="20.149999999999999" customHeight="1" x14ac:dyDescent="0.25">
      <c r="A274" s="81">
        <f t="shared" si="21"/>
        <v>196</v>
      </c>
      <c r="B274" s="148" t="s">
        <v>1586</v>
      </c>
      <c r="C274" s="79" t="str">
        <f t="shared" si="22"/>
        <v xml:space="preserve">Conexión a redes externas </v>
      </c>
      <c r="D274" s="146">
        <f t="shared" si="23"/>
        <v>0</v>
      </c>
      <c r="E274" s="124"/>
      <c r="G274" s="213" t="s">
        <v>1723</v>
      </c>
      <c r="H274" s="265"/>
      <c r="I274" s="140"/>
      <c r="J274" s="213"/>
    </row>
    <row r="275" spans="1:10" ht="20.149999999999999" customHeight="1" x14ac:dyDescent="0.25">
      <c r="A275" s="81">
        <f t="shared" si="21"/>
        <v>197</v>
      </c>
      <c r="B275" s="148" t="s">
        <v>1587</v>
      </c>
      <c r="C275" s="79" t="str">
        <f t="shared" si="22"/>
        <v>Conexión de agua</v>
      </c>
      <c r="D275" s="146" t="str">
        <f t="shared" si="23"/>
        <v>gl</v>
      </c>
      <c r="E275" s="124"/>
      <c r="G275" s="213" t="s">
        <v>295</v>
      </c>
      <c r="H275" s="265" t="s">
        <v>5</v>
      </c>
      <c r="I275" s="140"/>
      <c r="J275" s="213"/>
    </row>
    <row r="276" spans="1:10" ht="20.149999999999999" customHeight="1" x14ac:dyDescent="0.25">
      <c r="A276" s="81">
        <f t="shared" si="21"/>
        <v>197</v>
      </c>
      <c r="B276" s="148">
        <v>14</v>
      </c>
      <c r="C276" s="79" t="str">
        <f t="shared" si="22"/>
        <v xml:space="preserve"> INSTALACIÓN ELECTROMECANICA</v>
      </c>
      <c r="D276" s="146">
        <f t="shared" si="23"/>
        <v>0</v>
      </c>
      <c r="E276" s="124"/>
      <c r="G276" s="213" t="s">
        <v>1352</v>
      </c>
      <c r="H276" s="265"/>
      <c r="I276" s="140"/>
      <c r="J276" s="213"/>
    </row>
    <row r="277" spans="1:10" ht="20.149999999999999" customHeight="1" x14ac:dyDescent="0.25">
      <c r="A277" s="81">
        <f t="shared" si="21"/>
        <v>197</v>
      </c>
      <c r="B277" s="148" t="s">
        <v>1588</v>
      </c>
      <c r="C277" s="79" t="str">
        <f t="shared" si="22"/>
        <v>Sistema de bombeo Sanitario</v>
      </c>
      <c r="D277" s="146">
        <f t="shared" si="23"/>
        <v>0</v>
      </c>
      <c r="E277" s="124"/>
      <c r="G277" s="213" t="s">
        <v>1724</v>
      </c>
      <c r="H277" s="265"/>
      <c r="I277" s="140"/>
      <c r="J277" s="213"/>
    </row>
    <row r="278" spans="1:10" ht="20.149999999999999" customHeight="1" x14ac:dyDescent="0.25">
      <c r="A278" s="81">
        <f t="shared" si="21"/>
        <v>198</v>
      </c>
      <c r="B278" s="148" t="s">
        <v>1798</v>
      </c>
      <c r="C278" s="79" t="str">
        <f t="shared" si="22"/>
        <v>Tablero eléctrico para agua de consumo diario</v>
      </c>
      <c r="D278" s="146" t="str">
        <f t="shared" si="23"/>
        <v>gl</v>
      </c>
      <c r="E278" s="124"/>
      <c r="G278" s="213" t="s">
        <v>1725</v>
      </c>
      <c r="H278" s="265" t="s">
        <v>5</v>
      </c>
      <c r="I278" s="140"/>
      <c r="J278" s="213"/>
    </row>
    <row r="279" spans="1:10" ht="20.149999999999999" customHeight="1" x14ac:dyDescent="0.25">
      <c r="A279" s="81">
        <f t="shared" si="21"/>
        <v>199</v>
      </c>
      <c r="B279" s="148" t="s">
        <v>1589</v>
      </c>
      <c r="C279" s="79" t="str">
        <f t="shared" si="22"/>
        <v xml:space="preserve">Grupo electrogeno para bombas de agua de consumo </v>
      </c>
      <c r="D279" s="146" t="str">
        <f t="shared" si="23"/>
        <v>gl</v>
      </c>
      <c r="E279" s="124"/>
      <c r="G279" s="213" t="s">
        <v>1856</v>
      </c>
      <c r="H279" s="265" t="s">
        <v>5</v>
      </c>
      <c r="I279" s="140"/>
      <c r="J279" s="213"/>
    </row>
    <row r="280" spans="1:10" ht="20.149999999999999" customHeight="1" x14ac:dyDescent="0.25">
      <c r="A280" s="81">
        <f t="shared" si="21"/>
        <v>199</v>
      </c>
      <c r="B280" s="148">
        <v>16</v>
      </c>
      <c r="C280" s="79" t="str">
        <f t="shared" si="22"/>
        <v xml:space="preserve"> INSTALACIÓN DE AIRE ACONDICIONADO</v>
      </c>
      <c r="D280" s="146">
        <f t="shared" si="23"/>
        <v>0</v>
      </c>
      <c r="E280" s="124"/>
      <c r="G280" s="213" t="s">
        <v>1353</v>
      </c>
      <c r="H280" s="265"/>
      <c r="I280" s="140"/>
      <c r="J280" s="213"/>
    </row>
    <row r="281" spans="1:10" ht="20.149999999999999" customHeight="1" x14ac:dyDescent="0.25">
      <c r="A281" s="81">
        <f t="shared" si="21"/>
        <v>199</v>
      </c>
      <c r="B281" s="148" t="s">
        <v>1590</v>
      </c>
      <c r="C281" s="79" t="str">
        <f t="shared" si="22"/>
        <v>Instalación de aire acondicionado frio - calor</v>
      </c>
      <c r="D281" s="146">
        <f t="shared" si="23"/>
        <v>0</v>
      </c>
      <c r="E281" s="124"/>
      <c r="G281" s="213" t="s">
        <v>1354</v>
      </c>
      <c r="H281" s="265"/>
      <c r="I281" s="140"/>
      <c r="J281" s="213"/>
    </row>
    <row r="282" spans="1:10" ht="20.149999999999999" customHeight="1" x14ac:dyDescent="0.25">
      <c r="A282" s="81">
        <f t="shared" si="21"/>
        <v>200</v>
      </c>
      <c r="B282" s="148" t="s">
        <v>1799</v>
      </c>
      <c r="C282" s="79" t="str">
        <f t="shared" si="22"/>
        <v>Equipos de Aire Acondicionado 18000 fr</v>
      </c>
      <c r="D282" s="146" t="str">
        <f t="shared" si="23"/>
        <v>Un</v>
      </c>
      <c r="E282" s="124"/>
      <c r="G282" s="213" t="s">
        <v>1726</v>
      </c>
      <c r="H282" s="265" t="s">
        <v>1223</v>
      </c>
      <c r="I282" s="140"/>
      <c r="J282" s="213"/>
    </row>
    <row r="283" spans="1:10" ht="20.149999999999999" customHeight="1" x14ac:dyDescent="0.25">
      <c r="A283" s="81">
        <f t="shared" si="21"/>
        <v>201</v>
      </c>
      <c r="B283" s="148" t="s">
        <v>1800</v>
      </c>
      <c r="C283" s="79" t="str">
        <f t="shared" si="22"/>
        <v>Equipos de Aire Acondicionado 8000 fr</v>
      </c>
      <c r="D283" s="146" t="str">
        <f t="shared" si="23"/>
        <v>Un</v>
      </c>
      <c r="E283" s="124"/>
      <c r="G283" s="213" t="s">
        <v>1727</v>
      </c>
      <c r="H283" s="265" t="s">
        <v>1223</v>
      </c>
      <c r="I283" s="140"/>
      <c r="J283" s="213"/>
    </row>
    <row r="284" spans="1:10" ht="20.149999999999999" customHeight="1" x14ac:dyDescent="0.25">
      <c r="A284" s="81">
        <f t="shared" si="21"/>
        <v>202</v>
      </c>
      <c r="B284" s="148" t="s">
        <v>1801</v>
      </c>
      <c r="C284" s="79" t="str">
        <f t="shared" si="22"/>
        <v>Equipos de Aire Acondicionado 3000 fr</v>
      </c>
      <c r="D284" s="146" t="str">
        <f t="shared" si="23"/>
        <v>Un</v>
      </c>
      <c r="E284" s="124"/>
      <c r="G284" s="213" t="s">
        <v>1728</v>
      </c>
      <c r="H284" s="265" t="s">
        <v>1223</v>
      </c>
      <c r="I284" s="140"/>
      <c r="J284" s="213"/>
    </row>
    <row r="285" spans="1:10" ht="20.149999999999999" customHeight="1" x14ac:dyDescent="0.25">
      <c r="A285" s="81">
        <f t="shared" si="21"/>
        <v>203</v>
      </c>
      <c r="B285" s="148" t="s">
        <v>1802</v>
      </c>
      <c r="C285" s="79" t="str">
        <f t="shared" si="22"/>
        <v>Accesorios</v>
      </c>
      <c r="D285" s="146" t="str">
        <f t="shared" si="23"/>
        <v>gl</v>
      </c>
      <c r="E285" s="124"/>
      <c r="G285" s="213" t="s">
        <v>1729</v>
      </c>
      <c r="H285" s="265" t="s">
        <v>5</v>
      </c>
      <c r="I285" s="140"/>
      <c r="J285" s="213"/>
    </row>
    <row r="286" spans="1:10" ht="20.149999999999999" customHeight="1" x14ac:dyDescent="0.25">
      <c r="A286" s="81">
        <f t="shared" si="21"/>
        <v>203</v>
      </c>
      <c r="B286" s="148">
        <v>17</v>
      </c>
      <c r="C286" s="79" t="str">
        <f t="shared" si="22"/>
        <v xml:space="preserve"> INSTALACIÓN DE SEGURIDAD</v>
      </c>
      <c r="D286" s="146">
        <f t="shared" si="23"/>
        <v>0</v>
      </c>
      <c r="E286" s="124"/>
      <c r="G286" s="213" t="s">
        <v>1355</v>
      </c>
      <c r="H286" s="265"/>
      <c r="I286" s="140"/>
      <c r="J286" s="213"/>
    </row>
    <row r="287" spans="1:10" ht="20.149999999999999" customHeight="1" x14ac:dyDescent="0.25">
      <c r="A287" s="81">
        <f t="shared" si="21"/>
        <v>203</v>
      </c>
      <c r="B287" s="148" t="s">
        <v>1591</v>
      </c>
      <c r="C287" s="79" t="str">
        <f t="shared" si="22"/>
        <v>Contra Incendio</v>
      </c>
      <c r="D287" s="146">
        <f t="shared" si="23"/>
        <v>0</v>
      </c>
      <c r="E287" s="124"/>
      <c r="G287" s="213" t="s">
        <v>1356</v>
      </c>
      <c r="H287" s="265"/>
      <c r="I287" s="140"/>
      <c r="J287" s="213"/>
    </row>
    <row r="288" spans="1:10" ht="20.149999999999999" customHeight="1" x14ac:dyDescent="0.25">
      <c r="A288" s="81">
        <f t="shared" si="21"/>
        <v>203</v>
      </c>
      <c r="B288" s="148" t="s">
        <v>1592</v>
      </c>
      <c r="C288" s="79" t="str">
        <f t="shared" si="22"/>
        <v>Matafuegos, carteles de señalización</v>
      </c>
      <c r="D288" s="146">
        <f t="shared" si="23"/>
        <v>0</v>
      </c>
      <c r="E288" s="124"/>
      <c r="G288" s="213" t="s">
        <v>1357</v>
      </c>
      <c r="H288" s="265"/>
      <c r="I288" s="140"/>
      <c r="J288" s="213"/>
    </row>
    <row r="289" spans="1:10" ht="20.149999999999999" customHeight="1" x14ac:dyDescent="0.25">
      <c r="A289" s="81">
        <f t="shared" si="21"/>
        <v>204</v>
      </c>
      <c r="B289" s="148" t="s">
        <v>1803</v>
      </c>
      <c r="C289" s="79" t="str">
        <f t="shared" si="22"/>
        <v>Matafuegos CO2 de 5 kg</v>
      </c>
      <c r="D289" s="146" t="str">
        <f t="shared" si="23"/>
        <v>Un.</v>
      </c>
      <c r="E289" s="124"/>
      <c r="G289" s="213" t="s">
        <v>1730</v>
      </c>
      <c r="H289" s="265" t="s">
        <v>1622</v>
      </c>
      <c r="I289" s="140"/>
      <c r="J289" s="213"/>
    </row>
    <row r="290" spans="1:10" ht="20.149999999999999" customHeight="1" x14ac:dyDescent="0.25">
      <c r="A290" s="81">
        <f t="shared" si="21"/>
        <v>205</v>
      </c>
      <c r="B290" s="148" t="s">
        <v>1804</v>
      </c>
      <c r="C290" s="79" t="str">
        <f t="shared" si="22"/>
        <v>Matafuegos ABC de 5 kg</v>
      </c>
      <c r="D290" s="146" t="str">
        <f t="shared" si="23"/>
        <v>Un.</v>
      </c>
      <c r="E290" s="124"/>
      <c r="G290" s="213" t="s">
        <v>1731</v>
      </c>
      <c r="H290" s="265" t="s">
        <v>1622</v>
      </c>
      <c r="I290" s="140"/>
      <c r="J290" s="213"/>
    </row>
    <row r="291" spans="1:10" ht="20.149999999999999" customHeight="1" x14ac:dyDescent="0.25">
      <c r="A291" s="81">
        <f t="shared" si="21"/>
        <v>206</v>
      </c>
      <c r="B291" s="148" t="s">
        <v>1805</v>
      </c>
      <c r="C291" s="79" t="str">
        <f t="shared" si="22"/>
        <v>Matafuegos Clase K 5Kg</v>
      </c>
      <c r="D291" s="146" t="str">
        <f t="shared" si="23"/>
        <v>Un.</v>
      </c>
      <c r="E291" s="124"/>
      <c r="G291" s="213" t="s">
        <v>1732</v>
      </c>
      <c r="H291" s="265" t="s">
        <v>1622</v>
      </c>
      <c r="I291" s="140"/>
      <c r="J291" s="213"/>
    </row>
    <row r="292" spans="1:10" ht="20.149999999999999" customHeight="1" x14ac:dyDescent="0.25">
      <c r="A292" s="81">
        <f t="shared" ref="A292:A322" si="24">IF(D292=0,A291,A291+1)</f>
        <v>207</v>
      </c>
      <c r="B292" s="148" t="s">
        <v>1806</v>
      </c>
      <c r="C292" s="79" t="str">
        <f t="shared" ref="C292:C322" si="25">IFERROR(VLOOKUP(J292,Tabla_Items,2,FALSE),G292)</f>
        <v>Cartel de Salida con Iluminación Autónoma Minimo 6 hs</v>
      </c>
      <c r="D292" s="146" t="str">
        <f t="shared" ref="D292:D322" si="26">IFERROR(VLOOKUP(J292,Tabla_Items,3,FALSE),H292)</f>
        <v>Un.</v>
      </c>
      <c r="E292" s="124"/>
      <c r="G292" s="213" t="s">
        <v>1733</v>
      </c>
      <c r="H292" s="265" t="s">
        <v>1622</v>
      </c>
      <c r="I292" s="140"/>
      <c r="J292" s="213"/>
    </row>
    <row r="293" spans="1:10" ht="20.149999999999999" customHeight="1" x14ac:dyDescent="0.25">
      <c r="A293" s="81">
        <f t="shared" si="24"/>
        <v>208</v>
      </c>
      <c r="B293" s="148" t="s">
        <v>1807</v>
      </c>
      <c r="C293" s="79" t="str">
        <f t="shared" si="25"/>
        <v>Cartel de Salida de PVC</v>
      </c>
      <c r="D293" s="146" t="str">
        <f t="shared" si="26"/>
        <v>Un.</v>
      </c>
      <c r="E293" s="124"/>
      <c r="G293" s="213" t="s">
        <v>1734</v>
      </c>
      <c r="H293" s="265" t="s">
        <v>1622</v>
      </c>
      <c r="I293" s="140"/>
      <c r="J293" s="213"/>
    </row>
    <row r="294" spans="1:10" ht="20.149999999999999" customHeight="1" x14ac:dyDescent="0.25">
      <c r="A294" s="81">
        <f t="shared" si="24"/>
        <v>209</v>
      </c>
      <c r="B294" s="148" t="s">
        <v>1808</v>
      </c>
      <c r="C294" s="79" t="str">
        <f t="shared" si="25"/>
        <v xml:space="preserve">Botiquin Primeros Auxilios </v>
      </c>
      <c r="D294" s="146" t="str">
        <f t="shared" si="26"/>
        <v>Un.</v>
      </c>
      <c r="E294" s="124"/>
      <c r="G294" s="213" t="s">
        <v>1735</v>
      </c>
      <c r="H294" s="265" t="s">
        <v>1622</v>
      </c>
      <c r="I294" s="140"/>
      <c r="J294" s="213"/>
    </row>
    <row r="295" spans="1:10" ht="20.149999999999999" customHeight="1" x14ac:dyDescent="0.25">
      <c r="A295" s="81">
        <f t="shared" si="24"/>
        <v>210</v>
      </c>
      <c r="B295" s="148" t="s">
        <v>1593</v>
      </c>
      <c r="C295" s="79" t="str">
        <f t="shared" si="25"/>
        <v xml:space="preserve">Planos   </v>
      </c>
      <c r="D295" s="146" t="str">
        <f t="shared" si="26"/>
        <v>Un.</v>
      </c>
      <c r="E295" s="124"/>
      <c r="G295" s="213" t="s">
        <v>1358</v>
      </c>
      <c r="H295" s="265" t="s">
        <v>1622</v>
      </c>
      <c r="I295" s="140"/>
      <c r="J295" s="213"/>
    </row>
    <row r="296" spans="1:10" ht="20.149999999999999" customHeight="1" x14ac:dyDescent="0.25">
      <c r="A296" s="81">
        <f t="shared" si="24"/>
        <v>210</v>
      </c>
      <c r="B296" s="148" t="s">
        <v>1594</v>
      </c>
      <c r="C296" s="79" t="str">
        <f t="shared" si="25"/>
        <v>Alarmas técnicas</v>
      </c>
      <c r="D296" s="146">
        <f t="shared" si="26"/>
        <v>0</v>
      </c>
      <c r="E296" s="124"/>
      <c r="G296" s="213" t="s">
        <v>1359</v>
      </c>
      <c r="H296" s="265"/>
      <c r="I296" s="140"/>
      <c r="J296" s="213"/>
    </row>
    <row r="297" spans="1:10" ht="20.149999999999999" customHeight="1" x14ac:dyDescent="0.25">
      <c r="A297" s="81">
        <f t="shared" si="24"/>
        <v>210</v>
      </c>
      <c r="B297" s="148" t="s">
        <v>1595</v>
      </c>
      <c r="C297" s="79" t="str">
        <f t="shared" si="25"/>
        <v>Detectores de Humo y Gas</v>
      </c>
      <c r="D297" s="146">
        <f t="shared" si="26"/>
        <v>0</v>
      </c>
      <c r="E297" s="124"/>
      <c r="G297" s="213" t="s">
        <v>1360</v>
      </c>
      <c r="H297" s="265"/>
      <c r="I297" s="140"/>
      <c r="J297" s="213"/>
    </row>
    <row r="298" spans="1:10" ht="20.149999999999999" customHeight="1" x14ac:dyDescent="0.25">
      <c r="A298" s="81">
        <f t="shared" si="24"/>
        <v>211</v>
      </c>
      <c r="B298" s="148" t="s">
        <v>1862</v>
      </c>
      <c r="C298" s="79" t="str">
        <f t="shared" si="25"/>
        <v>Detector de humo</v>
      </c>
      <c r="D298" s="146" t="str">
        <f t="shared" si="26"/>
        <v>Un.</v>
      </c>
      <c r="E298" s="124"/>
      <c r="G298" s="213" t="s">
        <v>1857</v>
      </c>
      <c r="H298" s="265" t="s">
        <v>1622</v>
      </c>
      <c r="I298" s="140"/>
      <c r="J298" s="213"/>
    </row>
    <row r="299" spans="1:10" ht="20.149999999999999" customHeight="1" x14ac:dyDescent="0.25">
      <c r="A299" s="81">
        <f t="shared" si="24"/>
        <v>212</v>
      </c>
      <c r="B299" s="148" t="s">
        <v>1863</v>
      </c>
      <c r="C299" s="79" t="str">
        <f t="shared" si="25"/>
        <v>Detector de gas</v>
      </c>
      <c r="D299" s="146" t="str">
        <f t="shared" si="26"/>
        <v>Un.</v>
      </c>
      <c r="E299" s="124"/>
      <c r="G299" s="213" t="s">
        <v>1858</v>
      </c>
      <c r="H299" s="265" t="s">
        <v>1622</v>
      </c>
      <c r="I299" s="140"/>
      <c r="J299" s="213"/>
    </row>
    <row r="300" spans="1:10" ht="20.149999999999999" customHeight="1" x14ac:dyDescent="0.25">
      <c r="A300" s="81">
        <f t="shared" si="24"/>
        <v>212</v>
      </c>
      <c r="B300" s="148" t="s">
        <v>1596</v>
      </c>
      <c r="C300" s="79" t="str">
        <f t="shared" si="25"/>
        <v>Alarmas contra robos</v>
      </c>
      <c r="D300" s="146">
        <f t="shared" si="26"/>
        <v>0</v>
      </c>
      <c r="E300" s="124"/>
      <c r="G300" s="213" t="s">
        <v>1361</v>
      </c>
      <c r="H300" s="265"/>
      <c r="I300" s="140"/>
      <c r="J300" s="213"/>
    </row>
    <row r="301" spans="1:10" ht="20.149999999999999" customHeight="1" x14ac:dyDescent="0.25">
      <c r="A301" s="81">
        <f t="shared" si="24"/>
        <v>213</v>
      </c>
      <c r="B301" s="148" t="s">
        <v>1809</v>
      </c>
      <c r="C301" s="79" t="str">
        <f t="shared" si="25"/>
        <v>Avisador Manual de Incendio</v>
      </c>
      <c r="D301" s="146" t="str">
        <f t="shared" si="26"/>
        <v>Un.</v>
      </c>
      <c r="E301" s="124"/>
      <c r="G301" s="213" t="s">
        <v>1736</v>
      </c>
      <c r="H301" s="265" t="s">
        <v>1622</v>
      </c>
      <c r="I301" s="140"/>
      <c r="J301" s="213"/>
    </row>
    <row r="302" spans="1:10" ht="20.149999999999999" customHeight="1" x14ac:dyDescent="0.25">
      <c r="A302" s="81">
        <f t="shared" si="24"/>
        <v>214</v>
      </c>
      <c r="B302" s="148" t="s">
        <v>1810</v>
      </c>
      <c r="C302" s="79" t="str">
        <f t="shared" si="25"/>
        <v>Alarma Combinada 90 d BA</v>
      </c>
      <c r="D302" s="146" t="str">
        <f t="shared" si="26"/>
        <v>Un.</v>
      </c>
      <c r="E302" s="124"/>
      <c r="G302" s="213" t="s">
        <v>1737</v>
      </c>
      <c r="H302" s="265" t="s">
        <v>1622</v>
      </c>
      <c r="I302" s="140"/>
      <c r="J302" s="213"/>
    </row>
    <row r="303" spans="1:10" ht="20.149999999999999" customHeight="1" x14ac:dyDescent="0.25">
      <c r="A303" s="81">
        <f t="shared" si="24"/>
        <v>215</v>
      </c>
      <c r="B303" s="148" t="s">
        <v>1811</v>
      </c>
      <c r="C303" s="79" t="str">
        <f t="shared" si="25"/>
        <v>Luz Estrombótica</v>
      </c>
      <c r="D303" s="146" t="str">
        <f t="shared" si="26"/>
        <v>Un.</v>
      </c>
      <c r="E303" s="124"/>
      <c r="G303" s="213" t="s">
        <v>1738</v>
      </c>
      <c r="H303" s="265" t="s">
        <v>1622</v>
      </c>
      <c r="I303" s="140"/>
      <c r="J303" s="213"/>
    </row>
    <row r="304" spans="1:10" ht="20.149999999999999" customHeight="1" x14ac:dyDescent="0.25">
      <c r="A304" s="81">
        <f t="shared" si="24"/>
        <v>215</v>
      </c>
      <c r="B304" s="148">
        <v>18</v>
      </c>
      <c r="C304" s="79" t="str">
        <f t="shared" si="25"/>
        <v xml:space="preserve"> CRISTALES, ESPEJOS Y VIDRIOS</v>
      </c>
      <c r="D304" s="146">
        <f t="shared" si="26"/>
        <v>0</v>
      </c>
      <c r="E304" s="124"/>
      <c r="G304" s="213" t="s">
        <v>1362</v>
      </c>
      <c r="H304" s="265"/>
      <c r="I304" s="140"/>
      <c r="J304" s="213"/>
    </row>
    <row r="305" spans="1:10" ht="20.149999999999999" customHeight="1" x14ac:dyDescent="0.25">
      <c r="A305" s="81">
        <f t="shared" si="24"/>
        <v>216</v>
      </c>
      <c r="B305" s="148" t="s">
        <v>1812</v>
      </c>
      <c r="C305" s="79" t="str">
        <f t="shared" si="25"/>
        <v>Vidrios</v>
      </c>
      <c r="D305" s="146" t="str">
        <f t="shared" si="26"/>
        <v>m2</v>
      </c>
      <c r="E305" s="124"/>
      <c r="G305" s="213" t="s">
        <v>1363</v>
      </c>
      <c r="H305" s="265" t="s">
        <v>7</v>
      </c>
      <c r="I305" s="140"/>
      <c r="J305" s="213"/>
    </row>
    <row r="306" spans="1:10" ht="20.149999999999999" customHeight="1" x14ac:dyDescent="0.25">
      <c r="A306" s="81">
        <f t="shared" si="24"/>
        <v>217</v>
      </c>
      <c r="B306" s="148" t="s">
        <v>1813</v>
      </c>
      <c r="C306" s="79" t="str">
        <f t="shared" si="25"/>
        <v>Policarbonatos</v>
      </c>
      <c r="D306" s="146" t="str">
        <f t="shared" si="26"/>
        <v>m2</v>
      </c>
      <c r="E306" s="124"/>
      <c r="G306" s="213" t="s">
        <v>1364</v>
      </c>
      <c r="H306" s="265" t="s">
        <v>7</v>
      </c>
      <c r="I306" s="140"/>
      <c r="J306" s="213"/>
    </row>
    <row r="307" spans="1:10" ht="20.149999999999999" customHeight="1" x14ac:dyDescent="0.25">
      <c r="A307" s="81">
        <f t="shared" si="24"/>
        <v>218</v>
      </c>
      <c r="B307" s="148" t="s">
        <v>1814</v>
      </c>
      <c r="C307" s="79" t="str">
        <f t="shared" si="25"/>
        <v>Espejos</v>
      </c>
      <c r="D307" s="146" t="str">
        <f t="shared" si="26"/>
        <v>m2</v>
      </c>
      <c r="E307" s="124"/>
      <c r="G307" s="213" t="s">
        <v>906</v>
      </c>
      <c r="H307" s="265" t="s">
        <v>7</v>
      </c>
      <c r="I307" s="140"/>
      <c r="J307" s="213"/>
    </row>
    <row r="308" spans="1:10" ht="20.149999999999999" customHeight="1" x14ac:dyDescent="0.25">
      <c r="A308" s="81">
        <f t="shared" si="24"/>
        <v>218</v>
      </c>
      <c r="B308" s="148">
        <v>19</v>
      </c>
      <c r="C308" s="79" t="str">
        <f t="shared" si="25"/>
        <v xml:space="preserve"> PINTURAS</v>
      </c>
      <c r="D308" s="146">
        <f t="shared" si="26"/>
        <v>0</v>
      </c>
      <c r="E308" s="124"/>
      <c r="G308" s="213" t="s">
        <v>1365</v>
      </c>
      <c r="H308" s="265"/>
      <c r="I308" s="140"/>
      <c r="J308" s="213"/>
    </row>
    <row r="309" spans="1:10" ht="20.149999999999999" customHeight="1" x14ac:dyDescent="0.25">
      <c r="A309" s="81">
        <f t="shared" si="24"/>
        <v>219</v>
      </c>
      <c r="B309" s="148" t="s">
        <v>1597</v>
      </c>
      <c r="C309" s="79" t="str">
        <f t="shared" si="25"/>
        <v>Pintura al látex en muros interiores</v>
      </c>
      <c r="D309" s="146" t="str">
        <f t="shared" si="26"/>
        <v>m2</v>
      </c>
      <c r="E309" s="124"/>
      <c r="G309" s="213" t="s">
        <v>1366</v>
      </c>
      <c r="H309" s="265" t="s">
        <v>7</v>
      </c>
      <c r="I309" s="140"/>
      <c r="J309" s="213"/>
    </row>
    <row r="310" spans="1:10" ht="20.149999999999999" customHeight="1" x14ac:dyDescent="0.25">
      <c r="A310" s="81">
        <f t="shared" si="24"/>
        <v>220</v>
      </c>
      <c r="B310" s="148" t="s">
        <v>1598</v>
      </c>
      <c r="C310" s="79" t="str">
        <f t="shared" si="25"/>
        <v>Pintura al látex en cielorrasos</v>
      </c>
      <c r="D310" s="146" t="str">
        <f t="shared" si="26"/>
        <v>m2</v>
      </c>
      <c r="E310" s="124"/>
      <c r="G310" s="213" t="s">
        <v>1367</v>
      </c>
      <c r="H310" s="265" t="s">
        <v>7</v>
      </c>
      <c r="I310" s="140"/>
      <c r="J310" s="213"/>
    </row>
    <row r="311" spans="1:10" ht="20.149999999999999" customHeight="1" x14ac:dyDescent="0.25">
      <c r="A311" s="81">
        <f t="shared" si="24"/>
        <v>220</v>
      </c>
      <c r="B311" s="148" t="s">
        <v>1815</v>
      </c>
      <c r="C311" s="79" t="str">
        <f t="shared" si="25"/>
        <v>Pintura esmalte sintético en carpintería</v>
      </c>
      <c r="D311" s="146">
        <f t="shared" si="26"/>
        <v>0</v>
      </c>
      <c r="E311" s="124"/>
      <c r="G311" s="213" t="s">
        <v>1368</v>
      </c>
      <c r="H311" s="265"/>
      <c r="I311" s="140"/>
      <c r="J311" s="213"/>
    </row>
    <row r="312" spans="1:10" ht="20.149999999999999" customHeight="1" x14ac:dyDescent="0.25">
      <c r="A312" s="81">
        <f t="shared" si="24"/>
        <v>221</v>
      </c>
      <c r="B312" s="148" t="s">
        <v>1816</v>
      </c>
      <c r="C312" s="79" t="str">
        <f t="shared" si="25"/>
        <v>Sobre Carpintería Metálica y Herrería</v>
      </c>
      <c r="D312" s="146" t="str">
        <f t="shared" si="26"/>
        <v>m2</v>
      </c>
      <c r="E312" s="124"/>
      <c r="G312" s="213" t="s">
        <v>1369</v>
      </c>
      <c r="H312" s="265" t="s">
        <v>7</v>
      </c>
      <c r="I312" s="140"/>
      <c r="J312" s="213"/>
    </row>
    <row r="313" spans="1:10" ht="20.149999999999999" customHeight="1" x14ac:dyDescent="0.25">
      <c r="A313" s="81">
        <f t="shared" si="24"/>
        <v>222</v>
      </c>
      <c r="B313" s="148" t="s">
        <v>1817</v>
      </c>
      <c r="C313" s="79" t="str">
        <f t="shared" si="25"/>
        <v>Pintura Antióxido</v>
      </c>
      <c r="D313" s="146" t="str">
        <f t="shared" si="26"/>
        <v>m2</v>
      </c>
      <c r="E313" s="124"/>
      <c r="G313" s="213" t="s">
        <v>1370</v>
      </c>
      <c r="H313" s="265" t="s">
        <v>7</v>
      </c>
      <c r="I313" s="140"/>
      <c r="J313" s="213"/>
    </row>
    <row r="314" spans="1:10" ht="20.149999999999999" customHeight="1" x14ac:dyDescent="0.25">
      <c r="A314" s="81">
        <f t="shared" si="24"/>
        <v>222</v>
      </c>
      <c r="B314" s="148" t="s">
        <v>1818</v>
      </c>
      <c r="C314" s="79" t="str">
        <f t="shared" si="25"/>
        <v>Pinturas varias</v>
      </c>
      <c r="D314" s="146">
        <f t="shared" si="26"/>
        <v>0</v>
      </c>
      <c r="E314" s="124"/>
      <c r="G314" s="213" t="s">
        <v>1371</v>
      </c>
      <c r="H314" s="265"/>
      <c r="I314" s="140"/>
      <c r="J314" s="213"/>
    </row>
    <row r="315" spans="1:10" ht="20.149999999999999" customHeight="1" x14ac:dyDescent="0.25">
      <c r="A315" s="81">
        <f t="shared" si="24"/>
        <v>223</v>
      </c>
      <c r="B315" s="148" t="s">
        <v>1819</v>
      </c>
      <c r="C315" s="79" t="str">
        <f t="shared" si="25"/>
        <v>Pintura en madera</v>
      </c>
      <c r="D315" s="146" t="str">
        <f t="shared" si="26"/>
        <v>m2</v>
      </c>
      <c r="E315" s="124"/>
      <c r="G315" s="213" t="s">
        <v>1739</v>
      </c>
      <c r="H315" s="265" t="s">
        <v>7</v>
      </c>
      <c r="I315" s="140"/>
      <c r="J315" s="213"/>
    </row>
    <row r="316" spans="1:10" ht="20.149999999999999" customHeight="1" x14ac:dyDescent="0.25">
      <c r="A316" s="81">
        <f t="shared" si="24"/>
        <v>224</v>
      </c>
      <c r="B316" s="148" t="s">
        <v>1820</v>
      </c>
      <c r="C316" s="79" t="str">
        <f t="shared" si="25"/>
        <v>Pintura esmalte sintético en paredes (friso)</v>
      </c>
      <c r="D316" s="146" t="str">
        <f t="shared" si="26"/>
        <v>m2</v>
      </c>
      <c r="E316" s="124"/>
      <c r="G316" s="213" t="s">
        <v>1372</v>
      </c>
      <c r="H316" s="265" t="s">
        <v>7</v>
      </c>
      <c r="I316" s="140"/>
      <c r="J316" s="213"/>
    </row>
    <row r="317" spans="1:10" ht="20.149999999999999" customHeight="1" x14ac:dyDescent="0.25">
      <c r="A317" s="81">
        <f t="shared" si="24"/>
        <v>224</v>
      </c>
      <c r="B317" s="148">
        <v>20</v>
      </c>
      <c r="C317" s="79" t="str">
        <f t="shared" si="25"/>
        <v xml:space="preserve"> SEÑALETICA</v>
      </c>
      <c r="D317" s="146">
        <f t="shared" si="26"/>
        <v>0</v>
      </c>
      <c r="E317" s="124"/>
      <c r="G317" s="213" t="s">
        <v>1373</v>
      </c>
      <c r="H317" s="265"/>
      <c r="I317" s="140"/>
      <c r="J317" s="213"/>
    </row>
    <row r="318" spans="1:10" ht="20.149999999999999" customHeight="1" x14ac:dyDescent="0.25">
      <c r="A318" s="81">
        <f t="shared" si="24"/>
        <v>225</v>
      </c>
      <c r="B318" s="148" t="s">
        <v>1599</v>
      </c>
      <c r="C318" s="79" t="str">
        <f t="shared" si="25"/>
        <v>Señalización</v>
      </c>
      <c r="D318" s="146" t="str">
        <f t="shared" si="26"/>
        <v>Un</v>
      </c>
      <c r="E318" s="124"/>
      <c r="G318" s="213" t="s">
        <v>1374</v>
      </c>
      <c r="H318" s="265" t="s">
        <v>1223</v>
      </c>
      <c r="I318" s="140"/>
      <c r="J318" s="213"/>
    </row>
    <row r="319" spans="1:10" ht="20.149999999999999" customHeight="1" x14ac:dyDescent="0.25">
      <c r="A319" s="81">
        <f t="shared" si="24"/>
        <v>225</v>
      </c>
      <c r="B319" s="148">
        <v>21</v>
      </c>
      <c r="C319" s="79" t="str">
        <f t="shared" si="25"/>
        <v xml:space="preserve"> OBRAS EXTERIORES</v>
      </c>
      <c r="D319" s="146">
        <f t="shared" si="26"/>
        <v>0</v>
      </c>
      <c r="E319" s="124"/>
      <c r="G319" s="213" t="s">
        <v>1375</v>
      </c>
      <c r="H319" s="265"/>
      <c r="I319" s="140"/>
      <c r="J319" s="213"/>
    </row>
    <row r="320" spans="1:10" ht="20.149999999999999" customHeight="1" x14ac:dyDescent="0.25">
      <c r="A320" s="81">
        <f t="shared" si="24"/>
        <v>225</v>
      </c>
      <c r="B320" s="148" t="s">
        <v>1600</v>
      </c>
      <c r="C320" s="79" t="str">
        <f t="shared" si="25"/>
        <v xml:space="preserve">Cercos </v>
      </c>
      <c r="D320" s="146">
        <f t="shared" si="26"/>
        <v>0</v>
      </c>
      <c r="E320" s="124"/>
      <c r="G320" s="213" t="s">
        <v>1376</v>
      </c>
      <c r="H320" s="265"/>
      <c r="I320" s="140"/>
      <c r="J320" s="213"/>
    </row>
    <row r="321" spans="1:10" ht="20.149999999999999" customHeight="1" x14ac:dyDescent="0.25">
      <c r="A321" s="81">
        <f t="shared" si="24"/>
        <v>226</v>
      </c>
      <c r="B321" s="148" t="s">
        <v>1821</v>
      </c>
      <c r="C321" s="79" t="str">
        <f t="shared" si="25"/>
        <v>Cercos Perimetrales</v>
      </c>
      <c r="D321" s="146" t="str">
        <f t="shared" si="26"/>
        <v>ml</v>
      </c>
      <c r="E321" s="124"/>
      <c r="G321" s="213" t="s">
        <v>1377</v>
      </c>
      <c r="H321" s="265" t="s">
        <v>607</v>
      </c>
      <c r="I321" s="140"/>
      <c r="J321" s="213"/>
    </row>
    <row r="322" spans="1:10" ht="20.149999999999999" customHeight="1" x14ac:dyDescent="0.25">
      <c r="A322" s="81">
        <f t="shared" si="24"/>
        <v>227</v>
      </c>
      <c r="B322" s="148" t="s">
        <v>1822</v>
      </c>
      <c r="C322" s="79" t="str">
        <f t="shared" si="25"/>
        <v>Cercos Frente</v>
      </c>
      <c r="D322" s="146" t="str">
        <f t="shared" si="26"/>
        <v>m2</v>
      </c>
      <c r="E322" s="124"/>
      <c r="G322" s="213" t="s">
        <v>1378</v>
      </c>
      <c r="H322" s="265" t="s">
        <v>7</v>
      </c>
      <c r="I322" s="140"/>
      <c r="J322" s="213"/>
    </row>
    <row r="323" spans="1:10" ht="20.149999999999999" customHeight="1" x14ac:dyDescent="0.25">
      <c r="A323" s="81">
        <f t="shared" ref="A323:A355" si="27">IF(D323=0,A322,A322+1)</f>
        <v>227</v>
      </c>
      <c r="B323" s="148" t="s">
        <v>1823</v>
      </c>
      <c r="C323" s="79" t="str">
        <f t="shared" ref="C323:C355" si="28">IFERROR(VLOOKUP(J323,Tabla_Items,2,FALSE),G323)</f>
        <v>Equipamiento fijo</v>
      </c>
      <c r="D323" s="146">
        <f t="shared" ref="D323:D355" si="29">IFERROR(VLOOKUP(J323,Tabla_Items,3,FALSE),H323)</f>
        <v>0</v>
      </c>
      <c r="E323" s="124"/>
      <c r="G323" s="213" t="s">
        <v>1379</v>
      </c>
      <c r="H323" s="265"/>
      <c r="I323" s="140"/>
      <c r="J323" s="213"/>
    </row>
    <row r="324" spans="1:10" ht="20.149999999999999" customHeight="1" x14ac:dyDescent="0.25">
      <c r="A324" s="81">
        <f t="shared" si="27"/>
        <v>228</v>
      </c>
      <c r="B324" s="148" t="s">
        <v>1824</v>
      </c>
      <c r="C324" s="79" t="str">
        <f t="shared" si="28"/>
        <v>Bancos exteriores</v>
      </c>
      <c r="D324" s="146" t="str">
        <f t="shared" si="29"/>
        <v>gl</v>
      </c>
      <c r="E324" s="124"/>
      <c r="G324" s="213" t="s">
        <v>1740</v>
      </c>
      <c r="H324" s="265" t="s">
        <v>5</v>
      </c>
      <c r="I324" s="140"/>
      <c r="J324" s="213"/>
    </row>
    <row r="325" spans="1:10" ht="20.149999999999999" customHeight="1" x14ac:dyDescent="0.25">
      <c r="A325" s="81">
        <f t="shared" si="27"/>
        <v>229</v>
      </c>
      <c r="B325" s="148" t="s">
        <v>1825</v>
      </c>
      <c r="C325" s="79" t="str">
        <f t="shared" si="28"/>
        <v>Parquizacion y riego</v>
      </c>
      <c r="D325" s="146" t="str">
        <f t="shared" si="29"/>
        <v>gl</v>
      </c>
      <c r="E325" s="124"/>
      <c r="G325" s="213" t="s">
        <v>1380</v>
      </c>
      <c r="H325" s="265" t="s">
        <v>5</v>
      </c>
      <c r="I325" s="140"/>
      <c r="J325" s="213"/>
    </row>
    <row r="326" spans="1:10" ht="20.149999999999999" customHeight="1" x14ac:dyDescent="0.25">
      <c r="A326" s="81">
        <f t="shared" si="27"/>
        <v>229</v>
      </c>
      <c r="B326" s="148" t="s">
        <v>1826</v>
      </c>
      <c r="C326" s="79" t="str">
        <f t="shared" si="28"/>
        <v>Puentes, rampas, barandas y otros</v>
      </c>
      <c r="D326" s="146">
        <f t="shared" si="29"/>
        <v>0</v>
      </c>
      <c r="E326" s="124"/>
      <c r="G326" s="213" t="s">
        <v>1381</v>
      </c>
      <c r="H326" s="265"/>
      <c r="I326" s="140"/>
      <c r="J326" s="213"/>
    </row>
    <row r="327" spans="1:10" ht="20.149999999999999" customHeight="1" x14ac:dyDescent="0.25">
      <c r="A327" s="81">
        <f t="shared" si="27"/>
        <v>230</v>
      </c>
      <c r="B327" s="148" t="s">
        <v>1827</v>
      </c>
      <c r="C327" s="79" t="str">
        <f t="shared" si="28"/>
        <v>Rampas de acceso</v>
      </c>
      <c r="D327" s="146" t="str">
        <f t="shared" si="29"/>
        <v>m2</v>
      </c>
      <c r="E327" s="124"/>
      <c r="G327" s="213" t="s">
        <v>1859</v>
      </c>
      <c r="H327" s="265" t="s">
        <v>7</v>
      </c>
      <c r="I327" s="140"/>
      <c r="J327" s="213"/>
    </row>
    <row r="328" spans="1:10" ht="20.149999999999999" customHeight="1" x14ac:dyDescent="0.25">
      <c r="A328" s="81">
        <f t="shared" si="27"/>
        <v>230</v>
      </c>
      <c r="B328" s="148">
        <v>23</v>
      </c>
      <c r="C328" s="79" t="str">
        <f t="shared" si="28"/>
        <v xml:space="preserve"> LIMPIEZA DE OBRA</v>
      </c>
      <c r="D328" s="146">
        <f t="shared" si="29"/>
        <v>0</v>
      </c>
      <c r="E328" s="124"/>
      <c r="G328" s="213" t="s">
        <v>1382</v>
      </c>
      <c r="H328" s="265"/>
      <c r="I328" s="140"/>
      <c r="J328" s="213"/>
    </row>
    <row r="329" spans="1:10" ht="20.149999999999999" customHeight="1" x14ac:dyDescent="0.25">
      <c r="A329" s="81">
        <f t="shared" si="27"/>
        <v>231</v>
      </c>
      <c r="B329" s="148" t="s">
        <v>1601</v>
      </c>
      <c r="C329" s="79" t="str">
        <f t="shared" si="28"/>
        <v>Limpieza de obra periódica de la obra y el obrador</v>
      </c>
      <c r="D329" s="146" t="str">
        <f t="shared" si="29"/>
        <v>m2</v>
      </c>
      <c r="E329" s="124"/>
      <c r="G329" s="213" t="s">
        <v>1741</v>
      </c>
      <c r="H329" s="265" t="s">
        <v>7</v>
      </c>
      <c r="I329" s="140"/>
      <c r="J329" s="213"/>
    </row>
    <row r="330" spans="1:10" ht="20.149999999999999" customHeight="1" x14ac:dyDescent="0.25">
      <c r="A330" s="81">
        <f t="shared" si="27"/>
        <v>232</v>
      </c>
      <c r="B330" s="148" t="s">
        <v>1602</v>
      </c>
      <c r="C330" s="79" t="str">
        <f t="shared" si="28"/>
        <v>Limpieza final de la obra y el obrador</v>
      </c>
      <c r="D330" s="146" t="str">
        <f t="shared" si="29"/>
        <v>m2</v>
      </c>
      <c r="E330" s="124"/>
      <c r="G330" s="213" t="s">
        <v>1742</v>
      </c>
      <c r="H330" s="265" t="s">
        <v>7</v>
      </c>
      <c r="I330" s="140"/>
      <c r="J330" s="213"/>
    </row>
    <row r="331" spans="1:10" ht="20.149999999999999" customHeight="1" x14ac:dyDescent="0.25">
      <c r="A331" s="81">
        <f t="shared" si="27"/>
        <v>232</v>
      </c>
      <c r="B331" s="148">
        <v>24</v>
      </c>
      <c r="C331" s="79" t="str">
        <f t="shared" si="28"/>
        <v xml:space="preserve"> VARIOS</v>
      </c>
      <c r="D331" s="146">
        <f t="shared" si="29"/>
        <v>0</v>
      </c>
      <c r="E331" s="124"/>
      <c r="G331" s="213" t="s">
        <v>1383</v>
      </c>
      <c r="H331" s="265"/>
      <c r="I331" s="140"/>
      <c r="J331" s="213"/>
    </row>
    <row r="332" spans="1:10" ht="20.149999999999999" customHeight="1" x14ac:dyDescent="0.25">
      <c r="A332" s="81">
        <f t="shared" si="27"/>
        <v>233</v>
      </c>
      <c r="B332" s="148" t="s">
        <v>1603</v>
      </c>
      <c r="C332" s="79" t="str">
        <f t="shared" si="28"/>
        <v>Fichas complementarias y otros</v>
      </c>
      <c r="D332" s="146" t="str">
        <f t="shared" si="29"/>
        <v>gl</v>
      </c>
      <c r="E332" s="124"/>
      <c r="G332" s="213" t="s">
        <v>1743</v>
      </c>
      <c r="H332" s="265" t="s">
        <v>5</v>
      </c>
      <c r="I332" s="140"/>
      <c r="J332" s="213"/>
    </row>
    <row r="333" spans="1:10" ht="20.149999999999999" customHeight="1" x14ac:dyDescent="0.25">
      <c r="A333" s="81">
        <f t="shared" si="27"/>
        <v>233</v>
      </c>
      <c r="B333" s="148" t="s">
        <v>1604</v>
      </c>
      <c r="C333" s="79" t="str">
        <f t="shared" si="28"/>
        <v>Construcción de mástil y otros</v>
      </c>
      <c r="D333" s="146">
        <f t="shared" si="29"/>
        <v>0</v>
      </c>
      <c r="E333" s="124"/>
      <c r="G333" s="213" t="s">
        <v>1384</v>
      </c>
      <c r="H333" s="265"/>
      <c r="I333" s="140"/>
      <c r="J333" s="213"/>
    </row>
    <row r="334" spans="1:10" ht="20.149999999999999" customHeight="1" x14ac:dyDescent="0.25">
      <c r="A334" s="81">
        <f t="shared" si="27"/>
        <v>234</v>
      </c>
      <c r="B334" s="148" t="s">
        <v>1605</v>
      </c>
      <c r="C334" s="79" t="str">
        <f t="shared" si="28"/>
        <v>Mastil</v>
      </c>
      <c r="D334" s="146" t="str">
        <f t="shared" si="29"/>
        <v>Un</v>
      </c>
      <c r="E334" s="124"/>
      <c r="G334" s="213" t="s">
        <v>1744</v>
      </c>
      <c r="H334" s="265" t="s">
        <v>1223</v>
      </c>
      <c r="I334" s="140"/>
      <c r="J334" s="213"/>
    </row>
    <row r="335" spans="1:10" ht="20.149999999999999" customHeight="1" x14ac:dyDescent="0.25">
      <c r="A335" s="81">
        <f t="shared" si="27"/>
        <v>234</v>
      </c>
      <c r="B335" s="148" t="s">
        <v>1606</v>
      </c>
      <c r="C335" s="79" t="str">
        <f t="shared" si="28"/>
        <v>Pergolas s/ piso</v>
      </c>
      <c r="D335" s="146">
        <f t="shared" si="29"/>
        <v>0</v>
      </c>
      <c r="E335" s="124"/>
      <c r="G335" s="213" t="s">
        <v>1745</v>
      </c>
      <c r="H335" s="265"/>
      <c r="I335" s="140"/>
      <c r="J335" s="213"/>
    </row>
    <row r="336" spans="1:10" ht="20.149999999999999" customHeight="1" x14ac:dyDescent="0.25">
      <c r="A336" s="81">
        <f t="shared" si="27"/>
        <v>235</v>
      </c>
      <c r="B336" s="148" t="s">
        <v>1828</v>
      </c>
      <c r="C336" s="79" t="str">
        <f t="shared" si="28"/>
        <v>Pérgolas metálicas</v>
      </c>
      <c r="D336" s="146" t="str">
        <f t="shared" si="29"/>
        <v>m2</v>
      </c>
      <c r="E336" s="124"/>
      <c r="G336" s="213" t="s">
        <v>1746</v>
      </c>
      <c r="H336" s="265" t="s">
        <v>7</v>
      </c>
      <c r="I336" s="140"/>
      <c r="J336" s="213"/>
    </row>
    <row r="337" spans="1:10" ht="20.149999999999999" customHeight="1" x14ac:dyDescent="0.25">
      <c r="A337" s="81">
        <f t="shared" si="27"/>
        <v>235</v>
      </c>
      <c r="B337" s="148" t="s">
        <v>1829</v>
      </c>
      <c r="C337" s="79" t="str">
        <f t="shared" si="28"/>
        <v>Otros</v>
      </c>
      <c r="D337" s="146">
        <f t="shared" si="29"/>
        <v>0</v>
      </c>
      <c r="E337" s="124"/>
      <c r="G337" s="213" t="s">
        <v>1385</v>
      </c>
      <c r="H337" s="265"/>
      <c r="I337" s="140"/>
      <c r="J337" s="213"/>
    </row>
    <row r="338" spans="1:10" ht="20.149999999999999" customHeight="1" x14ac:dyDescent="0.25">
      <c r="A338" s="81">
        <f t="shared" si="27"/>
        <v>236</v>
      </c>
      <c r="B338" s="148" t="s">
        <v>1830</v>
      </c>
      <c r="C338" s="79" t="str">
        <f t="shared" si="28"/>
        <v>Guardasillas</v>
      </c>
      <c r="D338" s="146" t="str">
        <f t="shared" si="29"/>
        <v>ml</v>
      </c>
      <c r="E338" s="124"/>
      <c r="G338" s="213" t="s">
        <v>1386</v>
      </c>
      <c r="H338" s="265" t="s">
        <v>607</v>
      </c>
      <c r="I338" s="140"/>
      <c r="J338" s="213"/>
    </row>
    <row r="339" spans="1:10" ht="20.149999999999999" customHeight="1" x14ac:dyDescent="0.25">
      <c r="A339" s="81">
        <f t="shared" si="27"/>
        <v>237</v>
      </c>
      <c r="B339" s="148" t="s">
        <v>1831</v>
      </c>
      <c r="C339" s="79" t="str">
        <f t="shared" si="28"/>
        <v>Provisión de canastos para residuos</v>
      </c>
      <c r="D339" s="146" t="str">
        <f t="shared" si="29"/>
        <v>Un</v>
      </c>
      <c r="E339" s="124"/>
      <c r="G339" s="213" t="s">
        <v>1747</v>
      </c>
      <c r="H339" s="265" t="s">
        <v>1223</v>
      </c>
      <c r="I339" s="140"/>
      <c r="J339" s="213"/>
    </row>
    <row r="340" spans="1:10" ht="20.149999999999999" customHeight="1" x14ac:dyDescent="0.25">
      <c r="A340" s="81">
        <f t="shared" si="27"/>
        <v>238</v>
      </c>
      <c r="B340" s="148" t="s">
        <v>1832</v>
      </c>
      <c r="C340" s="79" t="str">
        <f t="shared" si="28"/>
        <v>Pizarrones</v>
      </c>
      <c r="D340" s="146" t="str">
        <f t="shared" si="29"/>
        <v>Un</v>
      </c>
      <c r="E340" s="124"/>
      <c r="G340" s="213" t="s">
        <v>975</v>
      </c>
      <c r="H340" s="265" t="s">
        <v>1223</v>
      </c>
      <c r="I340" s="140"/>
      <c r="J340" s="213"/>
    </row>
    <row r="341" spans="1:10" ht="20.149999999999999" customHeight="1" x14ac:dyDescent="0.25">
      <c r="A341" s="81">
        <f t="shared" si="27"/>
        <v>239</v>
      </c>
      <c r="B341" s="148" t="s">
        <v>1833</v>
      </c>
      <c r="C341" s="79" t="str">
        <f t="shared" si="28"/>
        <v>Caja Guarda llaves</v>
      </c>
      <c r="D341" s="146" t="str">
        <f t="shared" si="29"/>
        <v>Un</v>
      </c>
      <c r="E341" s="124"/>
      <c r="G341" s="213" t="s">
        <v>1387</v>
      </c>
      <c r="H341" s="265" t="s">
        <v>1223</v>
      </c>
      <c r="I341" s="140"/>
      <c r="J341" s="213"/>
    </row>
    <row r="342" spans="1:10" ht="20.149999999999999" customHeight="1" x14ac:dyDescent="0.25">
      <c r="A342" s="81">
        <f t="shared" si="27"/>
        <v>239</v>
      </c>
      <c r="B342" s="148" t="s">
        <v>1834</v>
      </c>
      <c r="C342" s="79" t="str">
        <f t="shared" si="28"/>
        <v>Equipamiento mobiliario</v>
      </c>
      <c r="D342" s="146">
        <f t="shared" si="29"/>
        <v>0</v>
      </c>
      <c r="E342" s="124"/>
      <c r="G342" s="213" t="s">
        <v>1748</v>
      </c>
      <c r="H342" s="265"/>
      <c r="I342" s="140"/>
      <c r="J342" s="213"/>
    </row>
    <row r="343" spans="1:10" ht="20.149999999999999" customHeight="1" x14ac:dyDescent="0.25">
      <c r="A343" s="81">
        <f t="shared" si="27"/>
        <v>240</v>
      </c>
      <c r="B343" s="148" t="s">
        <v>1835</v>
      </c>
      <c r="C343" s="79" t="str">
        <f t="shared" si="28"/>
        <v>Armario (1 p/ sala)</v>
      </c>
      <c r="D343" s="146" t="str">
        <f t="shared" si="29"/>
        <v>Un</v>
      </c>
      <c r="E343" s="124"/>
      <c r="G343" s="213" t="s">
        <v>1749</v>
      </c>
      <c r="H343" s="265" t="s">
        <v>1223</v>
      </c>
      <c r="I343" s="140"/>
      <c r="J343" s="213"/>
    </row>
    <row r="344" spans="1:10" ht="20.149999999999999" customHeight="1" x14ac:dyDescent="0.25">
      <c r="A344" s="81">
        <f t="shared" si="27"/>
        <v>241</v>
      </c>
      <c r="B344" s="148" t="s">
        <v>1836</v>
      </c>
      <c r="C344" s="79" t="str">
        <f t="shared" si="28"/>
        <v>Mesa MCF1 (4 p/ sala)</v>
      </c>
      <c r="D344" s="146" t="str">
        <f t="shared" si="29"/>
        <v>Un</v>
      </c>
      <c r="E344" s="124"/>
      <c r="G344" s="213" t="s">
        <v>1750</v>
      </c>
      <c r="H344" s="265" t="s">
        <v>1223</v>
      </c>
      <c r="I344" s="140"/>
      <c r="J344" s="213"/>
    </row>
    <row r="345" spans="1:10" ht="20.149999999999999" customHeight="1" x14ac:dyDescent="0.25">
      <c r="A345" s="81">
        <f t="shared" si="27"/>
        <v>242</v>
      </c>
      <c r="B345" s="148" t="s">
        <v>1837</v>
      </c>
      <c r="C345" s="79" t="str">
        <f t="shared" si="28"/>
        <v>Silla S1 (25 p/ sala)</v>
      </c>
      <c r="D345" s="146" t="str">
        <f t="shared" si="29"/>
        <v>Un</v>
      </c>
      <c r="E345" s="124"/>
      <c r="G345" s="213" t="s">
        <v>1751</v>
      </c>
      <c r="H345" s="265" t="s">
        <v>1223</v>
      </c>
      <c r="I345" s="140"/>
      <c r="J345" s="213"/>
    </row>
    <row r="346" spans="1:10" ht="20.149999999999999" customHeight="1" x14ac:dyDescent="0.25">
      <c r="A346" s="81">
        <f t="shared" si="27"/>
        <v>243</v>
      </c>
      <c r="B346" s="148" t="s">
        <v>1838</v>
      </c>
      <c r="C346" s="79" t="str">
        <f t="shared" si="28"/>
        <v>Escritorio y silla docente</v>
      </c>
      <c r="D346" s="146" t="str">
        <f t="shared" si="29"/>
        <v>Un</v>
      </c>
      <c r="E346" s="124"/>
      <c r="G346" s="213" t="s">
        <v>1752</v>
      </c>
      <c r="H346" s="265" t="s">
        <v>1223</v>
      </c>
      <c r="I346" s="140"/>
      <c r="J346" s="213"/>
    </row>
    <row r="347" spans="1:10" ht="20.149999999999999" customHeight="1" x14ac:dyDescent="0.25">
      <c r="A347" s="81">
        <f t="shared" si="27"/>
        <v>244</v>
      </c>
      <c r="B347" s="148" t="s">
        <v>1839</v>
      </c>
      <c r="C347" s="79" t="str">
        <f t="shared" si="28"/>
        <v>Biblioteca Ambulante BA1 (1 p/ sala N.I.)</v>
      </c>
      <c r="D347" s="146" t="str">
        <f t="shared" si="29"/>
        <v>Un</v>
      </c>
      <c r="E347" s="124"/>
      <c r="G347" s="213" t="s">
        <v>1753</v>
      </c>
      <c r="H347" s="265" t="s">
        <v>1223</v>
      </c>
      <c r="I347" s="140"/>
      <c r="J347" s="213"/>
    </row>
    <row r="348" spans="1:10" ht="20.149999999999999" customHeight="1" x14ac:dyDescent="0.25">
      <c r="A348" s="81">
        <f t="shared" si="27"/>
        <v>245</v>
      </c>
      <c r="B348" s="148" t="s">
        <v>1840</v>
      </c>
      <c r="C348" s="79" t="str">
        <f t="shared" si="28"/>
        <v>Estanteria ED1 (1 p/ sala N.I.)</v>
      </c>
      <c r="D348" s="146" t="str">
        <f t="shared" si="29"/>
        <v>Un</v>
      </c>
      <c r="E348" s="124"/>
      <c r="G348" s="213" t="s">
        <v>1754</v>
      </c>
      <c r="H348" s="265" t="s">
        <v>1223</v>
      </c>
      <c r="I348" s="140"/>
      <c r="J348" s="213"/>
    </row>
    <row r="349" spans="1:10" ht="20.149999999999999" customHeight="1" x14ac:dyDescent="0.25">
      <c r="A349" s="81">
        <f t="shared" si="27"/>
        <v>246</v>
      </c>
      <c r="B349" s="148" t="s">
        <v>1841</v>
      </c>
      <c r="C349" s="79" t="str">
        <f t="shared" si="28"/>
        <v>Mueble Bajo (1 p/ sala N.I.)</v>
      </c>
      <c r="D349" s="146" t="str">
        <f t="shared" si="29"/>
        <v>Un</v>
      </c>
      <c r="E349" s="124"/>
      <c r="G349" s="213" t="s">
        <v>1755</v>
      </c>
      <c r="H349" s="265" t="s">
        <v>1223</v>
      </c>
      <c r="I349" s="140"/>
      <c r="J349" s="213"/>
    </row>
    <row r="350" spans="1:10" ht="20.149999999999999" customHeight="1" x14ac:dyDescent="0.25">
      <c r="A350" s="81">
        <f t="shared" si="27"/>
        <v>247</v>
      </c>
      <c r="B350" s="148" t="s">
        <v>1842</v>
      </c>
      <c r="C350" s="79" t="str">
        <f t="shared" si="28"/>
        <v>Modulo biblioteca (N.I.)</v>
      </c>
      <c r="D350" s="146" t="str">
        <f t="shared" si="29"/>
        <v>Un</v>
      </c>
      <c r="E350" s="124"/>
      <c r="G350" s="213" t="s">
        <v>1756</v>
      </c>
      <c r="H350" s="265" t="s">
        <v>1223</v>
      </c>
      <c r="I350" s="140"/>
      <c r="J350" s="213"/>
    </row>
    <row r="351" spans="1:10" ht="20.149999999999999" customHeight="1" x14ac:dyDescent="0.25">
      <c r="A351" s="81">
        <f t="shared" si="27"/>
        <v>248</v>
      </c>
      <c r="B351" s="148" t="s">
        <v>1843</v>
      </c>
      <c r="C351" s="79" t="str">
        <f t="shared" si="28"/>
        <v>Armario (1 p/ direccion)</v>
      </c>
      <c r="D351" s="146" t="str">
        <f t="shared" si="29"/>
        <v>Un</v>
      </c>
      <c r="E351" s="124"/>
      <c r="G351" s="213" t="s">
        <v>1757</v>
      </c>
      <c r="H351" s="265" t="s">
        <v>1223</v>
      </c>
      <c r="I351" s="140"/>
      <c r="J351" s="213"/>
    </row>
    <row r="352" spans="1:10" ht="20.149999999999999" customHeight="1" x14ac:dyDescent="0.25">
      <c r="A352" s="81">
        <f t="shared" si="27"/>
        <v>249</v>
      </c>
      <c r="B352" s="148" t="s">
        <v>1844</v>
      </c>
      <c r="C352" s="79" t="str">
        <f t="shared" si="28"/>
        <v>Conjunto docente (dirección)</v>
      </c>
      <c r="D352" s="146" t="str">
        <f t="shared" si="29"/>
        <v>Un</v>
      </c>
      <c r="E352" s="124"/>
      <c r="G352" s="213" t="s">
        <v>1758</v>
      </c>
      <c r="H352" s="265" t="s">
        <v>1223</v>
      </c>
      <c r="I352" s="140"/>
      <c r="J352" s="213"/>
    </row>
    <row r="353" spans="1:10" ht="20.149999999999999" customHeight="1" x14ac:dyDescent="0.25">
      <c r="A353" s="81">
        <f t="shared" si="27"/>
        <v>250</v>
      </c>
      <c r="B353" s="148" t="s">
        <v>1845</v>
      </c>
      <c r="C353" s="79" t="str">
        <f t="shared" si="28"/>
        <v>Mangrullo</v>
      </c>
      <c r="D353" s="146" t="str">
        <f t="shared" si="29"/>
        <v>Un</v>
      </c>
      <c r="E353" s="124"/>
      <c r="G353" s="213" t="s">
        <v>1759</v>
      </c>
      <c r="H353" s="265" t="s">
        <v>1223</v>
      </c>
      <c r="I353" s="140"/>
      <c r="J353" s="213"/>
    </row>
    <row r="354" spans="1:10" ht="20.149999999999999" customHeight="1" x14ac:dyDescent="0.25">
      <c r="A354" s="81">
        <f t="shared" si="27"/>
        <v>251</v>
      </c>
      <c r="B354" s="148" t="s">
        <v>1846</v>
      </c>
      <c r="C354" s="79" t="str">
        <f t="shared" si="28"/>
        <v>Calesita</v>
      </c>
      <c r="D354" s="146" t="str">
        <f t="shared" si="29"/>
        <v>Un</v>
      </c>
      <c r="E354" s="124"/>
      <c r="G354" s="213" t="s">
        <v>1760</v>
      </c>
      <c r="H354" s="265" t="s">
        <v>1223</v>
      </c>
      <c r="I354" s="140"/>
      <c r="J354" s="213"/>
    </row>
    <row r="355" spans="1:10" ht="20.149999999999999" customHeight="1" x14ac:dyDescent="0.25">
      <c r="A355" s="81">
        <f t="shared" si="27"/>
        <v>252</v>
      </c>
      <c r="B355" s="148" t="s">
        <v>1607</v>
      </c>
      <c r="C355" s="79" t="str">
        <f t="shared" si="28"/>
        <v>Planos aprobados</v>
      </c>
      <c r="D355" s="146" t="str">
        <f t="shared" si="29"/>
        <v>gl</v>
      </c>
      <c r="E355" s="124"/>
      <c r="G355" s="213" t="s">
        <v>1388</v>
      </c>
      <c r="H355" s="265" t="s">
        <v>5</v>
      </c>
      <c r="I355" s="140"/>
      <c r="J355" s="213"/>
    </row>
    <row r="356" spans="1:10" ht="20.149999999999999" customHeight="1" x14ac:dyDescent="0.25">
      <c r="H356" s="140"/>
      <c r="I356" s="140"/>
    </row>
    <row r="357" spans="1:10" ht="20.149999999999999" customHeight="1" x14ac:dyDescent="0.25">
      <c r="H357" s="140"/>
      <c r="I357" s="140"/>
    </row>
    <row r="358" spans="1:10" ht="20.149999999999999" customHeight="1" x14ac:dyDescent="0.25">
      <c r="H358" s="140"/>
      <c r="I358" s="140"/>
    </row>
    <row r="359" spans="1:10" ht="20.149999999999999" customHeight="1" x14ac:dyDescent="0.25">
      <c r="H359" s="140"/>
      <c r="I359" s="140"/>
    </row>
    <row r="360" spans="1:10" ht="20.149999999999999" customHeight="1" x14ac:dyDescent="0.25">
      <c r="H360" s="140"/>
      <c r="I360" s="140"/>
    </row>
    <row r="361" spans="1:10" ht="20.149999999999999" customHeight="1" x14ac:dyDescent="0.25">
      <c r="H361" s="140"/>
      <c r="I361" s="140"/>
    </row>
    <row r="362" spans="1:10" ht="20.149999999999999" customHeight="1" x14ac:dyDescent="0.25">
      <c r="H362" s="140"/>
      <c r="I362" s="140"/>
    </row>
    <row r="363" spans="1:10" ht="20.149999999999999" customHeight="1" x14ac:dyDescent="0.25">
      <c r="H363" s="140"/>
      <c r="I363" s="140"/>
    </row>
    <row r="364" spans="1:10" ht="20.149999999999999" customHeight="1" x14ac:dyDescent="0.25">
      <c r="H364" s="140"/>
      <c r="I364" s="140"/>
    </row>
    <row r="365" spans="1:10" ht="20.149999999999999" customHeight="1" x14ac:dyDescent="0.25">
      <c r="H365" s="140"/>
      <c r="I365" s="140"/>
    </row>
    <row r="366" spans="1:10" ht="20.149999999999999" customHeight="1" x14ac:dyDescent="0.25">
      <c r="H366" s="140"/>
      <c r="I366" s="140"/>
    </row>
    <row r="367" spans="1:10" ht="20.149999999999999" customHeight="1" x14ac:dyDescent="0.25">
      <c r="H367" s="140"/>
      <c r="I367" s="140"/>
    </row>
    <row r="368" spans="1:10" ht="20.149999999999999" customHeight="1" x14ac:dyDescent="0.25">
      <c r="H368" s="140"/>
      <c r="I368" s="140"/>
    </row>
    <row r="369" spans="3:9" ht="20.149999999999999" customHeight="1" x14ac:dyDescent="0.25">
      <c r="C369" s="81">
        <v>4</v>
      </c>
      <c r="H369" s="140"/>
      <c r="I369" s="140"/>
    </row>
    <row r="370" spans="3:9" ht="20.149999999999999" customHeight="1" x14ac:dyDescent="0.25">
      <c r="H370" s="140"/>
      <c r="I370" s="140"/>
    </row>
    <row r="371" spans="3:9" ht="20.149999999999999" customHeight="1" x14ac:dyDescent="0.25">
      <c r="H371" s="140"/>
      <c r="I371" s="140"/>
    </row>
    <row r="372" spans="3:9" ht="20.149999999999999" customHeight="1" x14ac:dyDescent="0.25">
      <c r="H372" s="140"/>
      <c r="I372" s="140"/>
    </row>
    <row r="373" spans="3:9" ht="20.149999999999999" customHeight="1" x14ac:dyDescent="0.25">
      <c r="H373" s="140"/>
      <c r="I373" s="140"/>
    </row>
    <row r="374" spans="3:9" ht="20.149999999999999" customHeight="1" x14ac:dyDescent="0.25">
      <c r="H374" s="140"/>
      <c r="I374" s="140"/>
    </row>
    <row r="375" spans="3:9" ht="20.149999999999999" customHeight="1" x14ac:dyDescent="0.25">
      <c r="H375" s="140"/>
      <c r="I375" s="140"/>
    </row>
    <row r="376" spans="3:9" ht="20.149999999999999" customHeight="1" x14ac:dyDescent="0.25">
      <c r="H376" s="140"/>
      <c r="I376" s="140"/>
    </row>
    <row r="377" spans="3:9" ht="20.149999999999999" customHeight="1" x14ac:dyDescent="0.25">
      <c r="H377" s="140"/>
      <c r="I377" s="140"/>
    </row>
    <row r="378" spans="3:9" ht="20.149999999999999" customHeight="1" x14ac:dyDescent="0.25">
      <c r="H378" s="140"/>
      <c r="I378" s="140"/>
    </row>
    <row r="379" spans="3:9" ht="20.149999999999999" customHeight="1" x14ac:dyDescent="0.25">
      <c r="H379" s="140"/>
      <c r="I379" s="140"/>
    </row>
    <row r="380" spans="3:9" ht="20.149999999999999" customHeight="1" x14ac:dyDescent="0.25">
      <c r="H380" s="140"/>
      <c r="I380" s="140"/>
    </row>
    <row r="381" spans="3:9" ht="20.149999999999999" customHeight="1" x14ac:dyDescent="0.25">
      <c r="H381" s="140"/>
      <c r="I381" s="140"/>
    </row>
    <row r="382" spans="3:9" ht="20.149999999999999" customHeight="1" x14ac:dyDescent="0.25">
      <c r="H382" s="140"/>
      <c r="I382" s="140"/>
    </row>
    <row r="383" spans="3:9" ht="20.149999999999999" customHeight="1" x14ac:dyDescent="0.25">
      <c r="H383" s="140"/>
      <c r="I383" s="140"/>
    </row>
    <row r="384" spans="3:9" ht="20.149999999999999" customHeight="1" x14ac:dyDescent="0.25">
      <c r="H384" s="140"/>
      <c r="I384" s="140"/>
    </row>
    <row r="385" spans="8:9" ht="20.149999999999999" customHeight="1" x14ac:dyDescent="0.25">
      <c r="H385" s="140"/>
      <c r="I385" s="140"/>
    </row>
    <row r="386" spans="8:9" ht="20.149999999999999" customHeight="1" x14ac:dyDescent="0.25">
      <c r="H386" s="140"/>
      <c r="I386" s="140"/>
    </row>
    <row r="387" spans="8:9" ht="20.149999999999999" customHeight="1" x14ac:dyDescent="0.25">
      <c r="H387" s="140"/>
      <c r="I387" s="140"/>
    </row>
    <row r="388" spans="8:9" ht="20.149999999999999" customHeight="1" x14ac:dyDescent="0.25">
      <c r="H388" s="140"/>
      <c r="I388" s="140"/>
    </row>
    <row r="389" spans="8:9" ht="20.149999999999999" customHeight="1" x14ac:dyDescent="0.25">
      <c r="H389" s="140"/>
      <c r="I389" s="140"/>
    </row>
    <row r="390" spans="8:9" ht="20.149999999999999" customHeight="1" x14ac:dyDescent="0.25">
      <c r="H390" s="140"/>
      <c r="I390" s="140"/>
    </row>
    <row r="391" spans="8:9" ht="20.149999999999999" customHeight="1" x14ac:dyDescent="0.25">
      <c r="H391" s="140"/>
      <c r="I391" s="140"/>
    </row>
    <row r="392" spans="8:9" ht="20.149999999999999" customHeight="1" x14ac:dyDescent="0.25">
      <c r="H392" s="140"/>
      <c r="I392" s="140"/>
    </row>
    <row r="393" spans="8:9" ht="20.149999999999999" customHeight="1" x14ac:dyDescent="0.25">
      <c r="H393" s="140"/>
      <c r="I393" s="140"/>
    </row>
    <row r="394" spans="8:9" ht="20.149999999999999" customHeight="1" x14ac:dyDescent="0.25">
      <c r="H394" s="140"/>
      <c r="I394" s="140"/>
    </row>
    <row r="395" spans="8:9" ht="20.149999999999999" customHeight="1" x14ac:dyDescent="0.25">
      <c r="H395" s="140"/>
      <c r="I395" s="140"/>
    </row>
    <row r="396" spans="8:9" ht="20.149999999999999" customHeight="1" x14ac:dyDescent="0.25">
      <c r="H396" s="140"/>
      <c r="I396" s="140"/>
    </row>
    <row r="397" spans="8:9" ht="20.149999999999999" customHeight="1" x14ac:dyDescent="0.25">
      <c r="H397" s="140"/>
      <c r="I397" s="140"/>
    </row>
    <row r="398" spans="8:9" ht="20.149999999999999" customHeight="1" x14ac:dyDescent="0.25">
      <c r="H398" s="140"/>
      <c r="I398" s="140"/>
    </row>
    <row r="399" spans="8:9" ht="20.149999999999999" customHeight="1" x14ac:dyDescent="0.25">
      <c r="H399" s="140"/>
      <c r="I399" s="140"/>
    </row>
    <row r="400" spans="8:9" ht="20.149999999999999" customHeight="1" x14ac:dyDescent="0.25">
      <c r="H400" s="140"/>
      <c r="I400" s="140"/>
    </row>
    <row r="401" spans="8:9" ht="20.149999999999999" customHeight="1" x14ac:dyDescent="0.25">
      <c r="H401" s="140"/>
      <c r="I401" s="140"/>
    </row>
    <row r="402" spans="8:9" ht="20.149999999999999" customHeight="1" x14ac:dyDescent="0.25">
      <c r="H402" s="140"/>
      <c r="I402" s="140"/>
    </row>
    <row r="403" spans="8:9" ht="20.149999999999999" customHeight="1" x14ac:dyDescent="0.25">
      <c r="H403" s="140"/>
      <c r="I403" s="140"/>
    </row>
    <row r="404" spans="8:9" ht="20.149999999999999" customHeight="1" x14ac:dyDescent="0.25">
      <c r="H404" s="140"/>
      <c r="I404" s="140"/>
    </row>
    <row r="405" spans="8:9" ht="20.149999999999999" customHeight="1" x14ac:dyDescent="0.25">
      <c r="H405" s="140"/>
      <c r="I405" s="140"/>
    </row>
    <row r="406" spans="8:9" ht="20.149999999999999" customHeight="1" x14ac:dyDescent="0.25">
      <c r="H406" s="140"/>
      <c r="I406" s="140"/>
    </row>
    <row r="407" spans="8:9" ht="20.149999999999999" customHeight="1" x14ac:dyDescent="0.25">
      <c r="H407" s="140"/>
      <c r="I407" s="140"/>
    </row>
    <row r="408" spans="8:9" ht="20.149999999999999" customHeight="1" x14ac:dyDescent="0.25">
      <c r="H408" s="140"/>
      <c r="I408" s="140"/>
    </row>
    <row r="409" spans="8:9" ht="20.149999999999999" customHeight="1" x14ac:dyDescent="0.25">
      <c r="H409" s="140"/>
      <c r="I409" s="140"/>
    </row>
    <row r="410" spans="8:9" ht="20.149999999999999" customHeight="1" x14ac:dyDescent="0.25">
      <c r="H410" s="140"/>
      <c r="I410" s="140"/>
    </row>
    <row r="411" spans="8:9" ht="20.149999999999999" customHeight="1" x14ac:dyDescent="0.25">
      <c r="H411" s="140"/>
      <c r="I411" s="140"/>
    </row>
    <row r="412" spans="8:9" ht="20.149999999999999" customHeight="1" x14ac:dyDescent="0.25">
      <c r="H412" s="140"/>
      <c r="I412" s="140"/>
    </row>
    <row r="413" spans="8:9" ht="20.149999999999999" customHeight="1" x14ac:dyDescent="0.25">
      <c r="H413" s="140"/>
      <c r="I413" s="140"/>
    </row>
    <row r="414" spans="8:9" ht="20.149999999999999" customHeight="1" x14ac:dyDescent="0.25">
      <c r="H414" s="140"/>
      <c r="I414" s="140"/>
    </row>
    <row r="415" spans="8:9" ht="20.149999999999999" customHeight="1" x14ac:dyDescent="0.25">
      <c r="H415" s="140"/>
      <c r="I415" s="140"/>
    </row>
    <row r="416" spans="8:9" ht="20.149999999999999" customHeight="1" x14ac:dyDescent="0.25">
      <c r="H416" s="140"/>
      <c r="I416" s="140"/>
    </row>
    <row r="417" spans="3:9" ht="20.149999999999999" customHeight="1" x14ac:dyDescent="0.25">
      <c r="H417" s="140"/>
      <c r="I417" s="140"/>
    </row>
    <row r="418" spans="3:9" ht="20.149999999999999" customHeight="1" x14ac:dyDescent="0.25">
      <c r="H418" s="140"/>
      <c r="I418" s="140"/>
    </row>
    <row r="419" spans="3:9" ht="20.149999999999999" customHeight="1" x14ac:dyDescent="0.25">
      <c r="C419" s="81">
        <v>4</v>
      </c>
      <c r="H419" s="140"/>
      <c r="I419" s="140"/>
    </row>
    <row r="420" spans="3:9" ht="20.149999999999999" customHeight="1" x14ac:dyDescent="0.25">
      <c r="H420" s="140"/>
      <c r="I420" s="140"/>
    </row>
    <row r="421" spans="3:9" ht="20.149999999999999" customHeight="1" x14ac:dyDescent="0.25">
      <c r="H421" s="140"/>
      <c r="I421" s="140"/>
    </row>
    <row r="422" spans="3:9" ht="20.149999999999999" customHeight="1" x14ac:dyDescent="0.25">
      <c r="H422" s="140"/>
      <c r="I422" s="140"/>
    </row>
    <row r="423" spans="3:9" ht="20.149999999999999" customHeight="1" x14ac:dyDescent="0.25">
      <c r="H423" s="140"/>
      <c r="I423" s="140"/>
    </row>
    <row r="424" spans="3:9" ht="20.149999999999999" customHeight="1" x14ac:dyDescent="0.25">
      <c r="H424" s="140"/>
      <c r="I424" s="140"/>
    </row>
    <row r="425" spans="3:9" ht="20.149999999999999" customHeight="1" x14ac:dyDescent="0.25">
      <c r="H425" s="140"/>
      <c r="I425" s="140"/>
    </row>
    <row r="426" spans="3:9" ht="20.149999999999999" customHeight="1" x14ac:dyDescent="0.25">
      <c r="H426" s="140"/>
      <c r="I426" s="140"/>
    </row>
    <row r="427" spans="3:9" ht="20.149999999999999" customHeight="1" x14ac:dyDescent="0.25">
      <c r="H427" s="140"/>
      <c r="I427" s="140"/>
    </row>
    <row r="428" spans="3:9" ht="20.149999999999999" customHeight="1" x14ac:dyDescent="0.25">
      <c r="H428" s="140"/>
      <c r="I428" s="140"/>
    </row>
    <row r="429" spans="3:9" ht="20.149999999999999" customHeight="1" x14ac:dyDescent="0.25">
      <c r="H429" s="140"/>
      <c r="I429" s="140"/>
    </row>
    <row r="430" spans="3:9" ht="20.149999999999999" customHeight="1" x14ac:dyDescent="0.25">
      <c r="H430" s="140"/>
      <c r="I430" s="140"/>
    </row>
    <row r="431" spans="3:9" ht="20.149999999999999" customHeight="1" x14ac:dyDescent="0.25">
      <c r="H431" s="140"/>
      <c r="I431" s="140"/>
    </row>
    <row r="432" spans="3:9" ht="20.149999999999999" customHeight="1" x14ac:dyDescent="0.25">
      <c r="H432" s="140"/>
      <c r="I432" s="140"/>
    </row>
    <row r="433" spans="8:9" ht="20.149999999999999" customHeight="1" x14ac:dyDescent="0.25">
      <c r="H433" s="140"/>
      <c r="I433" s="140"/>
    </row>
    <row r="434" spans="8:9" ht="20.149999999999999" customHeight="1" x14ac:dyDescent="0.25">
      <c r="H434" s="140"/>
      <c r="I434" s="140"/>
    </row>
    <row r="435" spans="8:9" ht="20.149999999999999" customHeight="1" x14ac:dyDescent="0.25">
      <c r="H435" s="140"/>
      <c r="I435" s="140"/>
    </row>
    <row r="436" spans="8:9" ht="20.149999999999999" customHeight="1" x14ac:dyDescent="0.25">
      <c r="H436" s="140"/>
      <c r="I436" s="140"/>
    </row>
    <row r="437" spans="8:9" ht="20.149999999999999" customHeight="1" x14ac:dyDescent="0.25">
      <c r="H437" s="140"/>
      <c r="I437" s="140"/>
    </row>
    <row r="438" spans="8:9" ht="20.149999999999999" customHeight="1" x14ac:dyDescent="0.25">
      <c r="H438" s="140"/>
      <c r="I438" s="140"/>
    </row>
    <row r="439" spans="8:9" ht="20.149999999999999" customHeight="1" x14ac:dyDescent="0.25">
      <c r="H439" s="140"/>
      <c r="I439" s="140"/>
    </row>
    <row r="440" spans="8:9" ht="20.149999999999999" customHeight="1" x14ac:dyDescent="0.25">
      <c r="H440" s="140"/>
      <c r="I440" s="140"/>
    </row>
    <row r="441" spans="8:9" ht="20.149999999999999" customHeight="1" x14ac:dyDescent="0.25">
      <c r="H441" s="140"/>
      <c r="I441" s="140"/>
    </row>
    <row r="442" spans="8:9" ht="20.149999999999999" customHeight="1" x14ac:dyDescent="0.25">
      <c r="H442" s="140"/>
      <c r="I442" s="140"/>
    </row>
    <row r="443" spans="8:9" ht="20.149999999999999" customHeight="1" x14ac:dyDescent="0.25">
      <c r="H443" s="140"/>
      <c r="I443" s="140"/>
    </row>
    <row r="444" spans="8:9" ht="20.149999999999999" customHeight="1" x14ac:dyDescent="0.25">
      <c r="H444" s="140"/>
      <c r="I444" s="140"/>
    </row>
    <row r="445" spans="8:9" ht="20.149999999999999" customHeight="1" x14ac:dyDescent="0.25">
      <c r="H445" s="140"/>
      <c r="I445" s="140"/>
    </row>
    <row r="446" spans="8:9" ht="20.149999999999999" customHeight="1" x14ac:dyDescent="0.25">
      <c r="H446" s="140"/>
      <c r="I446" s="140"/>
    </row>
    <row r="447" spans="8:9" ht="20.149999999999999" customHeight="1" x14ac:dyDescent="0.25">
      <c r="H447" s="140"/>
      <c r="I447" s="140"/>
    </row>
    <row r="448" spans="8:9" ht="20.149999999999999" customHeight="1" x14ac:dyDescent="0.25">
      <c r="H448" s="140"/>
      <c r="I448" s="140"/>
    </row>
    <row r="449" spans="8:9" ht="20.149999999999999" customHeight="1" x14ac:dyDescent="0.25">
      <c r="H449" s="140"/>
      <c r="I449" s="140"/>
    </row>
    <row r="450" spans="8:9" ht="20.149999999999999" customHeight="1" x14ac:dyDescent="0.25">
      <c r="H450" s="140"/>
      <c r="I450" s="140"/>
    </row>
    <row r="451" spans="8:9" ht="20.149999999999999" customHeight="1" x14ac:dyDescent="0.25">
      <c r="H451" s="140"/>
      <c r="I451" s="140"/>
    </row>
    <row r="452" spans="8:9" ht="20.149999999999999" customHeight="1" x14ac:dyDescent="0.25">
      <c r="H452" s="140"/>
      <c r="I452" s="140"/>
    </row>
    <row r="453" spans="8:9" ht="20.149999999999999" customHeight="1" x14ac:dyDescent="0.25">
      <c r="H453" s="140"/>
      <c r="I453" s="140"/>
    </row>
    <row r="454" spans="8:9" ht="20.149999999999999" customHeight="1" x14ac:dyDescent="0.25">
      <c r="H454" s="140"/>
      <c r="I454" s="140"/>
    </row>
    <row r="455" spans="8:9" ht="20.149999999999999" customHeight="1" x14ac:dyDescent="0.25">
      <c r="H455" s="140"/>
      <c r="I455" s="140"/>
    </row>
    <row r="456" spans="8:9" ht="20.149999999999999" customHeight="1" x14ac:dyDescent="0.25">
      <c r="H456" s="140"/>
      <c r="I456" s="140"/>
    </row>
    <row r="457" spans="8:9" ht="20.149999999999999" customHeight="1" x14ac:dyDescent="0.25">
      <c r="H457" s="140"/>
      <c r="I457" s="140"/>
    </row>
    <row r="458" spans="8:9" ht="20.149999999999999" customHeight="1" x14ac:dyDescent="0.25">
      <c r="H458" s="140"/>
      <c r="I458" s="140"/>
    </row>
    <row r="459" spans="8:9" ht="20.149999999999999" customHeight="1" x14ac:dyDescent="0.25">
      <c r="H459" s="140"/>
      <c r="I459" s="140"/>
    </row>
    <row r="460" spans="8:9" ht="20.149999999999999" customHeight="1" x14ac:dyDescent="0.25">
      <c r="H460" s="140"/>
      <c r="I460" s="140"/>
    </row>
    <row r="461" spans="8:9" ht="20.149999999999999" customHeight="1" x14ac:dyDescent="0.25">
      <c r="H461" s="140"/>
      <c r="I461" s="140"/>
    </row>
    <row r="462" spans="8:9" ht="20.149999999999999" customHeight="1" x14ac:dyDescent="0.25">
      <c r="H462" s="140"/>
      <c r="I462" s="140"/>
    </row>
    <row r="463" spans="8:9" ht="20.149999999999999" customHeight="1" x14ac:dyDescent="0.25">
      <c r="H463" s="140"/>
      <c r="I463" s="140"/>
    </row>
    <row r="464" spans="8:9" ht="20.149999999999999" customHeight="1" x14ac:dyDescent="0.25">
      <c r="H464" s="140"/>
      <c r="I464" s="140"/>
    </row>
    <row r="465" spans="3:9" ht="20.149999999999999" customHeight="1" x14ac:dyDescent="0.25">
      <c r="H465" s="140"/>
      <c r="I465" s="140"/>
    </row>
    <row r="466" spans="3:9" ht="20.149999999999999" customHeight="1" x14ac:dyDescent="0.25">
      <c r="H466" s="140"/>
      <c r="I466" s="140"/>
    </row>
    <row r="467" spans="3:9" ht="20.149999999999999" customHeight="1" x14ac:dyDescent="0.25">
      <c r="H467" s="140"/>
      <c r="I467" s="140"/>
    </row>
    <row r="468" spans="3:9" ht="20.149999999999999" customHeight="1" x14ac:dyDescent="0.25">
      <c r="H468" s="140"/>
      <c r="I468" s="140"/>
    </row>
    <row r="469" spans="3:9" ht="20.149999999999999" customHeight="1" x14ac:dyDescent="0.25">
      <c r="C469" s="81">
        <v>4</v>
      </c>
      <c r="H469" s="140"/>
      <c r="I469" s="140"/>
    </row>
    <row r="470" spans="3:9" ht="20.149999999999999" customHeight="1" x14ac:dyDescent="0.25">
      <c r="H470" s="140"/>
      <c r="I470" s="140"/>
    </row>
    <row r="471" spans="3:9" ht="20.149999999999999" customHeight="1" x14ac:dyDescent="0.25">
      <c r="H471" s="140"/>
      <c r="I471" s="140"/>
    </row>
    <row r="472" spans="3:9" ht="20.149999999999999" customHeight="1" x14ac:dyDescent="0.25">
      <c r="H472" s="140"/>
      <c r="I472" s="140"/>
    </row>
    <row r="473" spans="3:9" ht="20.149999999999999" customHeight="1" x14ac:dyDescent="0.25">
      <c r="H473" s="140"/>
      <c r="I473" s="140"/>
    </row>
    <row r="474" spans="3:9" ht="20.149999999999999" customHeight="1" x14ac:dyDescent="0.25">
      <c r="H474" s="140"/>
      <c r="I474" s="140"/>
    </row>
    <row r="475" spans="3:9" ht="20.149999999999999" customHeight="1" x14ac:dyDescent="0.25">
      <c r="H475" s="140"/>
      <c r="I475" s="140"/>
    </row>
    <row r="476" spans="3:9" ht="20.149999999999999" customHeight="1" x14ac:dyDescent="0.25">
      <c r="H476" s="140"/>
      <c r="I476" s="140"/>
    </row>
    <row r="477" spans="3:9" ht="20.149999999999999" customHeight="1" x14ac:dyDescent="0.25">
      <c r="H477" s="140"/>
      <c r="I477" s="140"/>
    </row>
    <row r="478" spans="3:9" ht="20.149999999999999" customHeight="1" x14ac:dyDescent="0.25">
      <c r="H478" s="140"/>
      <c r="I478" s="140"/>
    </row>
    <row r="479" spans="3:9" ht="20.149999999999999" customHeight="1" x14ac:dyDescent="0.25">
      <c r="H479" s="140"/>
      <c r="I479" s="140"/>
    </row>
    <row r="480" spans="3:9" ht="20.149999999999999" customHeight="1" x14ac:dyDescent="0.25">
      <c r="H480" s="140"/>
      <c r="I480" s="140"/>
    </row>
    <row r="481" spans="8:9" ht="20.149999999999999" customHeight="1" x14ac:dyDescent="0.25">
      <c r="H481" s="140"/>
      <c r="I481" s="140"/>
    </row>
    <row r="482" spans="8:9" ht="20.149999999999999" customHeight="1" x14ac:dyDescent="0.25">
      <c r="H482" s="140"/>
      <c r="I482" s="140"/>
    </row>
    <row r="483" spans="8:9" ht="20.149999999999999" customHeight="1" x14ac:dyDescent="0.25">
      <c r="H483" s="140"/>
      <c r="I483" s="140"/>
    </row>
    <row r="484" spans="8:9" ht="20.149999999999999" customHeight="1" x14ac:dyDescent="0.25">
      <c r="H484" s="140"/>
      <c r="I484" s="140"/>
    </row>
    <row r="485" spans="8:9" ht="20.149999999999999" customHeight="1" x14ac:dyDescent="0.25">
      <c r="H485" s="140"/>
      <c r="I485" s="140"/>
    </row>
    <row r="486" spans="8:9" ht="20.149999999999999" customHeight="1" x14ac:dyDescent="0.25">
      <c r="H486" s="140"/>
      <c r="I486" s="140"/>
    </row>
    <row r="487" spans="8:9" ht="20.149999999999999" customHeight="1" x14ac:dyDescent="0.25">
      <c r="H487" s="140"/>
      <c r="I487" s="140"/>
    </row>
    <row r="488" spans="8:9" ht="20.149999999999999" customHeight="1" x14ac:dyDescent="0.25">
      <c r="H488" s="140"/>
      <c r="I488" s="140"/>
    </row>
    <row r="489" spans="8:9" ht="20.149999999999999" customHeight="1" x14ac:dyDescent="0.25">
      <c r="H489" s="140"/>
      <c r="I489" s="140"/>
    </row>
    <row r="490" spans="8:9" ht="20.149999999999999" customHeight="1" x14ac:dyDescent="0.25">
      <c r="H490" s="140"/>
      <c r="I490" s="140"/>
    </row>
    <row r="491" spans="8:9" ht="20.149999999999999" customHeight="1" x14ac:dyDescent="0.25">
      <c r="H491" s="140"/>
      <c r="I491" s="140"/>
    </row>
    <row r="492" spans="8:9" ht="20.149999999999999" customHeight="1" x14ac:dyDescent="0.25">
      <c r="H492" s="140"/>
      <c r="I492" s="140"/>
    </row>
    <row r="493" spans="8:9" ht="20.149999999999999" customHeight="1" x14ac:dyDescent="0.25">
      <c r="H493" s="140"/>
      <c r="I493" s="140"/>
    </row>
    <row r="494" spans="8:9" ht="20.149999999999999" customHeight="1" x14ac:dyDescent="0.25">
      <c r="H494" s="140"/>
      <c r="I494" s="140"/>
    </row>
    <row r="495" spans="8:9" ht="20.149999999999999" customHeight="1" x14ac:dyDescent="0.25">
      <c r="H495" s="140"/>
      <c r="I495" s="140"/>
    </row>
    <row r="496" spans="8:9" ht="20.149999999999999" customHeight="1" x14ac:dyDescent="0.25">
      <c r="H496" s="140"/>
      <c r="I496" s="140"/>
    </row>
    <row r="497" spans="8:9" ht="20.149999999999999" customHeight="1" x14ac:dyDescent="0.25">
      <c r="H497" s="140"/>
      <c r="I497" s="140"/>
    </row>
    <row r="498" spans="8:9" ht="20.149999999999999" customHeight="1" x14ac:dyDescent="0.25">
      <c r="H498" s="140"/>
      <c r="I498" s="140"/>
    </row>
    <row r="499" spans="8:9" ht="20.149999999999999" customHeight="1" x14ac:dyDescent="0.25">
      <c r="H499" s="140"/>
      <c r="I499" s="140"/>
    </row>
    <row r="500" spans="8:9" ht="20.149999999999999" customHeight="1" x14ac:dyDescent="0.25">
      <c r="H500" s="140"/>
      <c r="I500" s="140"/>
    </row>
    <row r="501" spans="8:9" ht="20.149999999999999" customHeight="1" x14ac:dyDescent="0.25">
      <c r="H501" s="140"/>
      <c r="I501" s="140"/>
    </row>
    <row r="502" spans="8:9" ht="20.149999999999999" customHeight="1" x14ac:dyDescent="0.25">
      <c r="H502" s="140"/>
      <c r="I502" s="140"/>
    </row>
    <row r="503" spans="8:9" ht="20.149999999999999" customHeight="1" x14ac:dyDescent="0.25">
      <c r="H503" s="140"/>
      <c r="I503" s="140"/>
    </row>
    <row r="504" spans="8:9" ht="20.149999999999999" customHeight="1" x14ac:dyDescent="0.25">
      <c r="H504" s="140"/>
      <c r="I504" s="140"/>
    </row>
    <row r="505" spans="8:9" ht="20.149999999999999" customHeight="1" x14ac:dyDescent="0.25">
      <c r="H505" s="140"/>
      <c r="I505" s="140"/>
    </row>
    <row r="506" spans="8:9" ht="20.149999999999999" customHeight="1" x14ac:dyDescent="0.25">
      <c r="H506" s="140"/>
      <c r="I506" s="140"/>
    </row>
    <row r="507" spans="8:9" ht="20.149999999999999" customHeight="1" x14ac:dyDescent="0.25">
      <c r="H507" s="140"/>
      <c r="I507" s="140"/>
    </row>
    <row r="508" spans="8:9" ht="20.149999999999999" customHeight="1" x14ac:dyDescent="0.25">
      <c r="H508" s="140"/>
      <c r="I508" s="140"/>
    </row>
    <row r="509" spans="8:9" ht="20.149999999999999" customHeight="1" x14ac:dyDescent="0.25">
      <c r="H509" s="140"/>
      <c r="I509" s="140"/>
    </row>
    <row r="510" spans="8:9" ht="20.149999999999999" customHeight="1" x14ac:dyDescent="0.25">
      <c r="H510" s="140"/>
      <c r="I510" s="140"/>
    </row>
    <row r="511" spans="8:9" ht="20.149999999999999" customHeight="1" x14ac:dyDescent="0.25">
      <c r="H511" s="140"/>
      <c r="I511" s="140"/>
    </row>
    <row r="512" spans="8:9" ht="20.149999999999999" customHeight="1" x14ac:dyDescent="0.25">
      <c r="H512" s="140"/>
      <c r="I512" s="140"/>
    </row>
    <row r="513" spans="3:9" ht="20.149999999999999" customHeight="1" x14ac:dyDescent="0.25">
      <c r="H513" s="140"/>
      <c r="I513" s="140"/>
    </row>
    <row r="514" spans="3:9" ht="20.149999999999999" customHeight="1" x14ac:dyDescent="0.25">
      <c r="H514" s="140"/>
      <c r="I514" s="140"/>
    </row>
    <row r="515" spans="3:9" ht="20.149999999999999" customHeight="1" x14ac:dyDescent="0.25">
      <c r="H515" s="140"/>
      <c r="I515" s="140"/>
    </row>
    <row r="516" spans="3:9" ht="20.149999999999999" customHeight="1" x14ac:dyDescent="0.25">
      <c r="H516" s="140"/>
      <c r="I516" s="140"/>
    </row>
    <row r="517" spans="3:9" ht="20.149999999999999" customHeight="1" x14ac:dyDescent="0.25">
      <c r="H517" s="140"/>
      <c r="I517" s="140"/>
    </row>
    <row r="518" spans="3:9" ht="20.149999999999999" customHeight="1" x14ac:dyDescent="0.25">
      <c r="H518" s="140"/>
      <c r="I518" s="140"/>
    </row>
    <row r="519" spans="3:9" ht="20.149999999999999" customHeight="1" x14ac:dyDescent="0.25">
      <c r="C519" s="81">
        <v>5</v>
      </c>
      <c r="H519" s="140"/>
      <c r="I519" s="140"/>
    </row>
    <row r="520" spans="3:9" ht="20.149999999999999" customHeight="1" x14ac:dyDescent="0.25">
      <c r="H520" s="140"/>
      <c r="I520" s="140"/>
    </row>
    <row r="521" spans="3:9" ht="20.149999999999999" customHeight="1" x14ac:dyDescent="0.25">
      <c r="H521" s="140"/>
      <c r="I521" s="140"/>
    </row>
    <row r="522" spans="3:9" ht="20.149999999999999" customHeight="1" x14ac:dyDescent="0.25">
      <c r="H522" s="140"/>
      <c r="I522" s="140"/>
    </row>
    <row r="523" spans="3:9" ht="20.149999999999999" customHeight="1" x14ac:dyDescent="0.25">
      <c r="H523" s="140"/>
      <c r="I523" s="140"/>
    </row>
    <row r="524" spans="3:9" ht="20.149999999999999" customHeight="1" x14ac:dyDescent="0.25">
      <c r="H524" s="140"/>
      <c r="I524" s="140"/>
    </row>
    <row r="525" spans="3:9" ht="20.149999999999999" customHeight="1" x14ac:dyDescent="0.25">
      <c r="H525" s="140"/>
      <c r="I525" s="140"/>
    </row>
    <row r="526" spans="3:9" ht="20.149999999999999" customHeight="1" x14ac:dyDescent="0.25">
      <c r="H526" s="140"/>
      <c r="I526" s="140"/>
    </row>
    <row r="527" spans="3:9" ht="20.149999999999999" customHeight="1" x14ac:dyDescent="0.25">
      <c r="H527" s="140"/>
      <c r="I527" s="140"/>
    </row>
    <row r="528" spans="3:9" ht="20.149999999999999" customHeight="1" x14ac:dyDescent="0.25">
      <c r="H528" s="140"/>
      <c r="I528" s="140"/>
    </row>
    <row r="529" spans="8:9" ht="20.149999999999999" customHeight="1" x14ac:dyDescent="0.25">
      <c r="H529" s="140"/>
      <c r="I529" s="140"/>
    </row>
    <row r="530" spans="8:9" ht="20.149999999999999" customHeight="1" x14ac:dyDescent="0.25">
      <c r="H530" s="140"/>
      <c r="I530" s="140"/>
    </row>
    <row r="531" spans="8:9" ht="20.149999999999999" customHeight="1" x14ac:dyDescent="0.25">
      <c r="H531" s="140"/>
      <c r="I531" s="140"/>
    </row>
    <row r="532" spans="8:9" ht="20.149999999999999" customHeight="1" x14ac:dyDescent="0.25">
      <c r="H532" s="140"/>
      <c r="I532" s="140"/>
    </row>
    <row r="533" spans="8:9" ht="20.149999999999999" customHeight="1" x14ac:dyDescent="0.25">
      <c r="H533" s="140"/>
      <c r="I533" s="140"/>
    </row>
    <row r="534" spans="8:9" ht="20.149999999999999" customHeight="1" x14ac:dyDescent="0.25">
      <c r="H534" s="140"/>
      <c r="I534" s="140"/>
    </row>
    <row r="535" spans="8:9" ht="20.149999999999999" customHeight="1" x14ac:dyDescent="0.25">
      <c r="H535" s="140"/>
      <c r="I535" s="140"/>
    </row>
    <row r="536" spans="8:9" ht="20.149999999999999" customHeight="1" x14ac:dyDescent="0.25">
      <c r="H536" s="140"/>
      <c r="I536" s="140"/>
    </row>
    <row r="537" spans="8:9" ht="20.149999999999999" customHeight="1" x14ac:dyDescent="0.25">
      <c r="H537" s="140"/>
      <c r="I537" s="140"/>
    </row>
    <row r="538" spans="8:9" ht="20.149999999999999" customHeight="1" x14ac:dyDescent="0.25">
      <c r="H538" s="140"/>
      <c r="I538" s="140"/>
    </row>
    <row r="539" spans="8:9" ht="20.149999999999999" customHeight="1" x14ac:dyDescent="0.25">
      <c r="H539" s="140"/>
      <c r="I539" s="140"/>
    </row>
    <row r="540" spans="8:9" ht="20.149999999999999" customHeight="1" x14ac:dyDescent="0.25">
      <c r="H540" s="140"/>
      <c r="I540" s="140"/>
    </row>
    <row r="541" spans="8:9" ht="20.149999999999999" customHeight="1" x14ac:dyDescent="0.25">
      <c r="H541" s="140"/>
      <c r="I541" s="140"/>
    </row>
    <row r="542" spans="8:9" ht="20.149999999999999" customHeight="1" x14ac:dyDescent="0.25">
      <c r="H542" s="140"/>
      <c r="I542" s="140"/>
    </row>
    <row r="543" spans="8:9" ht="20.149999999999999" customHeight="1" x14ac:dyDescent="0.25">
      <c r="H543" s="140"/>
      <c r="I543" s="140"/>
    </row>
    <row r="544" spans="8:9" ht="20.149999999999999" customHeight="1" x14ac:dyDescent="0.25">
      <c r="H544" s="140"/>
      <c r="I544" s="140"/>
    </row>
    <row r="545" spans="8:9" ht="20.149999999999999" customHeight="1" x14ac:dyDescent="0.25">
      <c r="H545" s="140"/>
      <c r="I545" s="140"/>
    </row>
    <row r="546" spans="8:9" ht="20.149999999999999" customHeight="1" x14ac:dyDescent="0.25">
      <c r="H546" s="140"/>
      <c r="I546" s="140"/>
    </row>
    <row r="547" spans="8:9" ht="20.149999999999999" customHeight="1" x14ac:dyDescent="0.25">
      <c r="H547" s="140"/>
      <c r="I547" s="140"/>
    </row>
    <row r="548" spans="8:9" ht="20.149999999999999" customHeight="1" x14ac:dyDescent="0.25">
      <c r="H548" s="140"/>
      <c r="I548" s="140"/>
    </row>
    <row r="549" spans="8:9" ht="20.149999999999999" customHeight="1" x14ac:dyDescent="0.25">
      <c r="H549" s="140"/>
      <c r="I549" s="140"/>
    </row>
    <row r="550" spans="8:9" ht="20.149999999999999" customHeight="1" x14ac:dyDescent="0.25">
      <c r="H550" s="140"/>
      <c r="I550" s="140"/>
    </row>
    <row r="551" spans="8:9" ht="20.149999999999999" customHeight="1" x14ac:dyDescent="0.25">
      <c r="H551" s="140"/>
      <c r="I551" s="140"/>
    </row>
    <row r="552" spans="8:9" ht="20.149999999999999" customHeight="1" x14ac:dyDescent="0.25">
      <c r="H552" s="140"/>
      <c r="I552" s="140"/>
    </row>
    <row r="553" spans="8:9" ht="20.149999999999999" customHeight="1" x14ac:dyDescent="0.25">
      <c r="H553" s="140"/>
      <c r="I553" s="140"/>
    </row>
    <row r="554" spans="8:9" ht="20.149999999999999" customHeight="1" x14ac:dyDescent="0.25">
      <c r="H554" s="140"/>
      <c r="I554" s="140"/>
    </row>
    <row r="555" spans="8:9" ht="20.149999999999999" customHeight="1" x14ac:dyDescent="0.25">
      <c r="H555" s="140"/>
      <c r="I555" s="140"/>
    </row>
    <row r="556" spans="8:9" ht="20.149999999999999" customHeight="1" x14ac:dyDescent="0.25">
      <c r="H556" s="140"/>
      <c r="I556" s="140"/>
    </row>
    <row r="557" spans="8:9" ht="20.149999999999999" customHeight="1" x14ac:dyDescent="0.25">
      <c r="H557" s="140"/>
      <c r="I557" s="140"/>
    </row>
    <row r="558" spans="8:9" ht="20.149999999999999" customHeight="1" x14ac:dyDescent="0.25">
      <c r="H558" s="140"/>
      <c r="I558" s="140"/>
    </row>
    <row r="559" spans="8:9" ht="20.149999999999999" customHeight="1" x14ac:dyDescent="0.25">
      <c r="H559" s="140"/>
      <c r="I559" s="140"/>
    </row>
    <row r="560" spans="8:9" ht="20.149999999999999" customHeight="1" x14ac:dyDescent="0.25">
      <c r="H560" s="140"/>
      <c r="I560" s="140"/>
    </row>
    <row r="561" spans="3:9" ht="20.149999999999999" customHeight="1" x14ac:dyDescent="0.25">
      <c r="H561" s="140"/>
      <c r="I561" s="140"/>
    </row>
    <row r="562" spans="3:9" ht="20.149999999999999" customHeight="1" x14ac:dyDescent="0.25">
      <c r="H562" s="140"/>
      <c r="I562" s="140"/>
    </row>
    <row r="563" spans="3:9" ht="20.149999999999999" customHeight="1" x14ac:dyDescent="0.25">
      <c r="H563" s="140"/>
      <c r="I563" s="140"/>
    </row>
    <row r="564" spans="3:9" ht="20.149999999999999" customHeight="1" x14ac:dyDescent="0.25">
      <c r="H564" s="140"/>
      <c r="I564" s="140"/>
    </row>
    <row r="565" spans="3:9" ht="20.149999999999999" customHeight="1" x14ac:dyDescent="0.25">
      <c r="H565" s="140"/>
      <c r="I565" s="140"/>
    </row>
    <row r="566" spans="3:9" ht="20.149999999999999" customHeight="1" x14ac:dyDescent="0.25">
      <c r="H566" s="140"/>
      <c r="I566" s="140"/>
    </row>
    <row r="567" spans="3:9" ht="20.149999999999999" customHeight="1" x14ac:dyDescent="0.25">
      <c r="H567" s="140"/>
      <c r="I567" s="140"/>
    </row>
    <row r="568" spans="3:9" ht="20.149999999999999" customHeight="1" x14ac:dyDescent="0.25">
      <c r="H568" s="140"/>
      <c r="I568" s="140"/>
    </row>
    <row r="569" spans="3:9" ht="20.149999999999999" customHeight="1" x14ac:dyDescent="0.25">
      <c r="C569" s="81">
        <v>5</v>
      </c>
    </row>
    <row r="619" spans="3:3" ht="20.149999999999999" customHeight="1" x14ac:dyDescent="0.25">
      <c r="C619" s="81">
        <v>5</v>
      </c>
    </row>
    <row r="669" spans="3:3" ht="20.149999999999999" customHeight="1" x14ac:dyDescent="0.25">
      <c r="C669" s="81">
        <v>5</v>
      </c>
    </row>
    <row r="719" spans="3:3" ht="20.149999999999999" customHeight="1" x14ac:dyDescent="0.25">
      <c r="C719" s="81">
        <v>5</v>
      </c>
    </row>
    <row r="769" spans="3:3" ht="20.149999999999999" customHeight="1" x14ac:dyDescent="0.25">
      <c r="C769" s="81">
        <v>5</v>
      </c>
    </row>
    <row r="819" spans="3:3" ht="20.149999999999999" customHeight="1" x14ac:dyDescent="0.25">
      <c r="C819" s="81">
        <v>5</v>
      </c>
    </row>
    <row r="869" spans="3:3" ht="20.149999999999999" customHeight="1" x14ac:dyDescent="0.25">
      <c r="C869" s="81">
        <v>5</v>
      </c>
    </row>
    <row r="919" spans="3:3" ht="20.149999999999999" customHeight="1" x14ac:dyDescent="0.25">
      <c r="C919" s="81">
        <v>5</v>
      </c>
    </row>
    <row r="969" spans="3:3" ht="20.149999999999999" customHeight="1" x14ac:dyDescent="0.25">
      <c r="C969" s="81">
        <v>5</v>
      </c>
    </row>
    <row r="1019" spans="3:3" ht="20.149999999999999" customHeight="1" x14ac:dyDescent="0.25">
      <c r="C1019" s="81">
        <v>5</v>
      </c>
    </row>
    <row r="1069" spans="3:3" ht="20.149999999999999" customHeight="1" x14ac:dyDescent="0.25">
      <c r="C1069" s="81">
        <v>5</v>
      </c>
    </row>
    <row r="1070" spans="3:3" ht="20.149999999999999" customHeight="1" x14ac:dyDescent="0.25">
      <c r="C1070" s="81" t="str">
        <f>Datos!B50</f>
        <v>2.2</v>
      </c>
    </row>
    <row r="1119" spans="3:3" ht="20.149999999999999" customHeight="1" x14ac:dyDescent="0.25">
      <c r="C1119" s="81">
        <v>5</v>
      </c>
    </row>
    <row r="1120" spans="3:3" ht="20.149999999999999" customHeight="1" x14ac:dyDescent="0.25">
      <c r="C1120" s="81">
        <f>Datos!B51</f>
        <v>3</v>
      </c>
    </row>
    <row r="1169" spans="3:3" ht="20.149999999999999" customHeight="1" x14ac:dyDescent="0.25">
      <c r="C1169" s="81">
        <v>5</v>
      </c>
    </row>
    <row r="1170" spans="3:3" ht="20.149999999999999" customHeight="1" x14ac:dyDescent="0.25">
      <c r="C1170" s="81" t="str">
        <f>Datos!B52</f>
        <v>3.1</v>
      </c>
    </row>
    <row r="1219" spans="3:3" ht="20.149999999999999" customHeight="1" x14ac:dyDescent="0.25">
      <c r="C1219" s="81">
        <v>5</v>
      </c>
    </row>
    <row r="1220" spans="3:3" ht="20.149999999999999" customHeight="1" x14ac:dyDescent="0.25">
      <c r="C1220" s="81" t="str">
        <f>Datos!B53</f>
        <v>3.1.1</v>
      </c>
    </row>
    <row r="1270" spans="3:3" ht="20.149999999999999" customHeight="1" x14ac:dyDescent="0.25">
      <c r="C1270" s="81" t="str">
        <f>Datos!B54</f>
        <v>3.1.2</v>
      </c>
    </row>
    <row r="1319" spans="3:3" ht="20.149999999999999" customHeight="1" x14ac:dyDescent="0.25">
      <c r="C1319" s="81">
        <v>7</v>
      </c>
    </row>
    <row r="1320" spans="3:3" ht="20.149999999999999" customHeight="1" x14ac:dyDescent="0.25">
      <c r="C1320" s="81" t="str">
        <f>Datos!B56</f>
        <v>3.1.4</v>
      </c>
    </row>
    <row r="1370" spans="3:3" ht="20.149999999999999" customHeight="1" x14ac:dyDescent="0.25">
      <c r="C1370" s="81" t="str">
        <f>Datos!B57</f>
        <v>3.1.5</v>
      </c>
    </row>
    <row r="1419" spans="3:3" ht="20.149999999999999" customHeight="1" x14ac:dyDescent="0.25">
      <c r="C1419" s="81">
        <v>8</v>
      </c>
    </row>
    <row r="1420" spans="3:3" ht="20.149999999999999" customHeight="1" x14ac:dyDescent="0.25">
      <c r="C1420" s="81" t="str">
        <f>Datos!B59</f>
        <v>3.1.7</v>
      </c>
    </row>
    <row r="1469" spans="3:3" ht="20.149999999999999" customHeight="1" x14ac:dyDescent="0.25">
      <c r="C1469" s="81">
        <v>8</v>
      </c>
    </row>
    <row r="1470" spans="3:3" ht="20.149999999999999" customHeight="1" x14ac:dyDescent="0.25">
      <c r="C1470" s="81" t="str">
        <f>Datos!B60</f>
        <v>3.1.8</v>
      </c>
    </row>
    <row r="1519" spans="3:3" ht="20.149999999999999" customHeight="1" x14ac:dyDescent="0.25">
      <c r="C1519" s="81">
        <v>8</v>
      </c>
    </row>
    <row r="1520" spans="3:3" ht="20.149999999999999" customHeight="1" x14ac:dyDescent="0.25">
      <c r="C1520" s="81" t="str">
        <f>Datos!B61</f>
        <v>3.1.9</v>
      </c>
    </row>
    <row r="1569" spans="3:3" ht="20.149999999999999" customHeight="1" x14ac:dyDescent="0.25">
      <c r="C1569" s="81">
        <v>8</v>
      </c>
    </row>
    <row r="1570" spans="3:3" ht="20.149999999999999" customHeight="1" x14ac:dyDescent="0.25">
      <c r="C1570" s="81" t="str">
        <f>Datos!B62</f>
        <v>3.2</v>
      </c>
    </row>
    <row r="1619" spans="3:3" ht="20.149999999999999" customHeight="1" x14ac:dyDescent="0.25">
      <c r="C1619" s="81">
        <v>8</v>
      </c>
    </row>
    <row r="1620" spans="3:3" ht="20.149999999999999" customHeight="1" x14ac:dyDescent="0.25">
      <c r="C1620" s="81" t="str">
        <f>Datos!B63</f>
        <v>3.2.1</v>
      </c>
    </row>
    <row r="1670" spans="3:3" ht="20.149999999999999" customHeight="1" x14ac:dyDescent="0.25">
      <c r="C1670" s="81" t="str">
        <f>Datos!B64</f>
        <v>3.2.2</v>
      </c>
    </row>
    <row r="1720" spans="3:3" ht="20.149999999999999" customHeight="1" x14ac:dyDescent="0.25">
      <c r="C1720" s="81">
        <f>Datos!B65</f>
        <v>4</v>
      </c>
    </row>
    <row r="1770" spans="3:3" ht="20.149999999999999" customHeight="1" x14ac:dyDescent="0.25">
      <c r="C1770" s="81" t="str">
        <f>Datos!B66</f>
        <v>4.1</v>
      </c>
    </row>
    <row r="1819" spans="3:3" ht="20.149999999999999" customHeight="1" x14ac:dyDescent="0.25">
      <c r="C1819" s="81">
        <v>12</v>
      </c>
    </row>
    <row r="1820" spans="3:3" ht="20.149999999999999" customHeight="1" x14ac:dyDescent="0.25">
      <c r="C1820" s="81" t="str">
        <f>Datos!B68</f>
        <v>4.1.3</v>
      </c>
    </row>
    <row r="1869" spans="3:3" ht="20.149999999999999" customHeight="1" x14ac:dyDescent="0.25">
      <c r="C1869" s="81">
        <v>12</v>
      </c>
    </row>
    <row r="1870" spans="3:3" ht="20.149999999999999" customHeight="1" x14ac:dyDescent="0.25">
      <c r="C1870" s="81" t="str">
        <f>Datos!B69</f>
        <v>4.2</v>
      </c>
    </row>
    <row r="1919" spans="3:3" ht="20.149999999999999" customHeight="1" x14ac:dyDescent="0.25">
      <c r="C1919" s="81">
        <v>12</v>
      </c>
    </row>
    <row r="1920" spans="3:3" ht="20.149999999999999" customHeight="1" x14ac:dyDescent="0.25">
      <c r="C1920" s="81" t="str">
        <f>Datos!B70</f>
        <v>4.2.5</v>
      </c>
    </row>
    <row r="1969" spans="3:3" ht="20.149999999999999" customHeight="1" x14ac:dyDescent="0.25">
      <c r="C1969" s="81">
        <v>12</v>
      </c>
    </row>
    <row r="1970" spans="3:3" ht="20.149999999999999" customHeight="1" x14ac:dyDescent="0.25">
      <c r="C1970" s="81" t="str">
        <f>Datos!B71</f>
        <v>4.4</v>
      </c>
    </row>
    <row r="2019" spans="3:3" ht="20.149999999999999" customHeight="1" x14ac:dyDescent="0.25">
      <c r="C2019" s="81">
        <v>12</v>
      </c>
    </row>
    <row r="2020" spans="3:3" ht="20.149999999999999" customHeight="1" x14ac:dyDescent="0.25">
      <c r="C2020" s="81" t="str">
        <f>Datos!B72</f>
        <v>4.4.1</v>
      </c>
    </row>
    <row r="2069" spans="3:3" ht="20.149999999999999" customHeight="1" x14ac:dyDescent="0.25">
      <c r="C2069" s="81">
        <v>13</v>
      </c>
    </row>
    <row r="2070" spans="3:3" ht="20.149999999999999" customHeight="1" x14ac:dyDescent="0.25">
      <c r="C2070" s="81" t="str">
        <f>Datos!B74</f>
        <v>4.5.1</v>
      </c>
    </row>
    <row r="2119" spans="3:3" ht="20.149999999999999" customHeight="1" x14ac:dyDescent="0.25">
      <c r="C2119" s="81">
        <v>13</v>
      </c>
    </row>
    <row r="2120" spans="3:3" ht="20.149999999999999" customHeight="1" x14ac:dyDescent="0.25">
      <c r="C2120" s="81" t="str">
        <f>Datos!B75</f>
        <v>4.5.3</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5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27"/>
  <sheetViews>
    <sheetView showGridLines="0" showZeros="0" tabSelected="1" view="pageBreakPreview" topLeftCell="A302" zoomScaleNormal="90" zoomScaleSheetLayoutView="100" workbookViewId="0">
      <selection activeCell="D320" sqref="D320"/>
    </sheetView>
  </sheetViews>
  <sheetFormatPr baseColWidth="10" defaultColWidth="11.453125" defaultRowHeight="12.5" x14ac:dyDescent="0.25"/>
  <cols>
    <col min="1" max="1" width="8.6328125" style="151" customWidth="1"/>
    <col min="2" max="3" width="30.6328125" style="151" customWidth="1"/>
    <col min="4" max="4" width="6.6328125" style="151" customWidth="1"/>
    <col min="5" max="5" width="10.6328125" style="151" customWidth="1"/>
    <col min="6" max="7" width="17.6328125" style="151" customWidth="1"/>
    <col min="8" max="8" width="22.6328125" style="151" customWidth="1"/>
    <col min="9" max="9" width="14.6328125" style="151" customWidth="1"/>
    <col min="10" max="16384" width="11.453125" style="151"/>
  </cols>
  <sheetData>
    <row r="1" spans="1:9" ht="20.149999999999999" customHeight="1" x14ac:dyDescent="0.25">
      <c r="A1" s="150" t="s">
        <v>11</v>
      </c>
      <c r="B1" s="150"/>
      <c r="C1" s="150" t="str">
        <f>Comitente</f>
        <v>SUBSECRETARIA DE ARQUITECTURA</v>
      </c>
      <c r="D1" s="150"/>
      <c r="E1" s="150"/>
      <c r="F1" s="150"/>
      <c r="G1" s="150"/>
      <c r="I1" s="152"/>
    </row>
    <row r="2" spans="1:9" s="111" customFormat="1" ht="20.149999999999999" customHeight="1" x14ac:dyDescent="0.25">
      <c r="A2" s="153" t="s">
        <v>12</v>
      </c>
      <c r="B2" s="153"/>
      <c r="C2" s="150" t="str">
        <f>Obra</f>
        <v>E.N.I. Bº 7 de Septiembre</v>
      </c>
      <c r="D2" s="154"/>
      <c r="E2" s="154"/>
      <c r="F2" s="154"/>
      <c r="G2" s="154"/>
      <c r="I2" s="154"/>
    </row>
    <row r="3" spans="1:9" s="111" customFormat="1" ht="20.149999999999999" customHeight="1" x14ac:dyDescent="0.25">
      <c r="A3" s="153" t="s">
        <v>16</v>
      </c>
      <c r="B3" s="153"/>
      <c r="C3" s="155" t="str">
        <f>Ubicación</f>
        <v>CHIMBAS - SAN JUAN</v>
      </c>
      <c r="D3" s="155"/>
      <c r="E3" s="155"/>
      <c r="F3" s="155"/>
      <c r="G3" s="155"/>
      <c r="I3" s="155"/>
    </row>
    <row r="4" spans="1:9" s="111" customFormat="1" ht="20.149999999999999" customHeight="1" x14ac:dyDescent="0.25">
      <c r="A4" s="153" t="s">
        <v>15</v>
      </c>
      <c r="B4" s="156"/>
      <c r="C4" s="157">
        <f>Licitación_N°</f>
        <v>0</v>
      </c>
    </row>
    <row r="5" spans="1:9" s="111" customFormat="1" ht="20.149999999999999" customHeight="1" x14ac:dyDescent="0.25">
      <c r="A5" s="153" t="s">
        <v>36</v>
      </c>
      <c r="B5" s="156"/>
      <c r="C5" s="158">
        <f>Expediente_N°</f>
        <v>0</v>
      </c>
    </row>
    <row r="6" spans="1:9" s="111" customFormat="1" ht="20.149999999999999" customHeight="1" x14ac:dyDescent="0.25">
      <c r="A6" s="153" t="s">
        <v>18</v>
      </c>
      <c r="B6" s="156"/>
      <c r="C6" s="159">
        <f>P_Oficial</f>
        <v>69406713.010000005</v>
      </c>
    </row>
    <row r="7" spans="1:9" s="111" customFormat="1" ht="20.149999999999999" customHeight="1" x14ac:dyDescent="0.25">
      <c r="A7" s="153" t="s">
        <v>990</v>
      </c>
      <c r="B7" s="156"/>
      <c r="C7" s="160">
        <f>Anticipo_Financiero</f>
        <v>0</v>
      </c>
    </row>
    <row r="8" spans="1:9" s="111" customFormat="1" ht="20.149999999999999" customHeight="1" x14ac:dyDescent="0.25">
      <c r="A8" s="153" t="s">
        <v>989</v>
      </c>
      <c r="B8" s="156"/>
      <c r="C8" s="161">
        <f>Fecha_Base</f>
        <v>0</v>
      </c>
    </row>
    <row r="9" spans="1:9" s="111" customFormat="1" ht="20.149999999999999" customHeight="1" x14ac:dyDescent="0.25">
      <c r="A9" s="153" t="s">
        <v>17</v>
      </c>
      <c r="B9" s="156"/>
      <c r="C9" s="162">
        <f>Plazo_Obra</f>
        <v>300</v>
      </c>
    </row>
    <row r="10" spans="1:9" s="111" customFormat="1" ht="20.149999999999999" customHeight="1" x14ac:dyDescent="0.25">
      <c r="A10" s="153" t="s">
        <v>13</v>
      </c>
      <c r="B10" s="156"/>
      <c r="C10" s="153">
        <f>Contratista</f>
        <v>0</v>
      </c>
    </row>
    <row r="11" spans="1:9" s="111" customFormat="1" ht="20.149999999999999" customHeight="1" x14ac:dyDescent="0.25">
      <c r="A11" s="153" t="s">
        <v>47</v>
      </c>
      <c r="B11" s="156"/>
      <c r="C11" s="163">
        <f>Monto_Oferta</f>
        <v>0</v>
      </c>
    </row>
    <row r="12" spans="1:9" ht="20.149999999999999" customHeight="1" x14ac:dyDescent="0.25"/>
    <row r="13" spans="1:9" ht="20.149999999999999" customHeight="1" x14ac:dyDescent="0.25">
      <c r="A13" s="164" t="s">
        <v>46</v>
      </c>
      <c r="B13" s="165"/>
      <c r="C13" s="165"/>
      <c r="D13" s="165"/>
      <c r="E13" s="165"/>
      <c r="F13" s="165"/>
      <c r="G13" s="165"/>
      <c r="H13" s="166"/>
      <c r="I13" s="167"/>
    </row>
    <row r="14" spans="1:9" ht="20.149999999999999" customHeight="1" x14ac:dyDescent="0.25"/>
    <row r="15" spans="1:9" ht="20.149999999999999" customHeight="1" x14ac:dyDescent="0.25">
      <c r="A15" s="329" t="s">
        <v>991</v>
      </c>
      <c r="B15" s="331" t="s">
        <v>0</v>
      </c>
      <c r="C15" s="332"/>
      <c r="D15" s="329" t="s">
        <v>1</v>
      </c>
      <c r="E15" s="329" t="s">
        <v>2</v>
      </c>
      <c r="F15" s="328" t="s">
        <v>1031</v>
      </c>
      <c r="G15" s="328" t="s">
        <v>1032</v>
      </c>
      <c r="H15" s="328" t="s">
        <v>1010</v>
      </c>
      <c r="I15" s="329" t="s">
        <v>14</v>
      </c>
    </row>
    <row r="16" spans="1:9" ht="20.149999999999999" customHeight="1" x14ac:dyDescent="0.25">
      <c r="A16" s="330"/>
      <c r="B16" s="333"/>
      <c r="C16" s="334"/>
      <c r="D16" s="330"/>
      <c r="E16" s="330"/>
      <c r="F16" s="328"/>
      <c r="G16" s="328"/>
      <c r="H16" s="328"/>
      <c r="I16" s="330"/>
    </row>
    <row r="17" spans="1:9" ht="20.149999999999999" customHeight="1" x14ac:dyDescent="0.25">
      <c r="A17" s="78"/>
      <c r="B17" s="138"/>
      <c r="C17" s="138"/>
      <c r="D17" s="78"/>
      <c r="E17" s="78"/>
      <c r="F17" s="138"/>
      <c r="G17" s="138"/>
      <c r="I17" s="168"/>
    </row>
    <row r="18" spans="1:9" ht="24.9" customHeight="1" x14ac:dyDescent="0.25">
      <c r="A18" s="148">
        <f>Datos!B26</f>
        <v>1</v>
      </c>
      <c r="B18" s="325" t="str">
        <f t="shared" ref="B18:B49" si="0">IFERROR(VLOOKUP(A18,Tabla_Datos,2,FALSE),"")</f>
        <v xml:space="preserve"> TRABAJOS PREPARATORIOS</v>
      </c>
      <c r="C18" s="326"/>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 customHeight="1" x14ac:dyDescent="0.25">
      <c r="A19" s="148" t="str">
        <f>Datos!B27</f>
        <v>1.1</v>
      </c>
      <c r="B19" s="325" t="str">
        <f t="shared" si="0"/>
        <v>Preparación y limpieza de los terrenos.</v>
      </c>
      <c r="C19" s="326"/>
      <c r="D19" s="169">
        <f t="shared" si="1"/>
        <v>0</v>
      </c>
      <c r="E19" s="170">
        <f t="shared" si="2"/>
        <v>0</v>
      </c>
      <c r="F19" s="171">
        <f t="shared" si="3"/>
        <v>0</v>
      </c>
      <c r="G19" s="129">
        <f t="shared" si="4"/>
        <v>0</v>
      </c>
      <c r="H19" s="129">
        <f t="shared" ref="H19:H82" si="6">ROUND(E19*G19,2)</f>
        <v>0</v>
      </c>
      <c r="I19" s="172">
        <f t="shared" si="5"/>
        <v>0</v>
      </c>
    </row>
    <row r="20" spans="1:9" ht="24.9" customHeight="1" x14ac:dyDescent="0.25">
      <c r="A20" s="148" t="str">
        <f>Datos!B28</f>
        <v>1.1.1</v>
      </c>
      <c r="B20" s="325" t="str">
        <f t="shared" si="0"/>
        <v>Preparación y limpieza.</v>
      </c>
      <c r="C20" s="326"/>
      <c r="D20" s="169" t="str">
        <f t="shared" si="1"/>
        <v>m2</v>
      </c>
      <c r="E20" s="170">
        <f t="shared" si="2"/>
        <v>0</v>
      </c>
      <c r="F20" s="171">
        <f t="shared" si="3"/>
        <v>0</v>
      </c>
      <c r="G20" s="129">
        <f t="shared" si="4"/>
        <v>0</v>
      </c>
      <c r="H20" s="129">
        <f t="shared" si="6"/>
        <v>0</v>
      </c>
      <c r="I20" s="172">
        <f t="shared" si="5"/>
        <v>0</v>
      </c>
    </row>
    <row r="21" spans="1:9" ht="24.9" customHeight="1" x14ac:dyDescent="0.25">
      <c r="A21" s="148" t="str">
        <f>Datos!B29</f>
        <v>1.1.2</v>
      </c>
      <c r="B21" s="325" t="str">
        <f t="shared" si="0"/>
        <v>Demoliciones</v>
      </c>
      <c r="C21" s="326"/>
      <c r="D21" s="169" t="str">
        <f t="shared" si="1"/>
        <v>gl</v>
      </c>
      <c r="E21" s="170">
        <f t="shared" si="2"/>
        <v>0</v>
      </c>
      <c r="F21" s="171">
        <f t="shared" si="3"/>
        <v>0</v>
      </c>
      <c r="G21" s="129">
        <f t="shared" si="4"/>
        <v>0</v>
      </c>
      <c r="H21" s="129">
        <f t="shared" si="6"/>
        <v>0</v>
      </c>
      <c r="I21" s="172">
        <f t="shared" si="5"/>
        <v>0</v>
      </c>
    </row>
    <row r="22" spans="1:9" ht="24.9" customHeight="1" x14ac:dyDescent="0.25">
      <c r="A22" s="148" t="str">
        <f>Datos!B30</f>
        <v>1.1.3</v>
      </c>
      <c r="B22" s="325" t="str">
        <f t="shared" si="0"/>
        <v>Construcción del Obrador, Depósitos de materiales, Sanitarios de personal</v>
      </c>
      <c r="C22" s="326"/>
      <c r="D22" s="169" t="str">
        <f t="shared" si="1"/>
        <v>Un</v>
      </c>
      <c r="E22" s="170">
        <f t="shared" si="2"/>
        <v>0</v>
      </c>
      <c r="F22" s="171">
        <f t="shared" si="3"/>
        <v>0</v>
      </c>
      <c r="G22" s="129">
        <f t="shared" si="4"/>
        <v>0</v>
      </c>
      <c r="H22" s="129">
        <f t="shared" si="6"/>
        <v>0</v>
      </c>
      <c r="I22" s="172">
        <f t="shared" si="5"/>
        <v>0</v>
      </c>
    </row>
    <row r="23" spans="1:9" ht="24.9" customHeight="1" x14ac:dyDescent="0.25">
      <c r="A23" s="148" t="str">
        <f>Datos!B31</f>
        <v>1.1.4</v>
      </c>
      <c r="B23" s="325" t="str">
        <f t="shared" si="0"/>
        <v>Provisión y colocación del Cartel de Obra</v>
      </c>
      <c r="C23" s="326"/>
      <c r="D23" s="169" t="str">
        <f t="shared" si="1"/>
        <v>Un</v>
      </c>
      <c r="E23" s="170">
        <f t="shared" si="2"/>
        <v>0</v>
      </c>
      <c r="F23" s="171">
        <f t="shared" si="3"/>
        <v>0</v>
      </c>
      <c r="G23" s="129">
        <f t="shared" si="4"/>
        <v>0</v>
      </c>
      <c r="H23" s="129">
        <f t="shared" si="6"/>
        <v>0</v>
      </c>
      <c r="I23" s="172">
        <f t="shared" si="5"/>
        <v>0</v>
      </c>
    </row>
    <row r="24" spans="1:9" ht="24.9" customHeight="1" x14ac:dyDescent="0.25">
      <c r="A24" s="148" t="str">
        <f>Datos!B32</f>
        <v>1.2</v>
      </c>
      <c r="B24" s="325" t="str">
        <f t="shared" si="0"/>
        <v>Replanteo y Otros</v>
      </c>
      <c r="C24" s="326"/>
      <c r="D24" s="169">
        <f t="shared" si="1"/>
        <v>0</v>
      </c>
      <c r="E24" s="170">
        <f t="shared" si="2"/>
        <v>0</v>
      </c>
      <c r="F24" s="171">
        <f t="shared" si="3"/>
        <v>0</v>
      </c>
      <c r="G24" s="129">
        <f t="shared" si="4"/>
        <v>0</v>
      </c>
      <c r="H24" s="129">
        <f t="shared" si="6"/>
        <v>0</v>
      </c>
      <c r="I24" s="172">
        <f t="shared" si="5"/>
        <v>0</v>
      </c>
    </row>
    <row r="25" spans="1:9" ht="24.9" customHeight="1" x14ac:dyDescent="0.25">
      <c r="A25" s="148" t="str">
        <f>Datos!B33</f>
        <v>1.2.1</v>
      </c>
      <c r="B25" s="325" t="str">
        <f t="shared" si="0"/>
        <v>Replanteo de la Obra</v>
      </c>
      <c r="C25" s="326"/>
      <c r="D25" s="169" t="str">
        <f t="shared" si="1"/>
        <v>m2</v>
      </c>
      <c r="E25" s="170">
        <f t="shared" si="2"/>
        <v>0</v>
      </c>
      <c r="F25" s="171">
        <f t="shared" si="3"/>
        <v>0</v>
      </c>
      <c r="G25" s="129">
        <f t="shared" si="4"/>
        <v>0</v>
      </c>
      <c r="H25" s="129">
        <f t="shared" si="6"/>
        <v>0</v>
      </c>
      <c r="I25" s="172">
        <f t="shared" si="5"/>
        <v>0</v>
      </c>
    </row>
    <row r="26" spans="1:9" ht="24.9" customHeight="1" x14ac:dyDescent="0.25">
      <c r="A26" s="148" t="str">
        <f>Datos!B34</f>
        <v>1.2.2</v>
      </c>
      <c r="B26" s="325" t="str">
        <f t="shared" si="0"/>
        <v>Oficina para la Inspección</v>
      </c>
      <c r="C26" s="326"/>
      <c r="D26" s="169" t="str">
        <f t="shared" si="1"/>
        <v>Un</v>
      </c>
      <c r="E26" s="170">
        <f t="shared" si="2"/>
        <v>0</v>
      </c>
      <c r="F26" s="171">
        <f t="shared" si="3"/>
        <v>0</v>
      </c>
      <c r="G26" s="129">
        <f t="shared" si="4"/>
        <v>0</v>
      </c>
      <c r="H26" s="129">
        <f t="shared" si="6"/>
        <v>0</v>
      </c>
      <c r="I26" s="172">
        <f t="shared" si="5"/>
        <v>0</v>
      </c>
    </row>
    <row r="27" spans="1:9" ht="24.9" customHeight="1" x14ac:dyDescent="0.25">
      <c r="A27" s="148" t="str">
        <f>Datos!B35</f>
        <v>1.2.3</v>
      </c>
      <c r="B27" s="325" t="str">
        <f t="shared" si="0"/>
        <v>Cegado de Pozos Absorbentes o Negros, Cámaras, Zanjas o excavaciones</v>
      </c>
      <c r="C27" s="326"/>
      <c r="D27" s="169" t="str">
        <f t="shared" si="1"/>
        <v>gl</v>
      </c>
      <c r="E27" s="170">
        <f t="shared" si="2"/>
        <v>0</v>
      </c>
      <c r="F27" s="171">
        <f t="shared" si="3"/>
        <v>0</v>
      </c>
      <c r="G27" s="129">
        <f t="shared" si="4"/>
        <v>0</v>
      </c>
      <c r="H27" s="129">
        <f t="shared" si="6"/>
        <v>0</v>
      </c>
      <c r="I27" s="172">
        <f t="shared" si="5"/>
        <v>0</v>
      </c>
    </row>
    <row r="28" spans="1:9" ht="24.9" customHeight="1" x14ac:dyDescent="0.25">
      <c r="A28" s="148" t="str">
        <f>Datos!B36</f>
        <v>1.2.5</v>
      </c>
      <c r="B28" s="325" t="str">
        <f t="shared" si="0"/>
        <v>Vallados y Cierres Perimetrales</v>
      </c>
      <c r="C28" s="326"/>
      <c r="D28" s="169" t="str">
        <f t="shared" si="1"/>
        <v>gl</v>
      </c>
      <c r="E28" s="170">
        <f t="shared" si="2"/>
        <v>0</v>
      </c>
      <c r="F28" s="171">
        <f t="shared" si="3"/>
        <v>0</v>
      </c>
      <c r="G28" s="129">
        <f t="shared" si="4"/>
        <v>0</v>
      </c>
      <c r="H28" s="129">
        <f t="shared" si="6"/>
        <v>0</v>
      </c>
      <c r="I28" s="172">
        <f t="shared" si="5"/>
        <v>0</v>
      </c>
    </row>
    <row r="29" spans="1:9" ht="24.9" customHeight="1" x14ac:dyDescent="0.25">
      <c r="A29" s="148" t="str">
        <f>Datos!B37</f>
        <v>1.3</v>
      </c>
      <c r="B29" s="325" t="str">
        <f t="shared" si="0"/>
        <v>Actividades complementarias</v>
      </c>
      <c r="C29" s="326"/>
      <c r="D29" s="169">
        <f t="shared" si="1"/>
        <v>0</v>
      </c>
      <c r="E29" s="170">
        <f t="shared" si="2"/>
        <v>0</v>
      </c>
      <c r="F29" s="171">
        <f t="shared" si="3"/>
        <v>0</v>
      </c>
      <c r="G29" s="129">
        <f t="shared" si="4"/>
        <v>0</v>
      </c>
      <c r="H29" s="129">
        <f t="shared" si="6"/>
        <v>0</v>
      </c>
      <c r="I29" s="172">
        <f t="shared" si="5"/>
        <v>0</v>
      </c>
    </row>
    <row r="30" spans="1:9" ht="24.9" customHeight="1" x14ac:dyDescent="0.25">
      <c r="A30" s="148" t="str">
        <f>Datos!B38</f>
        <v>1.3.1</v>
      </c>
      <c r="B30" s="325" t="str">
        <f t="shared" si="0"/>
        <v>Vigilancia y alumbrado de obra</v>
      </c>
      <c r="C30" s="326"/>
      <c r="D30" s="169" t="str">
        <f t="shared" si="1"/>
        <v>Un</v>
      </c>
      <c r="E30" s="170">
        <f t="shared" si="2"/>
        <v>0</v>
      </c>
      <c r="F30" s="171">
        <f t="shared" si="3"/>
        <v>0</v>
      </c>
      <c r="G30" s="129">
        <f t="shared" si="4"/>
        <v>0</v>
      </c>
      <c r="H30" s="129">
        <f t="shared" si="6"/>
        <v>0</v>
      </c>
      <c r="I30" s="172">
        <f t="shared" si="5"/>
        <v>0</v>
      </c>
    </row>
    <row r="31" spans="1:9" ht="24.9" customHeight="1" x14ac:dyDescent="0.25">
      <c r="A31" s="148" t="str">
        <f>Datos!B39</f>
        <v>1.3.2</v>
      </c>
      <c r="B31" s="325" t="str">
        <f t="shared" si="0"/>
        <v>Energia de obra. Agua para construcción</v>
      </c>
      <c r="C31" s="326"/>
      <c r="D31" s="169" t="str">
        <f t="shared" si="1"/>
        <v>Un</v>
      </c>
      <c r="E31" s="170">
        <f t="shared" si="2"/>
        <v>0</v>
      </c>
      <c r="F31" s="171">
        <f t="shared" si="3"/>
        <v>0</v>
      </c>
      <c r="G31" s="129">
        <f t="shared" si="4"/>
        <v>0</v>
      </c>
      <c r="H31" s="129">
        <f t="shared" si="6"/>
        <v>0</v>
      </c>
      <c r="I31" s="172">
        <f t="shared" si="5"/>
        <v>0</v>
      </c>
    </row>
    <row r="32" spans="1:9" ht="24.9" customHeight="1" x14ac:dyDescent="0.25">
      <c r="A32" s="148" t="str">
        <f>Datos!B40</f>
        <v>1.3.3</v>
      </c>
      <c r="B32" s="325" t="str">
        <f t="shared" si="0"/>
        <v>Medidas de Seguridad</v>
      </c>
      <c r="C32" s="326"/>
      <c r="D32" s="169" t="str">
        <f t="shared" si="1"/>
        <v>Un</v>
      </c>
      <c r="E32" s="170">
        <f t="shared" si="2"/>
        <v>0</v>
      </c>
      <c r="F32" s="171">
        <f t="shared" si="3"/>
        <v>0</v>
      </c>
      <c r="G32" s="129">
        <f t="shared" si="4"/>
        <v>0</v>
      </c>
      <c r="H32" s="129">
        <f t="shared" si="6"/>
        <v>0</v>
      </c>
      <c r="I32" s="172">
        <f t="shared" si="5"/>
        <v>0</v>
      </c>
    </row>
    <row r="33" spans="1:9" ht="24.9" customHeight="1" x14ac:dyDescent="0.25">
      <c r="A33" s="148" t="str">
        <f>Datos!B41</f>
        <v>1.4</v>
      </c>
      <c r="B33" s="325" t="str">
        <f t="shared" si="0"/>
        <v>Cumplimiento Plan de Gestión Ambiental y Social. Condiciones de Higiene y Seguridad</v>
      </c>
      <c r="C33" s="326"/>
      <c r="D33" s="169">
        <f t="shared" si="1"/>
        <v>0</v>
      </c>
      <c r="E33" s="170">
        <f t="shared" si="2"/>
        <v>0</v>
      </c>
      <c r="F33" s="171">
        <f t="shared" si="3"/>
        <v>0</v>
      </c>
      <c r="G33" s="129">
        <f t="shared" si="4"/>
        <v>0</v>
      </c>
      <c r="H33" s="129">
        <f t="shared" si="6"/>
        <v>0</v>
      </c>
      <c r="I33" s="172">
        <f t="shared" si="5"/>
        <v>0</v>
      </c>
    </row>
    <row r="34" spans="1:9" ht="24.9" customHeight="1" x14ac:dyDescent="0.25">
      <c r="A34" s="148" t="str">
        <f>Datos!B42</f>
        <v>1.4.1</v>
      </c>
      <c r="B34" s="325" t="str">
        <f t="shared" si="0"/>
        <v>Plan de Manejo Ambiental</v>
      </c>
      <c r="C34" s="326"/>
      <c r="D34" s="169" t="str">
        <f t="shared" si="1"/>
        <v>gl</v>
      </c>
      <c r="E34" s="170">
        <f t="shared" si="2"/>
        <v>0</v>
      </c>
      <c r="F34" s="171">
        <f t="shared" si="3"/>
        <v>0</v>
      </c>
      <c r="G34" s="129">
        <f t="shared" si="4"/>
        <v>0</v>
      </c>
      <c r="H34" s="129">
        <f t="shared" si="6"/>
        <v>0</v>
      </c>
      <c r="I34" s="172">
        <f t="shared" si="5"/>
        <v>0</v>
      </c>
    </row>
    <row r="35" spans="1:9" ht="24.9" customHeight="1" x14ac:dyDescent="0.25">
      <c r="A35" s="148" t="str">
        <f>Datos!B43</f>
        <v>1.4.2</v>
      </c>
      <c r="B35" s="325" t="str">
        <f t="shared" si="0"/>
        <v>Permiso Ambiental</v>
      </c>
      <c r="C35" s="326"/>
      <c r="D35" s="169" t="str">
        <f t="shared" si="1"/>
        <v>mes</v>
      </c>
      <c r="E35" s="170">
        <f t="shared" si="2"/>
        <v>0</v>
      </c>
      <c r="F35" s="171">
        <f t="shared" si="3"/>
        <v>0</v>
      </c>
      <c r="G35" s="129">
        <f t="shared" si="4"/>
        <v>0</v>
      </c>
      <c r="H35" s="129">
        <f t="shared" si="6"/>
        <v>0</v>
      </c>
      <c r="I35" s="172">
        <f t="shared" si="5"/>
        <v>0</v>
      </c>
    </row>
    <row r="36" spans="1:9" ht="24.9" customHeight="1" x14ac:dyDescent="0.25">
      <c r="A36" s="148" t="str">
        <f>Datos!B44</f>
        <v>1.4.3</v>
      </c>
      <c r="B36" s="325" t="str">
        <f t="shared" si="0"/>
        <v>Seguimiento Pmas</v>
      </c>
      <c r="C36" s="326"/>
      <c r="D36" s="169" t="str">
        <f t="shared" si="1"/>
        <v>mes</v>
      </c>
      <c r="E36" s="170">
        <f t="shared" si="2"/>
        <v>0</v>
      </c>
      <c r="F36" s="171">
        <f t="shared" si="3"/>
        <v>0</v>
      </c>
      <c r="G36" s="129">
        <f t="shared" si="4"/>
        <v>0</v>
      </c>
      <c r="H36" s="129">
        <f t="shared" si="6"/>
        <v>0</v>
      </c>
      <c r="I36" s="172">
        <f t="shared" si="5"/>
        <v>0</v>
      </c>
    </row>
    <row r="37" spans="1:9" ht="24.9" customHeight="1" x14ac:dyDescent="0.25">
      <c r="A37" s="148">
        <f>Datos!B45</f>
        <v>2</v>
      </c>
      <c r="B37" s="325" t="str">
        <f t="shared" si="0"/>
        <v>MOVIMIENTO DE SUELOS</v>
      </c>
      <c r="C37" s="326"/>
      <c r="D37" s="169">
        <f t="shared" si="1"/>
        <v>0</v>
      </c>
      <c r="E37" s="170">
        <f t="shared" si="2"/>
        <v>0</v>
      </c>
      <c r="F37" s="171">
        <f t="shared" si="3"/>
        <v>0</v>
      </c>
      <c r="G37" s="129">
        <f t="shared" si="4"/>
        <v>0</v>
      </c>
      <c r="H37" s="129">
        <f t="shared" si="6"/>
        <v>0</v>
      </c>
      <c r="I37" s="172">
        <f t="shared" si="5"/>
        <v>0</v>
      </c>
    </row>
    <row r="38" spans="1:9" ht="24.9" customHeight="1" x14ac:dyDescent="0.25">
      <c r="A38" s="148" t="str">
        <f>Datos!B46</f>
        <v>2.1</v>
      </c>
      <c r="B38" s="325" t="str">
        <f t="shared" si="0"/>
        <v>Terraplenamientos, Rellenos y Compactación</v>
      </c>
      <c r="C38" s="326"/>
      <c r="D38" s="169">
        <f t="shared" si="1"/>
        <v>0</v>
      </c>
      <c r="E38" s="170">
        <f t="shared" si="2"/>
        <v>0</v>
      </c>
      <c r="F38" s="171">
        <f t="shared" si="3"/>
        <v>0</v>
      </c>
      <c r="G38" s="129">
        <f t="shared" si="4"/>
        <v>0</v>
      </c>
      <c r="H38" s="129">
        <f t="shared" si="6"/>
        <v>0</v>
      </c>
      <c r="I38" s="172">
        <f t="shared" si="5"/>
        <v>0</v>
      </c>
    </row>
    <row r="39" spans="1:9" ht="24.9" customHeight="1" x14ac:dyDescent="0.25">
      <c r="A39" s="148" t="str">
        <f>Datos!B47</f>
        <v>2.1.1</v>
      </c>
      <c r="B39" s="325" t="str">
        <f t="shared" si="0"/>
        <v>Relleno Bajo Contrapiso</v>
      </c>
      <c r="C39" s="326"/>
      <c r="D39" s="169" t="str">
        <f t="shared" si="1"/>
        <v>m3</v>
      </c>
      <c r="E39" s="170">
        <f t="shared" si="2"/>
        <v>0</v>
      </c>
      <c r="F39" s="171">
        <f t="shared" si="3"/>
        <v>0</v>
      </c>
      <c r="G39" s="129">
        <f t="shared" si="4"/>
        <v>0</v>
      </c>
      <c r="H39" s="129">
        <f t="shared" si="6"/>
        <v>0</v>
      </c>
      <c r="I39" s="172">
        <f t="shared" si="5"/>
        <v>0</v>
      </c>
    </row>
    <row r="40" spans="1:9" ht="24.9" customHeight="1" x14ac:dyDescent="0.25">
      <c r="A40" s="148" t="str">
        <f>Datos!B48</f>
        <v>2.1.2</v>
      </c>
      <c r="B40" s="325" t="str">
        <f t="shared" si="0"/>
        <v>Relleno de Zanjas y Conductos</v>
      </c>
      <c r="C40" s="326"/>
      <c r="D40" s="169" t="str">
        <f t="shared" si="1"/>
        <v>m3</v>
      </c>
      <c r="E40" s="170">
        <f t="shared" si="2"/>
        <v>0</v>
      </c>
      <c r="F40" s="171">
        <f t="shared" si="3"/>
        <v>0</v>
      </c>
      <c r="G40" s="129">
        <f t="shared" si="4"/>
        <v>0</v>
      </c>
      <c r="H40" s="129">
        <f t="shared" si="6"/>
        <v>0</v>
      </c>
      <c r="I40" s="172">
        <f t="shared" si="5"/>
        <v>0</v>
      </c>
    </row>
    <row r="41" spans="1:9" ht="24.9" customHeight="1" x14ac:dyDescent="0.25">
      <c r="A41" s="148" t="str">
        <f>Datos!B49</f>
        <v>2.1.3</v>
      </c>
      <c r="B41" s="325" t="str">
        <f t="shared" si="0"/>
        <v>Nivelación del Terreno</v>
      </c>
      <c r="C41" s="326"/>
      <c r="D41" s="169" t="str">
        <f t="shared" si="1"/>
        <v>m3</v>
      </c>
      <c r="E41" s="170">
        <f t="shared" si="2"/>
        <v>0</v>
      </c>
      <c r="F41" s="171">
        <f t="shared" si="3"/>
        <v>0</v>
      </c>
      <c r="G41" s="129">
        <f t="shared" si="4"/>
        <v>0</v>
      </c>
      <c r="H41" s="129">
        <f t="shared" si="6"/>
        <v>0</v>
      </c>
      <c r="I41" s="172">
        <f t="shared" si="5"/>
        <v>0</v>
      </c>
    </row>
    <row r="42" spans="1:9" ht="24.9" customHeight="1" x14ac:dyDescent="0.25">
      <c r="A42" s="148" t="str">
        <f>Datos!B50</f>
        <v>2.2</v>
      </c>
      <c r="B42" s="325" t="str">
        <f t="shared" si="0"/>
        <v>Excavacion para fundaciones</v>
      </c>
      <c r="C42" s="326"/>
      <c r="D42" s="169" t="str">
        <f t="shared" si="1"/>
        <v>m3</v>
      </c>
      <c r="E42" s="170">
        <f t="shared" si="2"/>
        <v>0</v>
      </c>
      <c r="F42" s="171">
        <f t="shared" si="3"/>
        <v>0</v>
      </c>
      <c r="G42" s="129">
        <f t="shared" si="4"/>
        <v>0</v>
      </c>
      <c r="H42" s="129">
        <f t="shared" si="6"/>
        <v>0</v>
      </c>
      <c r="I42" s="172">
        <f t="shared" si="5"/>
        <v>0</v>
      </c>
    </row>
    <row r="43" spans="1:9" ht="24.9" customHeight="1" x14ac:dyDescent="0.25">
      <c r="A43" s="148">
        <f>Datos!B51</f>
        <v>3</v>
      </c>
      <c r="B43" s="325" t="str">
        <f t="shared" si="0"/>
        <v>ESTRUCTURA RESISTENTE</v>
      </c>
      <c r="C43" s="326"/>
      <c r="D43" s="169">
        <f t="shared" si="1"/>
        <v>0</v>
      </c>
      <c r="E43" s="170">
        <f t="shared" si="2"/>
        <v>0</v>
      </c>
      <c r="F43" s="171">
        <f t="shared" si="3"/>
        <v>0</v>
      </c>
      <c r="G43" s="129">
        <f t="shared" si="4"/>
        <v>0</v>
      </c>
      <c r="H43" s="129">
        <f t="shared" si="6"/>
        <v>0</v>
      </c>
      <c r="I43" s="172">
        <f t="shared" si="5"/>
        <v>0</v>
      </c>
    </row>
    <row r="44" spans="1:9" ht="24.9" customHeight="1" x14ac:dyDescent="0.25">
      <c r="A44" s="148" t="str">
        <f>Datos!B52</f>
        <v>3.1</v>
      </c>
      <c r="B44" s="325" t="str">
        <f t="shared" si="0"/>
        <v>Estructura de Hº Aº</v>
      </c>
      <c r="C44" s="326"/>
      <c r="D44" s="169">
        <f t="shared" si="1"/>
        <v>0</v>
      </c>
      <c r="E44" s="170">
        <f t="shared" si="2"/>
        <v>0</v>
      </c>
      <c r="F44" s="171">
        <f t="shared" si="3"/>
        <v>0</v>
      </c>
      <c r="G44" s="129">
        <f t="shared" si="4"/>
        <v>0</v>
      </c>
      <c r="H44" s="129">
        <f t="shared" si="6"/>
        <v>0</v>
      </c>
      <c r="I44" s="172">
        <f t="shared" si="5"/>
        <v>0</v>
      </c>
    </row>
    <row r="45" spans="1:9" ht="24.9" customHeight="1" x14ac:dyDescent="0.25">
      <c r="A45" s="148" t="str">
        <f>Datos!B53</f>
        <v>3.1.1</v>
      </c>
      <c r="B45" s="325" t="str">
        <f t="shared" si="0"/>
        <v>Hormigones de limpieza y no resistentes</v>
      </c>
      <c r="C45" s="326"/>
      <c r="D45" s="169" t="str">
        <f t="shared" si="1"/>
        <v>m2</v>
      </c>
      <c r="E45" s="170">
        <f t="shared" si="2"/>
        <v>0</v>
      </c>
      <c r="F45" s="171">
        <f t="shared" si="3"/>
        <v>0</v>
      </c>
      <c r="G45" s="129">
        <f t="shared" si="4"/>
        <v>0</v>
      </c>
      <c r="H45" s="129">
        <f t="shared" si="6"/>
        <v>0</v>
      </c>
      <c r="I45" s="172">
        <f t="shared" si="5"/>
        <v>0</v>
      </c>
    </row>
    <row r="46" spans="1:9" ht="24.9" customHeight="1" x14ac:dyDescent="0.25">
      <c r="A46" s="148" t="str">
        <f>Datos!B54</f>
        <v>3.1.2</v>
      </c>
      <c r="B46" s="325" t="str">
        <f t="shared" si="0"/>
        <v xml:space="preserve">Hormigones para sobrecimientos y cimientos </v>
      </c>
      <c r="C46" s="326"/>
      <c r="D46" s="169" t="str">
        <f t="shared" si="1"/>
        <v>m3</v>
      </c>
      <c r="E46" s="170">
        <f t="shared" si="2"/>
        <v>0</v>
      </c>
      <c r="F46" s="171">
        <f t="shared" si="3"/>
        <v>0</v>
      </c>
      <c r="G46" s="129">
        <f t="shared" si="4"/>
        <v>0</v>
      </c>
      <c r="H46" s="129">
        <f t="shared" si="6"/>
        <v>0</v>
      </c>
      <c r="I46" s="172">
        <f t="shared" si="5"/>
        <v>0</v>
      </c>
    </row>
    <row r="47" spans="1:9" ht="24.9" customHeight="1" x14ac:dyDescent="0.25">
      <c r="A47" s="148" t="str">
        <f>Datos!B55</f>
        <v>3.1.3</v>
      </c>
      <c r="B47" s="325" t="str">
        <f t="shared" si="0"/>
        <v>Hormigones para plateas, zapatas, bases y vigas de fundación</v>
      </c>
      <c r="C47" s="326"/>
      <c r="D47" s="169" t="str">
        <f t="shared" si="1"/>
        <v>m3</v>
      </c>
      <c r="E47" s="170">
        <f t="shared" si="2"/>
        <v>0</v>
      </c>
      <c r="F47" s="171">
        <f t="shared" si="3"/>
        <v>0</v>
      </c>
      <c r="G47" s="129">
        <f t="shared" si="4"/>
        <v>0</v>
      </c>
      <c r="H47" s="129">
        <f t="shared" si="6"/>
        <v>0</v>
      </c>
      <c r="I47" s="172">
        <f t="shared" si="5"/>
        <v>0</v>
      </c>
    </row>
    <row r="48" spans="1:9" ht="24.9" customHeight="1" x14ac:dyDescent="0.25">
      <c r="A48" s="148" t="str">
        <f>Datos!B56</f>
        <v>3.1.4</v>
      </c>
      <c r="B48" s="325" t="str">
        <f t="shared" si="0"/>
        <v>Hormigones para vigas de arriostramiento</v>
      </c>
      <c r="C48" s="326"/>
      <c r="D48" s="169" t="str">
        <f t="shared" si="1"/>
        <v>m3</v>
      </c>
      <c r="E48" s="170">
        <f t="shared" si="2"/>
        <v>0</v>
      </c>
      <c r="F48" s="171">
        <f t="shared" si="3"/>
        <v>0</v>
      </c>
      <c r="G48" s="129">
        <f t="shared" si="4"/>
        <v>0</v>
      </c>
      <c r="H48" s="129">
        <f t="shared" si="6"/>
        <v>0</v>
      </c>
      <c r="I48" s="172">
        <f t="shared" si="5"/>
        <v>0</v>
      </c>
    </row>
    <row r="49" spans="1:9" ht="24.9" customHeight="1" x14ac:dyDescent="0.25">
      <c r="A49" s="148" t="str">
        <f>Datos!B57</f>
        <v>3.1.5</v>
      </c>
      <c r="B49" s="325" t="str">
        <f t="shared" si="0"/>
        <v>Hormigones para columnas de carga</v>
      </c>
      <c r="C49" s="326"/>
      <c r="D49" s="169" t="str">
        <f t="shared" si="1"/>
        <v>m3</v>
      </c>
      <c r="E49" s="170">
        <f t="shared" si="2"/>
        <v>0</v>
      </c>
      <c r="F49" s="171">
        <f t="shared" si="3"/>
        <v>0</v>
      </c>
      <c r="G49" s="129">
        <f t="shared" si="4"/>
        <v>0</v>
      </c>
      <c r="H49" s="129">
        <f t="shared" si="6"/>
        <v>0</v>
      </c>
      <c r="I49" s="172">
        <f t="shared" si="5"/>
        <v>0</v>
      </c>
    </row>
    <row r="50" spans="1:9" ht="24.9" customHeight="1" x14ac:dyDescent="0.25">
      <c r="A50" s="148" t="str">
        <f>Datos!B58</f>
        <v>3.1.6</v>
      </c>
      <c r="B50" s="325" t="str">
        <f t="shared" ref="B50:B81" si="7">IFERROR(VLOOKUP(A50,Tabla_Datos,2,FALSE),"")</f>
        <v>Hormigones para columnas de encadenado</v>
      </c>
      <c r="C50" s="326"/>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 customHeight="1" x14ac:dyDescent="0.25">
      <c r="A51" s="148" t="str">
        <f>Datos!B59</f>
        <v>3.1.7</v>
      </c>
      <c r="B51" s="325" t="str">
        <f t="shared" si="7"/>
        <v>Hormigones para vigas  de carga</v>
      </c>
      <c r="C51" s="326"/>
      <c r="D51" s="169" t="str">
        <f t="shared" si="8"/>
        <v>m3</v>
      </c>
      <c r="E51" s="170">
        <f t="shared" si="9"/>
        <v>0</v>
      </c>
      <c r="F51" s="171">
        <f t="shared" si="10"/>
        <v>0</v>
      </c>
      <c r="G51" s="129">
        <f t="shared" si="11"/>
        <v>0</v>
      </c>
      <c r="H51" s="129">
        <f t="shared" si="6"/>
        <v>0</v>
      </c>
      <c r="I51" s="172">
        <f t="shared" si="12"/>
        <v>0</v>
      </c>
    </row>
    <row r="52" spans="1:9" ht="24.9" customHeight="1" x14ac:dyDescent="0.25">
      <c r="A52" s="148" t="str">
        <f>Datos!B60</f>
        <v>3.1.8</v>
      </c>
      <c r="B52" s="325" t="str">
        <f t="shared" si="7"/>
        <v>Hormigones para vigas de encadenado</v>
      </c>
      <c r="C52" s="326"/>
      <c r="D52" s="169" t="str">
        <f t="shared" si="8"/>
        <v>m3</v>
      </c>
      <c r="E52" s="170">
        <f t="shared" si="9"/>
        <v>0</v>
      </c>
      <c r="F52" s="171">
        <f t="shared" si="10"/>
        <v>0</v>
      </c>
      <c r="G52" s="129">
        <f t="shared" si="11"/>
        <v>0</v>
      </c>
      <c r="H52" s="129">
        <f t="shared" si="6"/>
        <v>0</v>
      </c>
      <c r="I52" s="172">
        <f t="shared" si="12"/>
        <v>0</v>
      </c>
    </row>
    <row r="53" spans="1:9" ht="24.9" customHeight="1" x14ac:dyDescent="0.25">
      <c r="A53" s="148" t="str">
        <f>Datos!B61</f>
        <v>3.1.9</v>
      </c>
      <c r="B53" s="325" t="str">
        <f t="shared" si="7"/>
        <v>Hormigones para losas</v>
      </c>
      <c r="C53" s="326"/>
      <c r="D53" s="169" t="str">
        <f t="shared" si="8"/>
        <v>m3</v>
      </c>
      <c r="E53" s="170">
        <f t="shared" si="9"/>
        <v>0</v>
      </c>
      <c r="F53" s="171">
        <f t="shared" si="10"/>
        <v>0</v>
      </c>
      <c r="G53" s="129">
        <f t="shared" si="11"/>
        <v>0</v>
      </c>
      <c r="H53" s="129">
        <f t="shared" si="6"/>
        <v>0</v>
      </c>
      <c r="I53" s="172">
        <f t="shared" si="12"/>
        <v>0</v>
      </c>
    </row>
    <row r="54" spans="1:9" ht="24.9" customHeight="1" x14ac:dyDescent="0.25">
      <c r="A54" s="148" t="str">
        <f>Datos!B62</f>
        <v>3.2</v>
      </c>
      <c r="B54" s="325" t="str">
        <f t="shared" si="7"/>
        <v>Estructuras  metálicas</v>
      </c>
      <c r="C54" s="326"/>
      <c r="D54" s="169">
        <f t="shared" si="8"/>
        <v>0</v>
      </c>
      <c r="E54" s="170">
        <f t="shared" si="9"/>
        <v>0</v>
      </c>
      <c r="F54" s="171">
        <f t="shared" si="10"/>
        <v>0</v>
      </c>
      <c r="G54" s="129">
        <f t="shared" si="11"/>
        <v>0</v>
      </c>
      <c r="H54" s="129">
        <f t="shared" si="6"/>
        <v>0</v>
      </c>
      <c r="I54" s="172">
        <f t="shared" si="12"/>
        <v>0</v>
      </c>
    </row>
    <row r="55" spans="1:9" ht="24.9" customHeight="1" x14ac:dyDescent="0.25">
      <c r="A55" s="148" t="str">
        <f>Datos!B63</f>
        <v>3.2.1</v>
      </c>
      <c r="B55" s="325" t="str">
        <f t="shared" si="7"/>
        <v>Vigas, correas, y cerramiento</v>
      </c>
      <c r="C55" s="326"/>
      <c r="D55" s="169" t="str">
        <f t="shared" si="8"/>
        <v>m2</v>
      </c>
      <c r="E55" s="170">
        <f t="shared" si="9"/>
        <v>0</v>
      </c>
      <c r="F55" s="171">
        <f t="shared" si="10"/>
        <v>0</v>
      </c>
      <c r="G55" s="129">
        <f t="shared" si="11"/>
        <v>0</v>
      </c>
      <c r="H55" s="129">
        <f t="shared" si="6"/>
        <v>0</v>
      </c>
      <c r="I55" s="172">
        <f t="shared" si="12"/>
        <v>0</v>
      </c>
    </row>
    <row r="56" spans="1:9" ht="24.9" customHeight="1" x14ac:dyDescent="0.25">
      <c r="A56" s="148" t="str">
        <f>Datos!B64</f>
        <v>3.2.2</v>
      </c>
      <c r="B56" s="325" t="str">
        <f t="shared" si="7"/>
        <v>Estructura metálica de Torre de Tanque</v>
      </c>
      <c r="C56" s="326"/>
      <c r="D56" s="169" t="str">
        <f t="shared" si="8"/>
        <v>m2</v>
      </c>
      <c r="E56" s="170">
        <f t="shared" si="9"/>
        <v>0</v>
      </c>
      <c r="F56" s="171">
        <f t="shared" si="10"/>
        <v>0</v>
      </c>
      <c r="G56" s="129">
        <f t="shared" si="11"/>
        <v>0</v>
      </c>
      <c r="H56" s="129">
        <f t="shared" si="6"/>
        <v>0</v>
      </c>
      <c r="I56" s="172">
        <f t="shared" si="12"/>
        <v>0</v>
      </c>
    </row>
    <row r="57" spans="1:9" ht="24.9" customHeight="1" x14ac:dyDescent="0.25">
      <c r="A57" s="148">
        <f>Datos!B65</f>
        <v>4</v>
      </c>
      <c r="B57" s="325" t="str">
        <f t="shared" si="7"/>
        <v xml:space="preserve"> ALBAÑILERÍA</v>
      </c>
      <c r="C57" s="326"/>
      <c r="D57" s="169">
        <f t="shared" si="8"/>
        <v>0</v>
      </c>
      <c r="E57" s="170">
        <f t="shared" si="9"/>
        <v>0</v>
      </c>
      <c r="F57" s="171">
        <f t="shared" si="10"/>
        <v>0</v>
      </c>
      <c r="G57" s="129">
        <f t="shared" si="11"/>
        <v>0</v>
      </c>
      <c r="H57" s="129">
        <f t="shared" si="6"/>
        <v>0</v>
      </c>
      <c r="I57" s="172">
        <f t="shared" si="12"/>
        <v>0</v>
      </c>
    </row>
    <row r="58" spans="1:9" ht="24.9" customHeight="1" x14ac:dyDescent="0.25">
      <c r="A58" s="148" t="str">
        <f>Datos!B66</f>
        <v>4.1</v>
      </c>
      <c r="B58" s="325" t="str">
        <f t="shared" si="7"/>
        <v>Muros</v>
      </c>
      <c r="C58" s="326"/>
      <c r="D58" s="169">
        <f t="shared" si="8"/>
        <v>0</v>
      </c>
      <c r="E58" s="170">
        <f t="shared" si="9"/>
        <v>0</v>
      </c>
      <c r="F58" s="171">
        <f t="shared" si="10"/>
        <v>0</v>
      </c>
      <c r="G58" s="129">
        <f t="shared" si="11"/>
        <v>0</v>
      </c>
      <c r="H58" s="129">
        <f t="shared" si="6"/>
        <v>0</v>
      </c>
      <c r="I58" s="172">
        <f t="shared" si="12"/>
        <v>0</v>
      </c>
    </row>
    <row r="59" spans="1:9" ht="24.9" customHeight="1" x14ac:dyDescent="0.25">
      <c r="A59" s="148" t="str">
        <f>Datos!B67</f>
        <v>4.1.1</v>
      </c>
      <c r="B59" s="325" t="str">
        <f t="shared" si="7"/>
        <v>Mamposterías  de 0,40 m</v>
      </c>
      <c r="C59" s="326"/>
      <c r="D59" s="169" t="str">
        <f t="shared" si="8"/>
        <v>m3</v>
      </c>
      <c r="E59" s="170">
        <f t="shared" si="9"/>
        <v>0</v>
      </c>
      <c r="F59" s="171">
        <f t="shared" si="10"/>
        <v>0</v>
      </c>
      <c r="G59" s="129">
        <f t="shared" si="11"/>
        <v>0</v>
      </c>
      <c r="H59" s="129">
        <f t="shared" si="6"/>
        <v>0</v>
      </c>
      <c r="I59" s="172">
        <f t="shared" si="12"/>
        <v>0</v>
      </c>
    </row>
    <row r="60" spans="1:9" ht="24.9" customHeight="1" x14ac:dyDescent="0.25">
      <c r="A60" s="148" t="str">
        <f>Datos!B68</f>
        <v>4.1.3</v>
      </c>
      <c r="B60" s="325" t="str">
        <f t="shared" si="7"/>
        <v>Mamposterías  de 0,20 m</v>
      </c>
      <c r="C60" s="326"/>
      <c r="D60" s="169" t="str">
        <f t="shared" si="8"/>
        <v>m2</v>
      </c>
      <c r="E60" s="170">
        <f t="shared" si="9"/>
        <v>0</v>
      </c>
      <c r="F60" s="171">
        <f t="shared" si="10"/>
        <v>0</v>
      </c>
      <c r="G60" s="129">
        <f t="shared" si="11"/>
        <v>0</v>
      </c>
      <c r="H60" s="129">
        <f t="shared" si="6"/>
        <v>0</v>
      </c>
      <c r="I60" s="172">
        <f t="shared" si="12"/>
        <v>0</v>
      </c>
    </row>
    <row r="61" spans="1:9" ht="24.9" customHeight="1" x14ac:dyDescent="0.25">
      <c r="A61" s="148" t="str">
        <f>Datos!B69</f>
        <v>4.2</v>
      </c>
      <c r="B61" s="325" t="str">
        <f t="shared" si="7"/>
        <v>Tabiques</v>
      </c>
      <c r="C61" s="326"/>
      <c r="D61" s="169">
        <f t="shared" si="8"/>
        <v>0</v>
      </c>
      <c r="E61" s="170">
        <f t="shared" si="9"/>
        <v>0</v>
      </c>
      <c r="F61" s="171">
        <f t="shared" si="10"/>
        <v>0</v>
      </c>
      <c r="G61" s="129">
        <f t="shared" si="11"/>
        <v>0</v>
      </c>
      <c r="H61" s="129">
        <f t="shared" si="6"/>
        <v>0</v>
      </c>
      <c r="I61" s="172">
        <f t="shared" si="12"/>
        <v>0</v>
      </c>
    </row>
    <row r="62" spans="1:9" ht="24.9" customHeight="1" x14ac:dyDescent="0.25">
      <c r="A62" s="148" t="str">
        <f>Datos!B70</f>
        <v>4.2.5</v>
      </c>
      <c r="B62" s="325" t="str">
        <f t="shared" si="7"/>
        <v>De Granito Natural</v>
      </c>
      <c r="C62" s="326"/>
      <c r="D62" s="169" t="str">
        <f t="shared" si="8"/>
        <v>m2</v>
      </c>
      <c r="E62" s="170">
        <f t="shared" si="9"/>
        <v>0</v>
      </c>
      <c r="F62" s="171">
        <f t="shared" si="10"/>
        <v>0</v>
      </c>
      <c r="G62" s="129">
        <f t="shared" si="11"/>
        <v>0</v>
      </c>
      <c r="H62" s="129">
        <f t="shared" si="6"/>
        <v>0</v>
      </c>
      <c r="I62" s="172">
        <f t="shared" si="12"/>
        <v>0</v>
      </c>
    </row>
    <row r="63" spans="1:9" ht="24.9" customHeight="1" x14ac:dyDescent="0.25">
      <c r="A63" s="148" t="str">
        <f>Datos!B71</f>
        <v>4.4</v>
      </c>
      <c r="B63" s="325" t="str">
        <f t="shared" si="7"/>
        <v>Aislaciones</v>
      </c>
      <c r="C63" s="326"/>
      <c r="D63" s="169">
        <f t="shared" si="8"/>
        <v>0</v>
      </c>
      <c r="E63" s="170">
        <f t="shared" si="9"/>
        <v>0</v>
      </c>
      <c r="F63" s="171">
        <f t="shared" si="10"/>
        <v>0</v>
      </c>
      <c r="G63" s="129">
        <f t="shared" si="11"/>
        <v>0</v>
      </c>
      <c r="H63" s="129">
        <f t="shared" si="6"/>
        <v>0</v>
      </c>
      <c r="I63" s="172">
        <f t="shared" si="12"/>
        <v>0</v>
      </c>
    </row>
    <row r="64" spans="1:9" ht="24.9" customHeight="1" x14ac:dyDescent="0.25">
      <c r="A64" s="148" t="str">
        <f>Datos!B72</f>
        <v>4.4.1</v>
      </c>
      <c r="B64" s="325" t="str">
        <f t="shared" si="7"/>
        <v>Capa Aisladora Horizontal y Vertical</v>
      </c>
      <c r="C64" s="326"/>
      <c r="D64" s="169" t="str">
        <f t="shared" si="8"/>
        <v>m2</v>
      </c>
      <c r="E64" s="170">
        <f t="shared" si="9"/>
        <v>0</v>
      </c>
      <c r="F64" s="171">
        <f t="shared" si="10"/>
        <v>0</v>
      </c>
      <c r="G64" s="129">
        <f t="shared" si="11"/>
        <v>0</v>
      </c>
      <c r="H64" s="129">
        <f t="shared" si="6"/>
        <v>0</v>
      </c>
      <c r="I64" s="172">
        <f t="shared" si="12"/>
        <v>0</v>
      </c>
    </row>
    <row r="65" spans="1:9" ht="24.9" customHeight="1" x14ac:dyDescent="0.25">
      <c r="A65" s="148" t="str">
        <f>Datos!B73</f>
        <v>4.5</v>
      </c>
      <c r="B65" s="325" t="str">
        <f t="shared" si="7"/>
        <v>Revoques</v>
      </c>
      <c r="C65" s="326"/>
      <c r="D65" s="169">
        <f t="shared" si="8"/>
        <v>0</v>
      </c>
      <c r="E65" s="170">
        <f t="shared" si="9"/>
        <v>0</v>
      </c>
      <c r="F65" s="171">
        <f t="shared" si="10"/>
        <v>0</v>
      </c>
      <c r="G65" s="129">
        <f t="shared" si="11"/>
        <v>0</v>
      </c>
      <c r="H65" s="129">
        <f t="shared" si="6"/>
        <v>0</v>
      </c>
      <c r="I65" s="172">
        <f t="shared" si="12"/>
        <v>0</v>
      </c>
    </row>
    <row r="66" spans="1:9" ht="24.9" customHeight="1" x14ac:dyDescent="0.25">
      <c r="A66" s="148" t="str">
        <f>Datos!B74</f>
        <v>4.5.1</v>
      </c>
      <c r="B66" s="325" t="str">
        <f t="shared" si="7"/>
        <v>Jaharro a la cal  interior y exterior</v>
      </c>
      <c r="C66" s="326"/>
      <c r="D66" s="169" t="str">
        <f t="shared" si="8"/>
        <v>m2</v>
      </c>
      <c r="E66" s="170">
        <f t="shared" si="9"/>
        <v>0</v>
      </c>
      <c r="F66" s="171">
        <f t="shared" si="10"/>
        <v>0</v>
      </c>
      <c r="G66" s="129">
        <f t="shared" si="11"/>
        <v>0</v>
      </c>
      <c r="H66" s="129">
        <f t="shared" si="6"/>
        <v>0</v>
      </c>
      <c r="I66" s="172">
        <f t="shared" si="12"/>
        <v>0</v>
      </c>
    </row>
    <row r="67" spans="1:9" ht="24.9" customHeight="1" x14ac:dyDescent="0.25">
      <c r="A67" s="148" t="str">
        <f>Datos!B75</f>
        <v>4.5.3</v>
      </c>
      <c r="B67" s="325" t="str">
        <f t="shared" si="7"/>
        <v>Jaharro bajo revestimiento</v>
      </c>
      <c r="C67" s="326"/>
      <c r="D67" s="169" t="str">
        <f t="shared" si="8"/>
        <v>m2</v>
      </c>
      <c r="E67" s="170">
        <f t="shared" si="9"/>
        <v>0</v>
      </c>
      <c r="F67" s="171">
        <f t="shared" si="10"/>
        <v>0</v>
      </c>
      <c r="G67" s="129">
        <f t="shared" si="11"/>
        <v>0</v>
      </c>
      <c r="H67" s="129">
        <f t="shared" si="6"/>
        <v>0</v>
      </c>
      <c r="I67" s="172">
        <f t="shared" si="12"/>
        <v>0</v>
      </c>
    </row>
    <row r="68" spans="1:9" ht="24.9" customHeight="1" x14ac:dyDescent="0.25">
      <c r="A68" s="148" t="str">
        <f>Datos!B76</f>
        <v>4.5.4</v>
      </c>
      <c r="B68" s="325" t="str">
        <f t="shared" si="7"/>
        <v>Enlucidos</v>
      </c>
      <c r="C68" s="326"/>
      <c r="D68" s="169" t="str">
        <f t="shared" si="8"/>
        <v>m2</v>
      </c>
      <c r="E68" s="170">
        <f t="shared" si="9"/>
        <v>0</v>
      </c>
      <c r="F68" s="171">
        <f t="shared" si="10"/>
        <v>0</v>
      </c>
      <c r="G68" s="129">
        <f t="shared" si="11"/>
        <v>0</v>
      </c>
      <c r="H68" s="129">
        <f t="shared" si="6"/>
        <v>0</v>
      </c>
      <c r="I68" s="172">
        <f t="shared" si="12"/>
        <v>0</v>
      </c>
    </row>
    <row r="69" spans="1:9" ht="24.9" customHeight="1" x14ac:dyDescent="0.25">
      <c r="A69" s="148" t="str">
        <f>Datos!B77</f>
        <v>4.6</v>
      </c>
      <c r="B69" s="325" t="str">
        <f t="shared" si="7"/>
        <v>Contrapisos</v>
      </c>
      <c r="C69" s="326"/>
      <c r="D69" s="169">
        <f t="shared" si="8"/>
        <v>0</v>
      </c>
      <c r="E69" s="170">
        <f t="shared" si="9"/>
        <v>0</v>
      </c>
      <c r="F69" s="171">
        <f t="shared" si="10"/>
        <v>0</v>
      </c>
      <c r="G69" s="129">
        <f t="shared" si="11"/>
        <v>0</v>
      </c>
      <c r="H69" s="129">
        <f t="shared" si="6"/>
        <v>0</v>
      </c>
      <c r="I69" s="172">
        <f t="shared" si="12"/>
        <v>0</v>
      </c>
    </row>
    <row r="70" spans="1:9" ht="24.9" customHeight="1" x14ac:dyDescent="0.25">
      <c r="A70" s="148" t="str">
        <f>Datos!B78</f>
        <v>4.6.2</v>
      </c>
      <c r="B70" s="325" t="str">
        <f t="shared" si="7"/>
        <v>De hormigón armado</v>
      </c>
      <c r="C70" s="326"/>
      <c r="D70" s="169" t="str">
        <f t="shared" si="8"/>
        <v>m2</v>
      </c>
      <c r="E70" s="170">
        <f t="shared" si="9"/>
        <v>0</v>
      </c>
      <c r="F70" s="171">
        <f t="shared" si="10"/>
        <v>0</v>
      </c>
      <c r="G70" s="129">
        <f t="shared" si="11"/>
        <v>0</v>
      </c>
      <c r="H70" s="129">
        <f t="shared" si="6"/>
        <v>0</v>
      </c>
      <c r="I70" s="172">
        <f t="shared" si="12"/>
        <v>0</v>
      </c>
    </row>
    <row r="71" spans="1:9" ht="24.9" customHeight="1" x14ac:dyDescent="0.25">
      <c r="A71" s="148">
        <f>Datos!B79</f>
        <v>5</v>
      </c>
      <c r="B71" s="325" t="str">
        <f t="shared" si="7"/>
        <v xml:space="preserve"> REVESTIMIENTOS</v>
      </c>
      <c r="C71" s="326"/>
      <c r="D71" s="169">
        <f t="shared" si="8"/>
        <v>0</v>
      </c>
      <c r="E71" s="170">
        <f t="shared" si="9"/>
        <v>0</v>
      </c>
      <c r="F71" s="171">
        <f t="shared" si="10"/>
        <v>0</v>
      </c>
      <c r="G71" s="129">
        <f t="shared" si="11"/>
        <v>0</v>
      </c>
      <c r="H71" s="129">
        <f t="shared" si="6"/>
        <v>0</v>
      </c>
      <c r="I71" s="172">
        <f t="shared" si="12"/>
        <v>0</v>
      </c>
    </row>
    <row r="72" spans="1:9" ht="24.9" customHeight="1" x14ac:dyDescent="0.25">
      <c r="A72" s="148" t="str">
        <f>Datos!B80</f>
        <v>5.1</v>
      </c>
      <c r="B72" s="325" t="str">
        <f t="shared" si="7"/>
        <v>Cerámico</v>
      </c>
      <c r="C72" s="326"/>
      <c r="D72" s="169" t="str">
        <f t="shared" si="8"/>
        <v>m2</v>
      </c>
      <c r="E72" s="170">
        <f t="shared" si="9"/>
        <v>0</v>
      </c>
      <c r="F72" s="171">
        <f t="shared" si="10"/>
        <v>0</v>
      </c>
      <c r="G72" s="129">
        <f t="shared" si="11"/>
        <v>0</v>
      </c>
      <c r="H72" s="129">
        <f t="shared" si="6"/>
        <v>0</v>
      </c>
      <c r="I72" s="172">
        <f t="shared" si="12"/>
        <v>0</v>
      </c>
    </row>
    <row r="73" spans="1:9" ht="24.9" customHeight="1" x14ac:dyDescent="0.25">
      <c r="A73" s="148" t="str">
        <f>Datos!B81</f>
        <v>5.2</v>
      </c>
      <c r="B73" s="325" t="str">
        <f t="shared" si="7"/>
        <v>Antepechos</v>
      </c>
      <c r="C73" s="326"/>
      <c r="D73" s="169">
        <f t="shared" si="8"/>
        <v>0</v>
      </c>
      <c r="E73" s="170">
        <f t="shared" si="9"/>
        <v>0</v>
      </c>
      <c r="F73" s="171">
        <f t="shared" si="10"/>
        <v>0</v>
      </c>
      <c r="G73" s="129">
        <f t="shared" si="11"/>
        <v>0</v>
      </c>
      <c r="H73" s="129">
        <f t="shared" si="6"/>
        <v>0</v>
      </c>
      <c r="I73" s="172">
        <f t="shared" si="12"/>
        <v>0</v>
      </c>
    </row>
    <row r="74" spans="1:9" ht="24.9" customHeight="1" x14ac:dyDescent="0.25">
      <c r="A74" s="148" t="str">
        <f>Datos!B82</f>
        <v>5.2.1</v>
      </c>
      <c r="B74" s="325" t="str">
        <f t="shared" si="7"/>
        <v>De Hormigon</v>
      </c>
      <c r="C74" s="326"/>
      <c r="D74" s="169" t="str">
        <f t="shared" si="8"/>
        <v>m2</v>
      </c>
      <c r="E74" s="170">
        <f t="shared" si="9"/>
        <v>0</v>
      </c>
      <c r="F74" s="171">
        <f t="shared" si="10"/>
        <v>0</v>
      </c>
      <c r="G74" s="129">
        <f t="shared" si="11"/>
        <v>0</v>
      </c>
      <c r="H74" s="129">
        <f t="shared" si="6"/>
        <v>0</v>
      </c>
      <c r="I74" s="172">
        <f t="shared" si="12"/>
        <v>0</v>
      </c>
    </row>
    <row r="75" spans="1:9" ht="24.9" customHeight="1" x14ac:dyDescent="0.25">
      <c r="A75" s="148" t="str">
        <f>Datos!B83</f>
        <v>5.7</v>
      </c>
      <c r="B75" s="325" t="str">
        <f t="shared" si="7"/>
        <v>Revestimiento Acrílico</v>
      </c>
      <c r="C75" s="326"/>
      <c r="D75" s="169" t="str">
        <f t="shared" si="8"/>
        <v>m2</v>
      </c>
      <c r="E75" s="170">
        <f t="shared" si="9"/>
        <v>0</v>
      </c>
      <c r="F75" s="171">
        <f t="shared" si="10"/>
        <v>0</v>
      </c>
      <c r="G75" s="129">
        <f t="shared" si="11"/>
        <v>0</v>
      </c>
      <c r="H75" s="129">
        <f t="shared" si="6"/>
        <v>0</v>
      </c>
      <c r="I75" s="172">
        <f t="shared" si="12"/>
        <v>0</v>
      </c>
    </row>
    <row r="76" spans="1:9" ht="24.9" customHeight="1" x14ac:dyDescent="0.25">
      <c r="A76" s="148">
        <f>Datos!B84</f>
        <v>6</v>
      </c>
      <c r="B76" s="325" t="str">
        <f t="shared" si="7"/>
        <v xml:space="preserve"> PISOS Y ZÓCALOS</v>
      </c>
      <c r="C76" s="326"/>
      <c r="D76" s="169">
        <f t="shared" si="8"/>
        <v>0</v>
      </c>
      <c r="E76" s="170">
        <f t="shared" si="9"/>
        <v>0</v>
      </c>
      <c r="F76" s="171">
        <f t="shared" si="10"/>
        <v>0</v>
      </c>
      <c r="G76" s="129">
        <f t="shared" si="11"/>
        <v>0</v>
      </c>
      <c r="H76" s="129">
        <f t="shared" si="6"/>
        <v>0</v>
      </c>
      <c r="I76" s="172">
        <f t="shared" si="12"/>
        <v>0</v>
      </c>
    </row>
    <row r="77" spans="1:9" ht="24.9" customHeight="1" x14ac:dyDescent="0.25">
      <c r="A77" s="148" t="str">
        <f>Datos!B85</f>
        <v>6.1</v>
      </c>
      <c r="B77" s="325" t="str">
        <f t="shared" si="7"/>
        <v>Pisos Interiores</v>
      </c>
      <c r="C77" s="326"/>
      <c r="D77" s="169">
        <f t="shared" si="8"/>
        <v>0</v>
      </c>
      <c r="E77" s="170">
        <f t="shared" si="9"/>
        <v>0</v>
      </c>
      <c r="F77" s="171">
        <f t="shared" si="10"/>
        <v>0</v>
      </c>
      <c r="G77" s="129">
        <f t="shared" si="11"/>
        <v>0</v>
      </c>
      <c r="H77" s="129">
        <f t="shared" si="6"/>
        <v>0</v>
      </c>
      <c r="I77" s="172">
        <f t="shared" si="12"/>
        <v>0</v>
      </c>
    </row>
    <row r="78" spans="1:9" ht="24.9" customHeight="1" x14ac:dyDescent="0.25">
      <c r="A78" s="148" t="str">
        <f>Datos!B86</f>
        <v>6.1.2</v>
      </c>
      <c r="B78" s="325" t="str">
        <f t="shared" si="7"/>
        <v>Pisos de mosaico granítico (0,33 x 0,33)</v>
      </c>
      <c r="C78" s="326"/>
      <c r="D78" s="169" t="str">
        <f t="shared" si="8"/>
        <v>m2</v>
      </c>
      <c r="E78" s="170">
        <f t="shared" si="9"/>
        <v>0</v>
      </c>
      <c r="F78" s="171">
        <f t="shared" si="10"/>
        <v>0</v>
      </c>
      <c r="G78" s="129">
        <f t="shared" si="11"/>
        <v>0</v>
      </c>
      <c r="H78" s="129">
        <f t="shared" si="6"/>
        <v>0</v>
      </c>
      <c r="I78" s="172">
        <f t="shared" si="12"/>
        <v>0</v>
      </c>
    </row>
    <row r="79" spans="1:9" ht="24.9" customHeight="1" x14ac:dyDescent="0.25">
      <c r="A79" s="148" t="str">
        <f>Datos!B87</f>
        <v>6.1.4</v>
      </c>
      <c r="B79" s="325" t="str">
        <f t="shared" si="7"/>
        <v>Zócalos graníticos (0,07x0,30)</v>
      </c>
      <c r="C79" s="326"/>
      <c r="D79" s="169" t="str">
        <f t="shared" si="8"/>
        <v>ml</v>
      </c>
      <c r="E79" s="170">
        <f t="shared" si="9"/>
        <v>0</v>
      </c>
      <c r="F79" s="171">
        <f t="shared" si="10"/>
        <v>0</v>
      </c>
      <c r="G79" s="129">
        <f t="shared" si="11"/>
        <v>0</v>
      </c>
      <c r="H79" s="129">
        <f t="shared" si="6"/>
        <v>0</v>
      </c>
      <c r="I79" s="172">
        <f t="shared" si="12"/>
        <v>0</v>
      </c>
    </row>
    <row r="80" spans="1:9" ht="24.9" customHeight="1" x14ac:dyDescent="0.25">
      <c r="A80" s="148" t="str">
        <f>Datos!B88</f>
        <v>6.1.10</v>
      </c>
      <c r="B80" s="325" t="str">
        <f t="shared" si="7"/>
        <v>Umbrales y solías</v>
      </c>
      <c r="C80" s="326"/>
      <c r="D80" s="169" t="str">
        <f t="shared" si="8"/>
        <v>m2</v>
      </c>
      <c r="E80" s="170">
        <f t="shared" si="9"/>
        <v>0</v>
      </c>
      <c r="F80" s="171">
        <f t="shared" si="10"/>
        <v>0</v>
      </c>
      <c r="G80" s="129">
        <f t="shared" si="11"/>
        <v>0</v>
      </c>
      <c r="H80" s="129">
        <f t="shared" si="6"/>
        <v>0</v>
      </c>
      <c r="I80" s="172">
        <f t="shared" si="12"/>
        <v>0</v>
      </c>
    </row>
    <row r="81" spans="1:9" ht="24.9" customHeight="1" x14ac:dyDescent="0.25">
      <c r="A81" s="148" t="str">
        <f>Datos!B89</f>
        <v>6.2</v>
      </c>
      <c r="B81" s="325" t="str">
        <f t="shared" si="7"/>
        <v>Pisos Exteriores</v>
      </c>
      <c r="C81" s="326"/>
      <c r="D81" s="169">
        <f t="shared" si="8"/>
        <v>0</v>
      </c>
      <c r="E81" s="170">
        <f t="shared" si="9"/>
        <v>0</v>
      </c>
      <c r="F81" s="171">
        <f t="shared" si="10"/>
        <v>0</v>
      </c>
      <c r="G81" s="129">
        <f t="shared" si="11"/>
        <v>0</v>
      </c>
      <c r="H81" s="129">
        <f t="shared" si="6"/>
        <v>0</v>
      </c>
      <c r="I81" s="172">
        <f t="shared" si="12"/>
        <v>0</v>
      </c>
    </row>
    <row r="82" spans="1:9" ht="24.9" customHeight="1" x14ac:dyDescent="0.25">
      <c r="A82" s="148" t="str">
        <f>Datos!B90</f>
        <v>6.2.1</v>
      </c>
      <c r="B82" s="325" t="str">
        <f t="shared" ref="B82:B102" si="13">IFERROR(VLOOKUP(A82,Tabla_Datos,2,FALSE),"")</f>
        <v>De hormigón sin armar</v>
      </c>
      <c r="C82" s="326"/>
      <c r="D82" s="169" t="str">
        <f t="shared" ref="D82:D102" si="14">IFERROR(VLOOKUP(A82,Tabla_Datos,3,FALSE),"")</f>
        <v>m2</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 customHeight="1" x14ac:dyDescent="0.25">
      <c r="A83" s="148" t="str">
        <f>Datos!B91</f>
        <v>6.2.6</v>
      </c>
      <c r="B83" s="325" t="str">
        <f t="shared" si="13"/>
        <v>Piso de Baldosas de caucho</v>
      </c>
      <c r="C83" s="326"/>
      <c r="D83" s="169" t="str">
        <f t="shared" si="14"/>
        <v>m2</v>
      </c>
      <c r="E83" s="170">
        <f t="shared" si="15"/>
        <v>0</v>
      </c>
      <c r="F83" s="171">
        <f t="shared" si="16"/>
        <v>0</v>
      </c>
      <c r="G83" s="129">
        <f t="shared" si="17"/>
        <v>0</v>
      </c>
      <c r="H83" s="129">
        <f t="shared" ref="H83:H102" si="19">ROUND(E83*G83,2)</f>
        <v>0</v>
      </c>
      <c r="I83" s="172">
        <f t="shared" si="18"/>
        <v>0</v>
      </c>
    </row>
    <row r="84" spans="1:9" ht="24.9" customHeight="1" x14ac:dyDescent="0.25">
      <c r="A84" s="148" t="str">
        <f>Datos!B92</f>
        <v>6.2.7</v>
      </c>
      <c r="B84" s="325" t="str">
        <f t="shared" si="13"/>
        <v>Zocalo exterior rehundido</v>
      </c>
      <c r="C84" s="326"/>
      <c r="D84" s="169" t="str">
        <f t="shared" si="14"/>
        <v>ml</v>
      </c>
      <c r="E84" s="170">
        <f t="shared" si="15"/>
        <v>0</v>
      </c>
      <c r="F84" s="171">
        <f t="shared" si="16"/>
        <v>0</v>
      </c>
      <c r="G84" s="129">
        <f t="shared" si="17"/>
        <v>0</v>
      </c>
      <c r="H84" s="129">
        <f t="shared" si="19"/>
        <v>0</v>
      </c>
      <c r="I84" s="172">
        <f t="shared" si="18"/>
        <v>0</v>
      </c>
    </row>
    <row r="85" spans="1:9" ht="24.9" customHeight="1" x14ac:dyDescent="0.25">
      <c r="A85" s="148">
        <f>Datos!B93</f>
        <v>7</v>
      </c>
      <c r="B85" s="325" t="str">
        <f t="shared" si="13"/>
        <v xml:space="preserve"> MARMOLERÍA</v>
      </c>
      <c r="C85" s="326"/>
      <c r="D85" s="169">
        <f t="shared" si="14"/>
        <v>0</v>
      </c>
      <c r="E85" s="170">
        <f t="shared" si="15"/>
        <v>0</v>
      </c>
      <c r="F85" s="171">
        <f t="shared" si="16"/>
        <v>0</v>
      </c>
      <c r="G85" s="129">
        <f t="shared" si="17"/>
        <v>0</v>
      </c>
      <c r="H85" s="129">
        <f t="shared" si="19"/>
        <v>0</v>
      </c>
      <c r="I85" s="172">
        <f t="shared" si="18"/>
        <v>0</v>
      </c>
    </row>
    <row r="86" spans="1:9" ht="24.9" customHeight="1" x14ac:dyDescent="0.25">
      <c r="A86" s="148" t="str">
        <f>Datos!B94</f>
        <v>7.1</v>
      </c>
      <c r="B86" s="325" t="str">
        <f t="shared" si="13"/>
        <v>Mesadas de granito natural</v>
      </c>
      <c r="C86" s="326"/>
      <c r="D86" s="169" t="str">
        <f t="shared" si="14"/>
        <v>m2</v>
      </c>
      <c r="E86" s="170">
        <f t="shared" si="15"/>
        <v>0</v>
      </c>
      <c r="F86" s="171">
        <f t="shared" si="16"/>
        <v>0</v>
      </c>
      <c r="G86" s="129">
        <f t="shared" si="17"/>
        <v>0</v>
      </c>
      <c r="H86" s="129">
        <f t="shared" si="19"/>
        <v>0</v>
      </c>
      <c r="I86" s="172">
        <f t="shared" si="18"/>
        <v>0</v>
      </c>
    </row>
    <row r="87" spans="1:9" ht="24.9" customHeight="1" x14ac:dyDescent="0.25">
      <c r="A87" s="148" t="str">
        <f>Datos!B95</f>
        <v>7.2</v>
      </c>
      <c r="B87" s="325" t="str">
        <f t="shared" si="13"/>
        <v>Separador de granito natural</v>
      </c>
      <c r="C87" s="326"/>
      <c r="D87" s="169" t="str">
        <f t="shared" si="14"/>
        <v>m2</v>
      </c>
      <c r="E87" s="170">
        <f t="shared" si="15"/>
        <v>0</v>
      </c>
      <c r="F87" s="171">
        <f t="shared" si="16"/>
        <v>0</v>
      </c>
      <c r="G87" s="129">
        <f t="shared" si="17"/>
        <v>0</v>
      </c>
      <c r="H87" s="129">
        <f t="shared" si="19"/>
        <v>0</v>
      </c>
      <c r="I87" s="172">
        <f t="shared" si="18"/>
        <v>0</v>
      </c>
    </row>
    <row r="88" spans="1:9" ht="24.9" customHeight="1" x14ac:dyDescent="0.25">
      <c r="A88" s="148">
        <f>Datos!B96</f>
        <v>8</v>
      </c>
      <c r="B88" s="325" t="str">
        <f t="shared" si="13"/>
        <v xml:space="preserve"> CUBIERTAS Y TECHOS</v>
      </c>
      <c r="C88" s="326"/>
      <c r="D88" s="169">
        <f t="shared" si="14"/>
        <v>0</v>
      </c>
      <c r="E88" s="170">
        <f t="shared" si="15"/>
        <v>0</v>
      </c>
      <c r="F88" s="171">
        <f t="shared" si="16"/>
        <v>0</v>
      </c>
      <c r="G88" s="129">
        <f t="shared" si="17"/>
        <v>0</v>
      </c>
      <c r="H88" s="129">
        <f t="shared" si="19"/>
        <v>0</v>
      </c>
      <c r="I88" s="172">
        <f t="shared" si="18"/>
        <v>0</v>
      </c>
    </row>
    <row r="89" spans="1:9" ht="24.9" customHeight="1" x14ac:dyDescent="0.25">
      <c r="A89" s="148" t="str">
        <f>Datos!B97</f>
        <v>8.1</v>
      </c>
      <c r="B89" s="325" t="str">
        <f t="shared" si="13"/>
        <v>Sobre losa de hormigón armado</v>
      </c>
      <c r="C89" s="326"/>
      <c r="D89" s="169" t="str">
        <f t="shared" si="14"/>
        <v>m2</v>
      </c>
      <c r="E89" s="170">
        <f t="shared" si="15"/>
        <v>0</v>
      </c>
      <c r="F89" s="171">
        <f t="shared" si="16"/>
        <v>0</v>
      </c>
      <c r="G89" s="129">
        <f t="shared" si="17"/>
        <v>0</v>
      </c>
      <c r="H89" s="129">
        <f t="shared" si="19"/>
        <v>0</v>
      </c>
      <c r="I89" s="172">
        <f t="shared" si="18"/>
        <v>0</v>
      </c>
    </row>
    <row r="90" spans="1:9" ht="24.9" customHeight="1" x14ac:dyDescent="0.25">
      <c r="A90" s="148" t="str">
        <f>Datos!B98</f>
        <v>8.2</v>
      </c>
      <c r="B90" s="325" t="str">
        <f t="shared" si="13"/>
        <v>Cubiertas metálicas (incluída aislaciones)</v>
      </c>
      <c r="C90" s="326"/>
      <c r="D90" s="169" t="str">
        <f t="shared" si="14"/>
        <v>m2</v>
      </c>
      <c r="E90" s="170">
        <f t="shared" si="15"/>
        <v>0</v>
      </c>
      <c r="F90" s="171">
        <f t="shared" si="16"/>
        <v>0</v>
      </c>
      <c r="G90" s="129">
        <f t="shared" si="17"/>
        <v>0</v>
      </c>
      <c r="H90" s="129">
        <f t="shared" si="19"/>
        <v>0</v>
      </c>
      <c r="I90" s="172">
        <f t="shared" si="18"/>
        <v>0</v>
      </c>
    </row>
    <row r="91" spans="1:9" ht="24.9" customHeight="1" x14ac:dyDescent="0.25">
      <c r="A91" s="148">
        <f>Datos!B99</f>
        <v>9</v>
      </c>
      <c r="B91" s="325" t="str">
        <f t="shared" si="13"/>
        <v xml:space="preserve"> CIELORRASOS</v>
      </c>
      <c r="C91" s="326"/>
      <c r="D91" s="169">
        <f t="shared" si="14"/>
        <v>0</v>
      </c>
      <c r="E91" s="170">
        <f t="shared" si="15"/>
        <v>0</v>
      </c>
      <c r="F91" s="171">
        <f t="shared" si="16"/>
        <v>0</v>
      </c>
      <c r="G91" s="129">
        <f t="shared" si="17"/>
        <v>0</v>
      </c>
      <c r="H91" s="129">
        <f t="shared" si="19"/>
        <v>0</v>
      </c>
      <c r="I91" s="172">
        <f t="shared" si="18"/>
        <v>0</v>
      </c>
    </row>
    <row r="92" spans="1:9" ht="24.9" customHeight="1" x14ac:dyDescent="0.25">
      <c r="A92" s="148" t="str">
        <f>Datos!B100</f>
        <v>9.1</v>
      </c>
      <c r="B92" s="325" t="str">
        <f t="shared" si="13"/>
        <v>Aplicados</v>
      </c>
      <c r="C92" s="326"/>
      <c r="D92" s="169">
        <f t="shared" si="14"/>
        <v>0</v>
      </c>
      <c r="E92" s="170">
        <f t="shared" si="15"/>
        <v>0</v>
      </c>
      <c r="F92" s="171">
        <f t="shared" si="16"/>
        <v>0</v>
      </c>
      <c r="G92" s="129">
        <f t="shared" si="17"/>
        <v>0</v>
      </c>
      <c r="H92" s="129">
        <f t="shared" si="19"/>
        <v>0</v>
      </c>
      <c r="I92" s="172">
        <f t="shared" si="18"/>
        <v>0</v>
      </c>
    </row>
    <row r="93" spans="1:9" ht="24.9" customHeight="1" x14ac:dyDescent="0.25">
      <c r="A93" s="148" t="str">
        <f>Datos!B101</f>
        <v>9.1.1</v>
      </c>
      <c r="B93" s="325" t="str">
        <f t="shared" si="13"/>
        <v>A la cal</v>
      </c>
      <c r="C93" s="326"/>
      <c r="D93" s="169" t="str">
        <f t="shared" si="14"/>
        <v>m2</v>
      </c>
      <c r="E93" s="170">
        <f t="shared" si="15"/>
        <v>0</v>
      </c>
      <c r="F93" s="171">
        <f t="shared" si="16"/>
        <v>0</v>
      </c>
      <c r="G93" s="129">
        <f t="shared" si="17"/>
        <v>0</v>
      </c>
      <c r="H93" s="129">
        <f t="shared" si="19"/>
        <v>0</v>
      </c>
      <c r="I93" s="172">
        <f t="shared" si="18"/>
        <v>0</v>
      </c>
    </row>
    <row r="94" spans="1:9" ht="24.9" customHeight="1" x14ac:dyDescent="0.25">
      <c r="A94" s="148" t="str">
        <f>Datos!B102</f>
        <v>9.1.2</v>
      </c>
      <c r="B94" s="325" t="str">
        <f t="shared" si="13"/>
        <v>Al yeso</v>
      </c>
      <c r="C94" s="326"/>
      <c r="D94" s="169" t="str">
        <f t="shared" si="14"/>
        <v>m2</v>
      </c>
      <c r="E94" s="170">
        <f t="shared" si="15"/>
        <v>0</v>
      </c>
      <c r="F94" s="171">
        <f t="shared" si="16"/>
        <v>0</v>
      </c>
      <c r="G94" s="129">
        <f t="shared" si="17"/>
        <v>0</v>
      </c>
      <c r="H94" s="129">
        <f t="shared" si="19"/>
        <v>0</v>
      </c>
      <c r="I94" s="172">
        <f t="shared" si="18"/>
        <v>0</v>
      </c>
    </row>
    <row r="95" spans="1:9" ht="24.9" customHeight="1" x14ac:dyDescent="0.25">
      <c r="A95" s="148">
        <f>Datos!B103</f>
        <v>10</v>
      </c>
      <c r="B95" s="325" t="str">
        <f t="shared" si="13"/>
        <v xml:space="preserve"> CARPINTERÍAS</v>
      </c>
      <c r="C95" s="326"/>
      <c r="D95" s="169">
        <f t="shared" si="14"/>
        <v>0</v>
      </c>
      <c r="E95" s="170">
        <f t="shared" si="15"/>
        <v>0</v>
      </c>
      <c r="F95" s="171">
        <f t="shared" si="16"/>
        <v>0</v>
      </c>
      <c r="G95" s="129">
        <f t="shared" si="17"/>
        <v>0</v>
      </c>
      <c r="H95" s="129">
        <f t="shared" si="19"/>
        <v>0</v>
      </c>
      <c r="I95" s="172">
        <f t="shared" si="18"/>
        <v>0</v>
      </c>
    </row>
    <row r="96" spans="1:9" ht="24.9" customHeight="1" x14ac:dyDescent="0.25">
      <c r="A96" s="148" t="str">
        <f>Datos!B104</f>
        <v>10.1</v>
      </c>
      <c r="B96" s="325" t="str">
        <f t="shared" si="13"/>
        <v>Carpinteria metalica</v>
      </c>
      <c r="C96" s="326"/>
      <c r="D96" s="169">
        <f t="shared" si="14"/>
        <v>0</v>
      </c>
      <c r="E96" s="170">
        <f t="shared" si="15"/>
        <v>0</v>
      </c>
      <c r="F96" s="171">
        <f t="shared" si="16"/>
        <v>0</v>
      </c>
      <c r="G96" s="129">
        <f t="shared" si="17"/>
        <v>0</v>
      </c>
      <c r="H96" s="129">
        <f t="shared" si="19"/>
        <v>0</v>
      </c>
      <c r="I96" s="172">
        <f t="shared" si="18"/>
        <v>0</v>
      </c>
    </row>
    <row r="97" spans="1:9" ht="24.9" customHeight="1" x14ac:dyDescent="0.25">
      <c r="A97" s="148" t="str">
        <f>Datos!B105</f>
        <v>10.1.1</v>
      </c>
      <c r="B97" s="325" t="str">
        <f t="shared" si="13"/>
        <v>Chapa Doblada y herrería</v>
      </c>
      <c r="C97" s="326"/>
      <c r="D97" s="169">
        <f t="shared" si="14"/>
        <v>0</v>
      </c>
      <c r="E97" s="170">
        <f t="shared" si="15"/>
        <v>0</v>
      </c>
      <c r="F97" s="171">
        <f t="shared" si="16"/>
        <v>0</v>
      </c>
      <c r="G97" s="129">
        <f t="shared" si="17"/>
        <v>0</v>
      </c>
      <c r="H97" s="129">
        <f t="shared" si="19"/>
        <v>0</v>
      </c>
      <c r="I97" s="172">
        <f t="shared" si="18"/>
        <v>0</v>
      </c>
    </row>
    <row r="98" spans="1:9" ht="24.9" customHeight="1" x14ac:dyDescent="0.25">
      <c r="A98" s="148" t="str">
        <f>Datos!B106</f>
        <v>10.1.1.1</v>
      </c>
      <c r="B98" s="325" t="str">
        <f t="shared" si="13"/>
        <v>P3</v>
      </c>
      <c r="C98" s="326"/>
      <c r="D98" s="169" t="str">
        <f t="shared" si="14"/>
        <v>m2</v>
      </c>
      <c r="E98" s="170">
        <f t="shared" si="15"/>
        <v>0</v>
      </c>
      <c r="F98" s="171">
        <f t="shared" si="16"/>
        <v>0</v>
      </c>
      <c r="G98" s="129">
        <f t="shared" si="17"/>
        <v>0</v>
      </c>
      <c r="H98" s="129">
        <f t="shared" si="19"/>
        <v>0</v>
      </c>
      <c r="I98" s="172">
        <f t="shared" si="18"/>
        <v>0</v>
      </c>
    </row>
    <row r="99" spans="1:9" ht="24.9" customHeight="1" x14ac:dyDescent="0.25">
      <c r="A99" s="148" t="str">
        <f>Datos!B107</f>
        <v>10.1.1.2</v>
      </c>
      <c r="B99" s="325" t="str">
        <f t="shared" si="13"/>
        <v>P4</v>
      </c>
      <c r="C99" s="326"/>
      <c r="D99" s="169" t="str">
        <f t="shared" si="14"/>
        <v>m2</v>
      </c>
      <c r="E99" s="170">
        <f t="shared" si="15"/>
        <v>0</v>
      </c>
      <c r="F99" s="171">
        <f t="shared" si="16"/>
        <v>0</v>
      </c>
      <c r="G99" s="129">
        <f t="shared" si="17"/>
        <v>0</v>
      </c>
      <c r="H99" s="129">
        <f t="shared" si="19"/>
        <v>0</v>
      </c>
      <c r="I99" s="172">
        <f t="shared" si="18"/>
        <v>0</v>
      </c>
    </row>
    <row r="100" spans="1:9" ht="24.9" customHeight="1" x14ac:dyDescent="0.25">
      <c r="A100" s="148" t="str">
        <f>Datos!B108</f>
        <v>10.1.1.3</v>
      </c>
      <c r="B100" s="325" t="str">
        <f t="shared" si="13"/>
        <v>P5</v>
      </c>
      <c r="C100" s="326"/>
      <c r="D100" s="169" t="str">
        <f t="shared" si="14"/>
        <v>m2</v>
      </c>
      <c r="E100" s="170">
        <f t="shared" si="15"/>
        <v>0</v>
      </c>
      <c r="F100" s="171">
        <f t="shared" si="16"/>
        <v>0</v>
      </c>
      <c r="G100" s="129">
        <f t="shared" si="17"/>
        <v>0</v>
      </c>
      <c r="H100" s="129">
        <f t="shared" si="19"/>
        <v>0</v>
      </c>
      <c r="I100" s="172">
        <f t="shared" si="18"/>
        <v>0</v>
      </c>
    </row>
    <row r="101" spans="1:9" ht="24.9" customHeight="1" x14ac:dyDescent="0.25">
      <c r="A101" s="148" t="str">
        <f>Datos!B109</f>
        <v>10.1.1.4</v>
      </c>
      <c r="B101" s="325" t="str">
        <f t="shared" si="13"/>
        <v>P6</v>
      </c>
      <c r="C101" s="326"/>
      <c r="D101" s="169" t="str">
        <f t="shared" si="14"/>
        <v>m2</v>
      </c>
      <c r="E101" s="170">
        <f t="shared" si="15"/>
        <v>0</v>
      </c>
      <c r="F101" s="171">
        <f t="shared" si="16"/>
        <v>0</v>
      </c>
      <c r="G101" s="129">
        <f t="shared" si="17"/>
        <v>0</v>
      </c>
      <c r="H101" s="129">
        <f t="shared" si="19"/>
        <v>0</v>
      </c>
      <c r="I101" s="172">
        <f t="shared" si="18"/>
        <v>0</v>
      </c>
    </row>
    <row r="102" spans="1:9" ht="24.9" customHeight="1" x14ac:dyDescent="0.25">
      <c r="A102" s="148" t="str">
        <f>Datos!B110</f>
        <v>10.1.1.5</v>
      </c>
      <c r="B102" s="325" t="str">
        <f t="shared" si="13"/>
        <v>P7</v>
      </c>
      <c r="C102" s="326"/>
      <c r="D102" s="169" t="str">
        <f t="shared" si="14"/>
        <v>m2</v>
      </c>
      <c r="E102" s="170">
        <f t="shared" si="15"/>
        <v>0</v>
      </c>
      <c r="F102" s="171">
        <f t="shared" si="16"/>
        <v>0</v>
      </c>
      <c r="G102" s="129">
        <f t="shared" si="17"/>
        <v>0</v>
      </c>
      <c r="H102" s="129">
        <f t="shared" si="19"/>
        <v>0</v>
      </c>
      <c r="I102" s="172">
        <f t="shared" si="18"/>
        <v>0</v>
      </c>
    </row>
    <row r="103" spans="1:9" ht="24.9" customHeight="1" x14ac:dyDescent="0.25">
      <c r="A103" s="148" t="str">
        <f>Datos!B111</f>
        <v>10.1.1.6</v>
      </c>
      <c r="B103" s="325" t="str">
        <f t="shared" ref="B103:B143" si="20">IFERROR(VLOOKUP(A103,Tabla_Datos,2,FALSE),"")</f>
        <v>P8</v>
      </c>
      <c r="C103" s="326"/>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 customHeight="1" x14ac:dyDescent="0.25">
      <c r="A104" s="148" t="str">
        <f>Datos!B112</f>
        <v>10.1.1.7</v>
      </c>
      <c r="B104" s="325" t="str">
        <f t="shared" si="20"/>
        <v>P9</v>
      </c>
      <c r="C104" s="326"/>
      <c r="D104" s="169" t="str">
        <f t="shared" si="21"/>
        <v>m2</v>
      </c>
      <c r="E104" s="170">
        <f t="shared" si="22"/>
        <v>0</v>
      </c>
      <c r="F104" s="171">
        <f t="shared" si="23"/>
        <v>0</v>
      </c>
      <c r="G104" s="129">
        <f t="shared" si="17"/>
        <v>0</v>
      </c>
      <c r="H104" s="129">
        <f t="shared" si="24"/>
        <v>0</v>
      </c>
      <c r="I104" s="172">
        <f t="shared" si="25"/>
        <v>0</v>
      </c>
    </row>
    <row r="105" spans="1:9" ht="24.9" customHeight="1" x14ac:dyDescent="0.25">
      <c r="A105" s="148" t="str">
        <f>Datos!B113</f>
        <v>10.1.1.8</v>
      </c>
      <c r="B105" s="325" t="str">
        <f t="shared" si="20"/>
        <v>P10</v>
      </c>
      <c r="C105" s="326"/>
      <c r="D105" s="169" t="str">
        <f t="shared" si="21"/>
        <v>m2</v>
      </c>
      <c r="E105" s="170">
        <f t="shared" si="22"/>
        <v>0</v>
      </c>
      <c r="F105" s="171">
        <f t="shared" si="23"/>
        <v>0</v>
      </c>
      <c r="G105" s="129">
        <f t="shared" si="17"/>
        <v>0</v>
      </c>
      <c r="H105" s="129">
        <f t="shared" si="24"/>
        <v>0</v>
      </c>
      <c r="I105" s="172">
        <f t="shared" si="25"/>
        <v>0</v>
      </c>
    </row>
    <row r="106" spans="1:9" ht="24.9" customHeight="1" x14ac:dyDescent="0.25">
      <c r="A106" s="148" t="str">
        <f>Datos!B114</f>
        <v>10.1.1.9</v>
      </c>
      <c r="B106" s="325" t="str">
        <f t="shared" si="20"/>
        <v>P11</v>
      </c>
      <c r="C106" s="326"/>
      <c r="D106" s="169" t="str">
        <f t="shared" si="21"/>
        <v>m2</v>
      </c>
      <c r="E106" s="170">
        <f t="shared" si="22"/>
        <v>0</v>
      </c>
      <c r="F106" s="171">
        <f t="shared" si="23"/>
        <v>0</v>
      </c>
      <c r="G106" s="129">
        <f t="shared" si="17"/>
        <v>0</v>
      </c>
      <c r="H106" s="129">
        <f t="shared" si="24"/>
        <v>0</v>
      </c>
      <c r="I106" s="172">
        <f t="shared" si="25"/>
        <v>0</v>
      </c>
    </row>
    <row r="107" spans="1:9" ht="24.9" customHeight="1" x14ac:dyDescent="0.25">
      <c r="A107" s="148" t="str">
        <f>Datos!B115</f>
        <v>10.1.1.10</v>
      </c>
      <c r="B107" s="325" t="str">
        <f t="shared" si="20"/>
        <v>PL</v>
      </c>
      <c r="C107" s="326"/>
      <c r="D107" s="169" t="str">
        <f t="shared" si="21"/>
        <v>m2</v>
      </c>
      <c r="E107" s="170">
        <f t="shared" si="22"/>
        <v>0</v>
      </c>
      <c r="F107" s="171">
        <f t="shared" si="23"/>
        <v>0</v>
      </c>
      <c r="G107" s="129">
        <f t="shared" si="17"/>
        <v>0</v>
      </c>
      <c r="H107" s="129">
        <f t="shared" si="24"/>
        <v>0</v>
      </c>
      <c r="I107" s="172">
        <f t="shared" si="25"/>
        <v>0</v>
      </c>
    </row>
    <row r="108" spans="1:9" ht="24.9" customHeight="1" x14ac:dyDescent="0.25">
      <c r="A108" s="148" t="str">
        <f>Datos!B116</f>
        <v>10.1.1.11</v>
      </c>
      <c r="B108" s="325" t="str">
        <f t="shared" si="20"/>
        <v>PL1</v>
      </c>
      <c r="C108" s="326"/>
      <c r="D108" s="169" t="str">
        <f t="shared" si="21"/>
        <v>m2</v>
      </c>
      <c r="E108" s="170">
        <f t="shared" si="22"/>
        <v>0</v>
      </c>
      <c r="F108" s="171">
        <f t="shared" si="23"/>
        <v>0</v>
      </c>
      <c r="G108" s="129">
        <f t="shared" si="17"/>
        <v>0</v>
      </c>
      <c r="H108" s="129">
        <f t="shared" si="24"/>
        <v>0</v>
      </c>
      <c r="I108" s="172">
        <f t="shared" si="25"/>
        <v>0</v>
      </c>
    </row>
    <row r="109" spans="1:9" ht="24.9" customHeight="1" x14ac:dyDescent="0.25">
      <c r="A109" s="148" t="str">
        <f>Datos!B117</f>
        <v>10.1.1.12</v>
      </c>
      <c r="B109" s="325" t="str">
        <f t="shared" si="20"/>
        <v>PC</v>
      </c>
      <c r="C109" s="326"/>
      <c r="D109" s="169" t="str">
        <f t="shared" si="21"/>
        <v>m2</v>
      </c>
      <c r="E109" s="170">
        <f t="shared" si="22"/>
        <v>0</v>
      </c>
      <c r="F109" s="171">
        <f t="shared" si="23"/>
        <v>0</v>
      </c>
      <c r="G109" s="129">
        <f t="shared" si="17"/>
        <v>0</v>
      </c>
      <c r="H109" s="129">
        <f t="shared" si="24"/>
        <v>0</v>
      </c>
      <c r="I109" s="172">
        <f t="shared" si="25"/>
        <v>0</v>
      </c>
    </row>
    <row r="110" spans="1:9" ht="24.9" customHeight="1" x14ac:dyDescent="0.25">
      <c r="A110" s="148" t="str">
        <f>Datos!B118</f>
        <v>10.1.1.13</v>
      </c>
      <c r="B110" s="325" t="str">
        <f t="shared" si="20"/>
        <v>V5</v>
      </c>
      <c r="C110" s="326"/>
      <c r="D110" s="169" t="str">
        <f t="shared" si="21"/>
        <v>m2</v>
      </c>
      <c r="E110" s="170">
        <f t="shared" si="22"/>
        <v>0</v>
      </c>
      <c r="F110" s="171">
        <f t="shared" si="23"/>
        <v>0</v>
      </c>
      <c r="G110" s="129">
        <f t="shared" si="17"/>
        <v>0</v>
      </c>
      <c r="H110" s="129">
        <f t="shared" si="24"/>
        <v>0</v>
      </c>
      <c r="I110" s="172">
        <f t="shared" si="25"/>
        <v>0</v>
      </c>
    </row>
    <row r="111" spans="1:9" ht="24.9" customHeight="1" x14ac:dyDescent="0.25">
      <c r="A111" s="148" t="str">
        <f>Datos!B119</f>
        <v>10.1.1.14</v>
      </c>
      <c r="B111" s="325" t="str">
        <f t="shared" si="20"/>
        <v>V7</v>
      </c>
      <c r="C111" s="326"/>
      <c r="D111" s="169" t="str">
        <f t="shared" si="21"/>
        <v>m2</v>
      </c>
      <c r="E111" s="170">
        <f t="shared" si="22"/>
        <v>0</v>
      </c>
      <c r="F111" s="171">
        <f t="shared" si="23"/>
        <v>0</v>
      </c>
      <c r="G111" s="129">
        <f t="shared" si="17"/>
        <v>0</v>
      </c>
      <c r="H111" s="129">
        <f t="shared" si="24"/>
        <v>0</v>
      </c>
      <c r="I111" s="172">
        <f t="shared" si="25"/>
        <v>0</v>
      </c>
    </row>
    <row r="112" spans="1:9" ht="24.9" customHeight="1" x14ac:dyDescent="0.25">
      <c r="A112" s="148" t="str">
        <f>Datos!B120</f>
        <v>10.1.1.15</v>
      </c>
      <c r="B112" s="325" t="str">
        <f t="shared" si="20"/>
        <v>V8</v>
      </c>
      <c r="C112" s="326"/>
      <c r="D112" s="169" t="str">
        <f t="shared" si="21"/>
        <v>m2</v>
      </c>
      <c r="E112" s="170">
        <f t="shared" si="22"/>
        <v>0</v>
      </c>
      <c r="F112" s="171">
        <f t="shared" si="23"/>
        <v>0</v>
      </c>
      <c r="G112" s="129">
        <f t="shared" si="17"/>
        <v>0</v>
      </c>
      <c r="H112" s="129">
        <f t="shared" si="24"/>
        <v>0</v>
      </c>
      <c r="I112" s="172">
        <f t="shared" si="25"/>
        <v>0</v>
      </c>
    </row>
    <row r="113" spans="1:9" ht="24.9" customHeight="1" x14ac:dyDescent="0.25">
      <c r="A113" s="148" t="str">
        <f>Datos!B121</f>
        <v>10.1.3</v>
      </c>
      <c r="B113" s="325" t="str">
        <f t="shared" si="20"/>
        <v>Chapa perforada</v>
      </c>
      <c r="C113" s="326"/>
      <c r="D113" s="169" t="str">
        <f t="shared" si="21"/>
        <v>m2</v>
      </c>
      <c r="E113" s="170">
        <f t="shared" si="22"/>
        <v>0</v>
      </c>
      <c r="F113" s="171">
        <f t="shared" si="23"/>
        <v>0</v>
      </c>
      <c r="G113" s="129">
        <f t="shared" si="17"/>
        <v>0</v>
      </c>
      <c r="H113" s="129">
        <f t="shared" si="24"/>
        <v>0</v>
      </c>
      <c r="I113" s="172">
        <f t="shared" si="25"/>
        <v>0</v>
      </c>
    </row>
    <row r="114" spans="1:9" ht="24.9" customHeight="1" x14ac:dyDescent="0.25">
      <c r="A114" s="148" t="str">
        <f>Datos!B122</f>
        <v>10.1.5</v>
      </c>
      <c r="B114" s="325" t="str">
        <f t="shared" si="20"/>
        <v>Malla de seguridad</v>
      </c>
      <c r="C114" s="326"/>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 customHeight="1" x14ac:dyDescent="0.25">
      <c r="A115" s="148" t="str">
        <f>Datos!B123</f>
        <v>10.2</v>
      </c>
      <c r="B115" s="325" t="str">
        <f t="shared" si="20"/>
        <v>Carpintería de Aluminio</v>
      </c>
      <c r="C115" s="326"/>
      <c r="D115" s="169">
        <f t="shared" si="21"/>
        <v>0</v>
      </c>
      <c r="E115" s="170">
        <f t="shared" si="22"/>
        <v>0</v>
      </c>
      <c r="F115" s="171">
        <f t="shared" si="23"/>
        <v>0</v>
      </c>
      <c r="G115" s="129">
        <f t="shared" si="26"/>
        <v>0</v>
      </c>
      <c r="H115" s="129">
        <f t="shared" si="24"/>
        <v>0</v>
      </c>
      <c r="I115" s="172">
        <f t="shared" si="25"/>
        <v>0</v>
      </c>
    </row>
    <row r="116" spans="1:9" ht="24.9" customHeight="1" x14ac:dyDescent="0.25">
      <c r="A116" s="148" t="str">
        <f>Datos!B124</f>
        <v>10.2.1</v>
      </c>
      <c r="B116" s="325" t="str">
        <f t="shared" si="20"/>
        <v>V1</v>
      </c>
      <c r="C116" s="326"/>
      <c r="D116" s="169" t="str">
        <f t="shared" si="21"/>
        <v>m2</v>
      </c>
      <c r="E116" s="170">
        <f t="shared" si="22"/>
        <v>0</v>
      </c>
      <c r="F116" s="171">
        <f t="shared" si="23"/>
        <v>0</v>
      </c>
      <c r="G116" s="129">
        <f t="shared" si="26"/>
        <v>0</v>
      </c>
      <c r="H116" s="129">
        <f t="shared" si="24"/>
        <v>0</v>
      </c>
      <c r="I116" s="172">
        <f t="shared" si="25"/>
        <v>0</v>
      </c>
    </row>
    <row r="117" spans="1:9" ht="24.9" customHeight="1" x14ac:dyDescent="0.25">
      <c r="A117" s="148" t="str">
        <f>Datos!B125</f>
        <v>10.2.2</v>
      </c>
      <c r="B117" s="325" t="str">
        <f t="shared" si="20"/>
        <v>V2</v>
      </c>
      <c r="C117" s="326"/>
      <c r="D117" s="169" t="str">
        <f t="shared" si="21"/>
        <v>m2</v>
      </c>
      <c r="E117" s="170">
        <f t="shared" si="22"/>
        <v>0</v>
      </c>
      <c r="F117" s="171">
        <f t="shared" si="23"/>
        <v>0</v>
      </c>
      <c r="G117" s="129">
        <f t="shared" si="26"/>
        <v>0</v>
      </c>
      <c r="H117" s="129">
        <f t="shared" si="24"/>
        <v>0</v>
      </c>
      <c r="I117" s="172">
        <f t="shared" si="25"/>
        <v>0</v>
      </c>
    </row>
    <row r="118" spans="1:9" ht="24.9" customHeight="1" x14ac:dyDescent="0.25">
      <c r="A118" s="148" t="str">
        <f>Datos!B126</f>
        <v>10.2.3</v>
      </c>
      <c r="B118" s="325" t="str">
        <f t="shared" si="20"/>
        <v>V3</v>
      </c>
      <c r="C118" s="326"/>
      <c r="D118" s="169" t="str">
        <f t="shared" si="21"/>
        <v>m2</v>
      </c>
      <c r="E118" s="170">
        <f t="shared" si="22"/>
        <v>0</v>
      </c>
      <c r="F118" s="171">
        <f t="shared" si="23"/>
        <v>0</v>
      </c>
      <c r="G118" s="129">
        <f t="shared" si="26"/>
        <v>0</v>
      </c>
      <c r="H118" s="129">
        <f t="shared" si="24"/>
        <v>0</v>
      </c>
      <c r="I118" s="172">
        <f t="shared" si="25"/>
        <v>0</v>
      </c>
    </row>
    <row r="119" spans="1:9" ht="24.9" customHeight="1" x14ac:dyDescent="0.25">
      <c r="A119" s="148" t="str">
        <f>Datos!B127</f>
        <v>10.2.4</v>
      </c>
      <c r="B119" s="325" t="str">
        <f t="shared" si="20"/>
        <v>V4</v>
      </c>
      <c r="C119" s="326"/>
      <c r="D119" s="169" t="str">
        <f t="shared" si="21"/>
        <v>m2</v>
      </c>
      <c r="E119" s="170">
        <f t="shared" si="22"/>
        <v>0</v>
      </c>
      <c r="F119" s="171">
        <f t="shared" si="23"/>
        <v>0</v>
      </c>
      <c r="G119" s="129">
        <f t="shared" si="26"/>
        <v>0</v>
      </c>
      <c r="H119" s="129">
        <f t="shared" si="24"/>
        <v>0</v>
      </c>
      <c r="I119" s="172">
        <f t="shared" si="25"/>
        <v>0</v>
      </c>
    </row>
    <row r="120" spans="1:9" ht="24.9" customHeight="1" x14ac:dyDescent="0.25">
      <c r="A120" s="148" t="str">
        <f>Datos!B128</f>
        <v>10.3</v>
      </c>
      <c r="B120" s="325" t="str">
        <f t="shared" si="20"/>
        <v>Carpintería de madera</v>
      </c>
      <c r="C120" s="326"/>
      <c r="D120" s="169">
        <f t="shared" si="21"/>
        <v>0</v>
      </c>
      <c r="E120" s="170">
        <f t="shared" si="22"/>
        <v>0</v>
      </c>
      <c r="F120" s="171">
        <f t="shared" si="23"/>
        <v>0</v>
      </c>
      <c r="G120" s="129">
        <f t="shared" si="26"/>
        <v>0</v>
      </c>
      <c r="H120" s="129">
        <f t="shared" si="24"/>
        <v>0</v>
      </c>
      <c r="I120" s="172">
        <f t="shared" si="25"/>
        <v>0</v>
      </c>
    </row>
    <row r="121" spans="1:9" ht="24.9" customHeight="1" x14ac:dyDescent="0.25">
      <c r="A121" s="148" t="str">
        <f>Datos!B129</f>
        <v>10.3.1</v>
      </c>
      <c r="B121" s="325" t="str">
        <f t="shared" si="20"/>
        <v>P1</v>
      </c>
      <c r="C121" s="326"/>
      <c r="D121" s="169" t="str">
        <f t="shared" si="21"/>
        <v>m2</v>
      </c>
      <c r="E121" s="170">
        <f t="shared" si="22"/>
        <v>0</v>
      </c>
      <c r="F121" s="171">
        <f t="shared" si="23"/>
        <v>0</v>
      </c>
      <c r="G121" s="129">
        <f t="shared" si="26"/>
        <v>0</v>
      </c>
      <c r="H121" s="129">
        <f t="shared" si="24"/>
        <v>0</v>
      </c>
      <c r="I121" s="172">
        <f t="shared" si="25"/>
        <v>0</v>
      </c>
    </row>
    <row r="122" spans="1:9" ht="24.9" customHeight="1" x14ac:dyDescent="0.25">
      <c r="A122" s="148" t="str">
        <f>Datos!B130</f>
        <v>10.3.2</v>
      </c>
      <c r="B122" s="325" t="str">
        <f t="shared" si="20"/>
        <v>P2</v>
      </c>
      <c r="C122" s="326"/>
      <c r="D122" s="169" t="str">
        <f t="shared" si="21"/>
        <v>m2</v>
      </c>
      <c r="E122" s="170">
        <f t="shared" si="22"/>
        <v>0</v>
      </c>
      <c r="F122" s="171">
        <f t="shared" si="23"/>
        <v>0</v>
      </c>
      <c r="G122" s="129">
        <f t="shared" si="26"/>
        <v>0</v>
      </c>
      <c r="H122" s="129">
        <f t="shared" si="24"/>
        <v>0</v>
      </c>
      <c r="I122" s="172">
        <f t="shared" si="25"/>
        <v>0</v>
      </c>
    </row>
    <row r="123" spans="1:9" ht="24.9" customHeight="1" x14ac:dyDescent="0.25">
      <c r="A123" s="148" t="str">
        <f>Datos!B131</f>
        <v>10.3.3</v>
      </c>
      <c r="B123" s="325" t="str">
        <f t="shared" si="20"/>
        <v>P12</v>
      </c>
      <c r="C123" s="326"/>
      <c r="D123" s="169" t="str">
        <f t="shared" si="21"/>
        <v>m2</v>
      </c>
      <c r="E123" s="170">
        <f t="shared" si="22"/>
        <v>0</v>
      </c>
      <c r="F123" s="171">
        <f t="shared" si="23"/>
        <v>0</v>
      </c>
      <c r="G123" s="129">
        <f t="shared" si="26"/>
        <v>0</v>
      </c>
      <c r="H123" s="129">
        <f t="shared" si="24"/>
        <v>0</v>
      </c>
      <c r="I123" s="172">
        <f t="shared" si="25"/>
        <v>0</v>
      </c>
    </row>
    <row r="124" spans="1:9" ht="24.9" customHeight="1" x14ac:dyDescent="0.25">
      <c r="A124" s="148" t="str">
        <f>Datos!B132</f>
        <v>10.4</v>
      </c>
      <c r="B124" s="325" t="str">
        <f t="shared" si="20"/>
        <v>Muebles fijos</v>
      </c>
      <c r="C124" s="326"/>
      <c r="D124" s="169" t="str">
        <f t="shared" si="21"/>
        <v>m2</v>
      </c>
      <c r="E124" s="170">
        <f t="shared" si="22"/>
        <v>0</v>
      </c>
      <c r="F124" s="171">
        <f t="shared" si="23"/>
        <v>0</v>
      </c>
      <c r="G124" s="129">
        <f t="shared" si="26"/>
        <v>0</v>
      </c>
      <c r="H124" s="129">
        <f t="shared" si="24"/>
        <v>0</v>
      </c>
      <c r="I124" s="172">
        <f t="shared" si="25"/>
        <v>0</v>
      </c>
    </row>
    <row r="125" spans="1:9" ht="24.9" customHeight="1" x14ac:dyDescent="0.25">
      <c r="A125" s="148">
        <f>Datos!B133</f>
        <v>11</v>
      </c>
      <c r="B125" s="325" t="str">
        <f t="shared" si="20"/>
        <v xml:space="preserve"> INSTALACIÓN ELÉCTRICA</v>
      </c>
      <c r="C125" s="326"/>
      <c r="D125" s="169">
        <f t="shared" si="21"/>
        <v>0</v>
      </c>
      <c r="E125" s="170">
        <f t="shared" si="22"/>
        <v>0</v>
      </c>
      <c r="F125" s="171">
        <f t="shared" si="23"/>
        <v>0</v>
      </c>
      <c r="G125" s="129">
        <f t="shared" si="26"/>
        <v>0</v>
      </c>
      <c r="H125" s="129">
        <f t="shared" si="24"/>
        <v>0</v>
      </c>
      <c r="I125" s="172">
        <f t="shared" si="25"/>
        <v>0</v>
      </c>
    </row>
    <row r="126" spans="1:9" ht="24.9" customHeight="1" x14ac:dyDescent="0.25">
      <c r="A126" s="148" t="str">
        <f>Datos!B134</f>
        <v>11.1</v>
      </c>
      <c r="B126" s="325" t="str">
        <f t="shared" si="20"/>
        <v>Fuerza motriz</v>
      </c>
      <c r="C126" s="326"/>
      <c r="D126" s="169">
        <f t="shared" si="21"/>
        <v>0</v>
      </c>
      <c r="E126" s="170">
        <f t="shared" si="22"/>
        <v>0</v>
      </c>
      <c r="F126" s="171">
        <f t="shared" si="23"/>
        <v>0</v>
      </c>
      <c r="G126" s="129">
        <f t="shared" si="26"/>
        <v>0</v>
      </c>
      <c r="H126" s="129">
        <f t="shared" si="24"/>
        <v>0</v>
      </c>
      <c r="I126" s="172">
        <f t="shared" si="25"/>
        <v>0</v>
      </c>
    </row>
    <row r="127" spans="1:9" ht="24.9" customHeight="1" x14ac:dyDescent="0.25">
      <c r="A127" s="148" t="str">
        <f>Datos!B135</f>
        <v>11.1.1</v>
      </c>
      <c r="B127" s="325" t="str">
        <f t="shared" si="20"/>
        <v>BOMBA CENTRIFUGA 1 HP</v>
      </c>
      <c r="C127" s="326"/>
      <c r="D127" s="169" t="str">
        <f t="shared" si="21"/>
        <v>Un.</v>
      </c>
      <c r="E127" s="170">
        <f t="shared" si="22"/>
        <v>0</v>
      </c>
      <c r="F127" s="171">
        <f t="shared" si="23"/>
        <v>0</v>
      </c>
      <c r="G127" s="129">
        <f t="shared" si="26"/>
        <v>0</v>
      </c>
      <c r="H127" s="129">
        <f t="shared" si="24"/>
        <v>0</v>
      </c>
      <c r="I127" s="172">
        <f t="shared" si="25"/>
        <v>0</v>
      </c>
    </row>
    <row r="128" spans="1:9" ht="24.9" customHeight="1" x14ac:dyDescent="0.25">
      <c r="A128" s="148" t="str">
        <f>Datos!B136</f>
        <v>11.2</v>
      </c>
      <c r="B128" s="325" t="str">
        <f t="shared" si="20"/>
        <v>Media tensión</v>
      </c>
      <c r="C128" s="326"/>
      <c r="D128" s="169">
        <f t="shared" si="21"/>
        <v>0</v>
      </c>
      <c r="E128" s="170">
        <f t="shared" si="22"/>
        <v>0</v>
      </c>
      <c r="F128" s="171">
        <f t="shared" si="23"/>
        <v>0</v>
      </c>
      <c r="G128" s="129">
        <f t="shared" si="26"/>
        <v>0</v>
      </c>
      <c r="H128" s="129">
        <f t="shared" si="24"/>
        <v>0</v>
      </c>
      <c r="I128" s="172">
        <f t="shared" si="25"/>
        <v>0</v>
      </c>
    </row>
    <row r="129" spans="1:9" ht="24.9" customHeight="1" x14ac:dyDescent="0.25">
      <c r="A129" s="148" t="str">
        <f>Datos!B137</f>
        <v>11.2.1</v>
      </c>
      <c r="B129" s="325" t="str">
        <f t="shared" si="20"/>
        <v>Llave 1 pto. Jeluz</v>
      </c>
      <c r="C129" s="326"/>
      <c r="D129" s="169" t="str">
        <f t="shared" si="21"/>
        <v>Un</v>
      </c>
      <c r="E129" s="170">
        <f t="shared" si="22"/>
        <v>0</v>
      </c>
      <c r="F129" s="171">
        <f t="shared" si="23"/>
        <v>0</v>
      </c>
      <c r="G129" s="129">
        <f t="shared" si="26"/>
        <v>0</v>
      </c>
      <c r="H129" s="129">
        <f t="shared" si="24"/>
        <v>0</v>
      </c>
      <c r="I129" s="172">
        <f t="shared" si="25"/>
        <v>0</v>
      </c>
    </row>
    <row r="130" spans="1:9" ht="24.9" customHeight="1" x14ac:dyDescent="0.25">
      <c r="A130" s="148" t="str">
        <f>Datos!B138</f>
        <v>11.2.2</v>
      </c>
      <c r="B130" s="325" t="str">
        <f t="shared" si="20"/>
        <v>Llave combinación</v>
      </c>
      <c r="C130" s="326"/>
      <c r="D130" s="169" t="str">
        <f t="shared" si="21"/>
        <v>Un</v>
      </c>
      <c r="E130" s="170">
        <f t="shared" si="22"/>
        <v>0</v>
      </c>
      <c r="F130" s="171">
        <f t="shared" si="23"/>
        <v>0</v>
      </c>
      <c r="G130" s="129">
        <f t="shared" si="26"/>
        <v>0</v>
      </c>
      <c r="H130" s="129">
        <f t="shared" si="24"/>
        <v>0</v>
      </c>
      <c r="I130" s="172">
        <f t="shared" si="25"/>
        <v>0</v>
      </c>
    </row>
    <row r="131" spans="1:9" ht="24.9" customHeight="1" x14ac:dyDescent="0.25">
      <c r="A131" s="148" t="str">
        <f>Datos!B139</f>
        <v>11.2.3</v>
      </c>
      <c r="B131" s="325" t="str">
        <f t="shared" si="20"/>
        <v>Toma Monofásico 10A  Exterior Exult (doble)</v>
      </c>
      <c r="C131" s="326"/>
      <c r="D131" s="169" t="str">
        <f t="shared" si="21"/>
        <v>Un</v>
      </c>
      <c r="E131" s="170">
        <f t="shared" si="22"/>
        <v>0</v>
      </c>
      <c r="F131" s="171">
        <f t="shared" si="23"/>
        <v>0</v>
      </c>
      <c r="G131" s="129">
        <f t="shared" si="26"/>
        <v>0</v>
      </c>
      <c r="H131" s="129">
        <f t="shared" si="24"/>
        <v>0</v>
      </c>
      <c r="I131" s="172">
        <f t="shared" si="25"/>
        <v>0</v>
      </c>
    </row>
    <row r="132" spans="1:9" ht="24.9" customHeight="1" x14ac:dyDescent="0.25">
      <c r="A132" s="148" t="str">
        <f>Datos!B140</f>
        <v>11.2.4</v>
      </c>
      <c r="B132" s="325" t="str">
        <f t="shared" si="20"/>
        <v>Toma Monofásico 20A  Exterior Exult</v>
      </c>
      <c r="C132" s="326"/>
      <c r="D132" s="169" t="str">
        <f t="shared" si="21"/>
        <v>Un</v>
      </c>
      <c r="E132" s="170">
        <f t="shared" si="22"/>
        <v>0</v>
      </c>
      <c r="F132" s="171">
        <f t="shared" si="23"/>
        <v>0</v>
      </c>
      <c r="G132" s="129">
        <f t="shared" si="26"/>
        <v>0</v>
      </c>
      <c r="H132" s="129">
        <f t="shared" si="24"/>
        <v>0</v>
      </c>
      <c r="I132" s="172">
        <f t="shared" si="25"/>
        <v>0</v>
      </c>
    </row>
    <row r="133" spans="1:9" ht="24.9" customHeight="1" x14ac:dyDescent="0.25">
      <c r="A133" s="148" t="str">
        <f>Datos!B141</f>
        <v>11.2.5</v>
      </c>
      <c r="B133" s="325" t="str">
        <f t="shared" si="20"/>
        <v>Pulsador timbre</v>
      </c>
      <c r="C133" s="326"/>
      <c r="D133" s="169" t="str">
        <f t="shared" si="21"/>
        <v>Un</v>
      </c>
      <c r="E133" s="170">
        <f t="shared" si="22"/>
        <v>0</v>
      </c>
      <c r="F133" s="171">
        <f t="shared" si="23"/>
        <v>0</v>
      </c>
      <c r="G133" s="129">
        <f t="shared" si="26"/>
        <v>0</v>
      </c>
      <c r="H133" s="129">
        <f t="shared" si="24"/>
        <v>0</v>
      </c>
      <c r="I133" s="172">
        <f t="shared" si="25"/>
        <v>0</v>
      </c>
    </row>
    <row r="134" spans="1:9" ht="24.9" customHeight="1" x14ac:dyDescent="0.25">
      <c r="A134" s="148" t="str">
        <f>Datos!B142</f>
        <v>11.2.6</v>
      </c>
      <c r="B134" s="325" t="str">
        <f t="shared" si="20"/>
        <v>Timbre común Domiciliario</v>
      </c>
      <c r="C134" s="326"/>
      <c r="D134" s="169" t="str">
        <f t="shared" si="21"/>
        <v>Un</v>
      </c>
      <c r="E134" s="170">
        <f t="shared" si="22"/>
        <v>0</v>
      </c>
      <c r="F134" s="171">
        <f t="shared" si="23"/>
        <v>0</v>
      </c>
      <c r="G134" s="129">
        <f t="shared" si="26"/>
        <v>0</v>
      </c>
      <c r="H134" s="129">
        <f t="shared" si="24"/>
        <v>0</v>
      </c>
      <c r="I134" s="172">
        <f t="shared" si="25"/>
        <v>0</v>
      </c>
    </row>
    <row r="135" spans="1:9" ht="24.9" customHeight="1" x14ac:dyDescent="0.25">
      <c r="A135" s="148" t="str">
        <f>Datos!B143</f>
        <v>11.2.7</v>
      </c>
      <c r="B135" s="325" t="str">
        <f t="shared" si="20"/>
        <v>Caja chapa 18 rectangular</v>
      </c>
      <c r="C135" s="326"/>
      <c r="D135" s="169" t="str">
        <f t="shared" si="21"/>
        <v>Un</v>
      </c>
      <c r="E135" s="170">
        <f t="shared" si="22"/>
        <v>0</v>
      </c>
      <c r="F135" s="171">
        <f t="shared" si="23"/>
        <v>0</v>
      </c>
      <c r="G135" s="129">
        <f t="shared" si="26"/>
        <v>0</v>
      </c>
      <c r="H135" s="129">
        <f t="shared" si="24"/>
        <v>0</v>
      </c>
      <c r="I135" s="172">
        <f t="shared" si="25"/>
        <v>0</v>
      </c>
    </row>
    <row r="136" spans="1:9" ht="24.9" customHeight="1" x14ac:dyDescent="0.25">
      <c r="A136" s="148" t="str">
        <f>Datos!B144</f>
        <v>11.2.8</v>
      </c>
      <c r="B136" s="325" t="str">
        <f t="shared" si="20"/>
        <v xml:space="preserve">Caja chapa 18 octogonal grande </v>
      </c>
      <c r="C136" s="326"/>
      <c r="D136" s="169" t="str">
        <f t="shared" si="21"/>
        <v>Un</v>
      </c>
      <c r="E136" s="170">
        <f t="shared" si="22"/>
        <v>0</v>
      </c>
      <c r="F136" s="171">
        <f t="shared" si="23"/>
        <v>0</v>
      </c>
      <c r="G136" s="129">
        <f t="shared" si="26"/>
        <v>0</v>
      </c>
      <c r="H136" s="129">
        <f t="shared" si="24"/>
        <v>0</v>
      </c>
      <c r="I136" s="172">
        <f t="shared" si="25"/>
        <v>0</v>
      </c>
    </row>
    <row r="137" spans="1:9" ht="24.9" customHeight="1" x14ac:dyDescent="0.25">
      <c r="A137" s="148" t="str">
        <f>Datos!B145</f>
        <v>11.2.9</v>
      </c>
      <c r="B137" s="325" t="str">
        <f t="shared" si="20"/>
        <v>Caja chapa 18 octogonal chica</v>
      </c>
      <c r="C137" s="326"/>
      <c r="D137" s="169" t="str">
        <f t="shared" si="21"/>
        <v>Un</v>
      </c>
      <c r="E137" s="170">
        <f t="shared" si="22"/>
        <v>0</v>
      </c>
      <c r="F137" s="171">
        <f t="shared" si="23"/>
        <v>0</v>
      </c>
      <c r="G137" s="129">
        <f t="shared" si="26"/>
        <v>0</v>
      </c>
      <c r="H137" s="129">
        <f t="shared" si="24"/>
        <v>0</v>
      </c>
      <c r="I137" s="172">
        <f t="shared" si="25"/>
        <v>0</v>
      </c>
    </row>
    <row r="138" spans="1:9" ht="24.9" customHeight="1" x14ac:dyDescent="0.25">
      <c r="A138" s="148" t="str">
        <f>Datos!B146</f>
        <v>11.2.10</v>
      </c>
      <c r="B138" s="325" t="str">
        <f t="shared" si="20"/>
        <v>Caja conexión P=7 10 x 10 x 5</v>
      </c>
      <c r="C138" s="326"/>
      <c r="D138" s="169" t="str">
        <f t="shared" si="21"/>
        <v>Un</v>
      </c>
      <c r="E138" s="170">
        <f t="shared" si="22"/>
        <v>0</v>
      </c>
      <c r="F138" s="171">
        <f t="shared" si="23"/>
        <v>0</v>
      </c>
      <c r="G138" s="129">
        <f t="shared" si="26"/>
        <v>0</v>
      </c>
      <c r="H138" s="129">
        <f t="shared" si="24"/>
        <v>0</v>
      </c>
      <c r="I138" s="172">
        <f t="shared" si="25"/>
        <v>0</v>
      </c>
    </row>
    <row r="139" spans="1:9" ht="24.9" customHeight="1" x14ac:dyDescent="0.25">
      <c r="A139" s="148" t="str">
        <f>Datos!B147</f>
        <v>11.2.11</v>
      </c>
      <c r="B139" s="325" t="str">
        <f t="shared" si="20"/>
        <v>Caja conexión P=7 15 x 15</v>
      </c>
      <c r="C139" s="326"/>
      <c r="D139" s="169" t="str">
        <f t="shared" si="21"/>
        <v>Un</v>
      </c>
      <c r="E139" s="170">
        <f t="shared" si="22"/>
        <v>0</v>
      </c>
      <c r="F139" s="171">
        <f t="shared" si="23"/>
        <v>0</v>
      </c>
      <c r="G139" s="129">
        <f t="shared" si="26"/>
        <v>0</v>
      </c>
      <c r="H139" s="129">
        <f t="shared" si="24"/>
        <v>0</v>
      </c>
      <c r="I139" s="172">
        <f t="shared" si="25"/>
        <v>0</v>
      </c>
    </row>
    <row r="140" spans="1:9" ht="24.9" customHeight="1" x14ac:dyDescent="0.25">
      <c r="A140" s="148" t="str">
        <f>Datos!B148</f>
        <v>11.2.12</v>
      </c>
      <c r="B140" s="325" t="str">
        <f t="shared" si="20"/>
        <v>Caja conexión P=7 20 x 20</v>
      </c>
      <c r="C140" s="326"/>
      <c r="D140" s="169" t="str">
        <f t="shared" si="21"/>
        <v>Un</v>
      </c>
      <c r="E140" s="170">
        <f t="shared" si="22"/>
        <v>0</v>
      </c>
      <c r="F140" s="171">
        <f t="shared" si="23"/>
        <v>0</v>
      </c>
      <c r="G140" s="129">
        <f t="shared" si="26"/>
        <v>0</v>
      </c>
      <c r="H140" s="129">
        <f t="shared" si="24"/>
        <v>0</v>
      </c>
      <c r="I140" s="172">
        <f t="shared" si="25"/>
        <v>0</v>
      </c>
    </row>
    <row r="141" spans="1:9" ht="24.9" customHeight="1" x14ac:dyDescent="0.25">
      <c r="A141" s="148" t="str">
        <f>Datos!B149</f>
        <v>11.2.13</v>
      </c>
      <c r="B141" s="325" t="str">
        <f t="shared" si="20"/>
        <v>Ganchos "U" c/tuercas para cajas</v>
      </c>
      <c r="C141" s="326"/>
      <c r="D141" s="169" t="str">
        <f t="shared" si="21"/>
        <v>Un</v>
      </c>
      <c r="E141" s="170">
        <f t="shared" si="22"/>
        <v>0</v>
      </c>
      <c r="F141" s="171">
        <f t="shared" si="23"/>
        <v>0</v>
      </c>
      <c r="G141" s="129">
        <f t="shared" si="26"/>
        <v>0</v>
      </c>
      <c r="H141" s="129">
        <f t="shared" si="24"/>
        <v>0</v>
      </c>
      <c r="I141" s="172">
        <f t="shared" si="25"/>
        <v>0</v>
      </c>
    </row>
    <row r="142" spans="1:9" ht="24.9" customHeight="1" x14ac:dyDescent="0.25">
      <c r="A142" s="148" t="str">
        <f>Datos!B150</f>
        <v>11.2.14</v>
      </c>
      <c r="B142" s="325" t="str">
        <f t="shared" si="20"/>
        <v>Conector 3/4" zincado a rosca</v>
      </c>
      <c r="C142" s="326"/>
      <c r="D142" s="169" t="str">
        <f t="shared" si="21"/>
        <v>Un</v>
      </c>
      <c r="E142" s="170">
        <f t="shared" si="22"/>
        <v>0</v>
      </c>
      <c r="F142" s="171">
        <f t="shared" si="23"/>
        <v>0</v>
      </c>
      <c r="G142" s="129">
        <f t="shared" si="26"/>
        <v>0</v>
      </c>
      <c r="H142" s="129">
        <f t="shared" si="24"/>
        <v>0</v>
      </c>
      <c r="I142" s="172">
        <f t="shared" si="25"/>
        <v>0</v>
      </c>
    </row>
    <row r="143" spans="1:9" ht="24.9" customHeight="1" x14ac:dyDescent="0.25">
      <c r="A143" s="148" t="str">
        <f>Datos!B151</f>
        <v>11.2.15</v>
      </c>
      <c r="B143" s="325" t="str">
        <f t="shared" si="20"/>
        <v>Caño semipesado 3/4" (15,4 mm) tramo de 3m</v>
      </c>
      <c r="C143" s="326"/>
      <c r="D143" s="169" t="str">
        <f t="shared" si="21"/>
        <v>Un</v>
      </c>
      <c r="E143" s="170">
        <f t="shared" si="22"/>
        <v>0</v>
      </c>
      <c r="F143" s="171">
        <f t="shared" si="23"/>
        <v>0</v>
      </c>
      <c r="G143" s="129">
        <f t="shared" si="26"/>
        <v>0</v>
      </c>
      <c r="H143" s="129">
        <f t="shared" si="24"/>
        <v>0</v>
      </c>
      <c r="I143" s="172">
        <f t="shared" si="25"/>
        <v>0</v>
      </c>
    </row>
    <row r="144" spans="1:9" ht="24.9" customHeight="1" x14ac:dyDescent="0.25">
      <c r="A144" s="148" t="str">
        <f>Datos!B152</f>
        <v>11.2.16</v>
      </c>
      <c r="B144" s="325" t="str">
        <f t="shared" ref="B144:B207" si="27">IFERROR(VLOOKUP(A144,Tabla_Datos,2,FALSE),"")</f>
        <v>Curvas 3/4"</v>
      </c>
      <c r="C144" s="326"/>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 customHeight="1" x14ac:dyDescent="0.25">
      <c r="A145" s="148" t="str">
        <f>Datos!B153</f>
        <v>11.2.17</v>
      </c>
      <c r="B145" s="325" t="str">
        <f t="shared" si="27"/>
        <v>Cupla 3/4"</v>
      </c>
      <c r="C145" s="326"/>
      <c r="D145" s="169" t="str">
        <f t="shared" si="28"/>
        <v>Un</v>
      </c>
      <c r="E145" s="170">
        <f t="shared" si="29"/>
        <v>0</v>
      </c>
      <c r="F145" s="171">
        <f t="shared" si="30"/>
        <v>0</v>
      </c>
      <c r="G145" s="129">
        <f t="shared" si="26"/>
        <v>0</v>
      </c>
      <c r="H145" s="129">
        <f t="shared" si="31"/>
        <v>0</v>
      </c>
      <c r="I145" s="172">
        <f t="shared" si="32"/>
        <v>0</v>
      </c>
    </row>
    <row r="146" spans="1:9" ht="24.9" customHeight="1" x14ac:dyDescent="0.25">
      <c r="A146" s="148" t="str">
        <f>Datos!B154</f>
        <v>11.2.18</v>
      </c>
      <c r="B146" s="325" t="str">
        <f t="shared" si="27"/>
        <v>Gabinete metálico de embutir 12 módulos</v>
      </c>
      <c r="C146" s="326"/>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 customHeight="1" x14ac:dyDescent="0.25">
      <c r="A147" s="148" t="str">
        <f>Datos!B155</f>
        <v>11.2.19</v>
      </c>
      <c r="B147" s="325" t="str">
        <f t="shared" si="27"/>
        <v>Gabinete metálico de embutir 24/30 módulos</v>
      </c>
      <c r="C147" s="326"/>
      <c r="D147" s="169" t="str">
        <f t="shared" si="28"/>
        <v>Un</v>
      </c>
      <c r="E147" s="170">
        <f t="shared" si="29"/>
        <v>0</v>
      </c>
      <c r="F147" s="171">
        <f t="shared" si="30"/>
        <v>0</v>
      </c>
      <c r="G147" s="129">
        <f t="shared" si="33"/>
        <v>0</v>
      </c>
      <c r="H147" s="129">
        <f t="shared" si="31"/>
        <v>0</v>
      </c>
      <c r="I147" s="172">
        <f t="shared" si="32"/>
        <v>0</v>
      </c>
    </row>
    <row r="148" spans="1:9" ht="24.9" customHeight="1" x14ac:dyDescent="0.25">
      <c r="A148" s="148" t="str">
        <f>Datos!B156</f>
        <v>11.2.20</v>
      </c>
      <c r="B148" s="325" t="str">
        <f t="shared" si="27"/>
        <v xml:space="preserve">Gabinete metálico de embutir 32/40 módulos                         </v>
      </c>
      <c r="C148" s="326"/>
      <c r="D148" s="169" t="str">
        <f t="shared" si="28"/>
        <v>Un</v>
      </c>
      <c r="E148" s="170">
        <f t="shared" si="29"/>
        <v>0</v>
      </c>
      <c r="F148" s="171">
        <f t="shared" si="30"/>
        <v>0</v>
      </c>
      <c r="G148" s="129">
        <f t="shared" si="33"/>
        <v>0</v>
      </c>
      <c r="H148" s="129">
        <f t="shared" si="31"/>
        <v>0</v>
      </c>
      <c r="I148" s="172">
        <f t="shared" si="32"/>
        <v>0</v>
      </c>
    </row>
    <row r="149" spans="1:9" ht="24.9" customHeight="1" x14ac:dyDescent="0.25">
      <c r="A149" s="148" t="str">
        <f>Datos!B157</f>
        <v>11.2.21</v>
      </c>
      <c r="B149" s="325" t="str">
        <f t="shared" si="27"/>
        <v>Gabinete metálico de embutir 80/96 módulos</v>
      </c>
      <c r="C149" s="326"/>
      <c r="D149" s="169" t="str">
        <f t="shared" si="28"/>
        <v>Un</v>
      </c>
      <c r="E149" s="170">
        <f t="shared" si="29"/>
        <v>0</v>
      </c>
      <c r="F149" s="171">
        <f t="shared" si="30"/>
        <v>0</v>
      </c>
      <c r="G149" s="129">
        <f t="shared" si="33"/>
        <v>0</v>
      </c>
      <c r="H149" s="129">
        <f t="shared" si="31"/>
        <v>0</v>
      </c>
      <c r="I149" s="172">
        <f t="shared" si="32"/>
        <v>0</v>
      </c>
    </row>
    <row r="150" spans="1:9" ht="24.9" customHeight="1" x14ac:dyDescent="0.25">
      <c r="A150" s="148" t="str">
        <f>Datos!B158</f>
        <v>11.2.22</v>
      </c>
      <c r="B150" s="325" t="str">
        <f t="shared" si="27"/>
        <v xml:space="preserve">Jabalinas 19x3000 tipo Cooperwel         </v>
      </c>
      <c r="C150" s="326"/>
      <c r="D150" s="169" t="str">
        <f t="shared" si="28"/>
        <v>Un</v>
      </c>
      <c r="E150" s="170">
        <f t="shared" si="29"/>
        <v>0</v>
      </c>
      <c r="F150" s="171">
        <f t="shared" si="30"/>
        <v>0</v>
      </c>
      <c r="G150" s="129">
        <f t="shared" si="33"/>
        <v>0</v>
      </c>
      <c r="H150" s="129">
        <f t="shared" si="31"/>
        <v>0</v>
      </c>
      <c r="I150" s="172">
        <f t="shared" si="32"/>
        <v>0</v>
      </c>
    </row>
    <row r="151" spans="1:9" ht="24.9" customHeight="1" x14ac:dyDescent="0.25">
      <c r="A151" s="148" t="str">
        <f>Datos!B159</f>
        <v>11.2.23</v>
      </c>
      <c r="B151" s="325" t="str">
        <f t="shared" si="27"/>
        <v xml:space="preserve">Jabalinas 15x1500 tipo Cooperwel </v>
      </c>
      <c r="C151" s="326"/>
      <c r="D151" s="169" t="str">
        <f t="shared" si="28"/>
        <v>Un</v>
      </c>
      <c r="E151" s="170">
        <f t="shared" si="29"/>
        <v>0</v>
      </c>
      <c r="F151" s="171">
        <f t="shared" si="30"/>
        <v>0</v>
      </c>
      <c r="G151" s="129">
        <f t="shared" si="33"/>
        <v>0</v>
      </c>
      <c r="H151" s="129">
        <f t="shared" si="31"/>
        <v>0</v>
      </c>
      <c r="I151" s="172">
        <f t="shared" si="32"/>
        <v>0</v>
      </c>
    </row>
    <row r="152" spans="1:9" ht="24.9" customHeight="1" x14ac:dyDescent="0.25">
      <c r="A152" s="148" t="str">
        <f>Datos!B160</f>
        <v>11.2.24</v>
      </c>
      <c r="B152" s="325" t="str">
        <f t="shared" si="27"/>
        <v>Prensa cable p/jabalina</v>
      </c>
      <c r="C152" s="326"/>
      <c r="D152" s="169" t="str">
        <f t="shared" si="28"/>
        <v>Un</v>
      </c>
      <c r="E152" s="170">
        <f t="shared" si="29"/>
        <v>0</v>
      </c>
      <c r="F152" s="171">
        <f t="shared" si="30"/>
        <v>0</v>
      </c>
      <c r="G152" s="129">
        <f t="shared" si="33"/>
        <v>0</v>
      </c>
      <c r="H152" s="129">
        <f t="shared" si="31"/>
        <v>0</v>
      </c>
      <c r="I152" s="172">
        <f t="shared" si="32"/>
        <v>0</v>
      </c>
    </row>
    <row r="153" spans="1:9" ht="24.9" customHeight="1" x14ac:dyDescent="0.25">
      <c r="A153" s="148" t="str">
        <f>Datos!B161</f>
        <v>11.2.25</v>
      </c>
      <c r="B153" s="325" t="str">
        <f t="shared" si="27"/>
        <v>Caja de Inspección Hierro fundido</v>
      </c>
      <c r="C153" s="326"/>
      <c r="D153" s="169" t="str">
        <f t="shared" si="28"/>
        <v>Un</v>
      </c>
      <c r="E153" s="170">
        <f t="shared" si="29"/>
        <v>0</v>
      </c>
      <c r="F153" s="171">
        <f t="shared" si="30"/>
        <v>0</v>
      </c>
      <c r="G153" s="129">
        <f t="shared" si="33"/>
        <v>0</v>
      </c>
      <c r="H153" s="129">
        <f t="shared" si="31"/>
        <v>0</v>
      </c>
      <c r="I153" s="172">
        <f t="shared" si="32"/>
        <v>0</v>
      </c>
    </row>
    <row r="154" spans="1:9" ht="24.9" customHeight="1" x14ac:dyDescent="0.25">
      <c r="A154" s="148" t="str">
        <f>Datos!B162</f>
        <v>11.2.26</v>
      </c>
      <c r="B154" s="325" t="str">
        <f t="shared" si="27"/>
        <v xml:space="preserve">Cable Cu desnudo 25 mm2 </v>
      </c>
      <c r="C154" s="326"/>
      <c r="D154" s="169" t="str">
        <f t="shared" si="28"/>
        <v>Un</v>
      </c>
      <c r="E154" s="170">
        <f t="shared" si="29"/>
        <v>0</v>
      </c>
      <c r="F154" s="171">
        <f t="shared" si="30"/>
        <v>0</v>
      </c>
      <c r="G154" s="129">
        <f t="shared" si="33"/>
        <v>0</v>
      </c>
      <c r="H154" s="129">
        <f t="shared" si="31"/>
        <v>0</v>
      </c>
      <c r="I154" s="172">
        <f t="shared" si="32"/>
        <v>0</v>
      </c>
    </row>
    <row r="155" spans="1:9" ht="24.9" customHeight="1" x14ac:dyDescent="0.25">
      <c r="A155" s="148" t="str">
        <f>Datos!B163</f>
        <v>11.2.27</v>
      </c>
      <c r="B155" s="325" t="str">
        <f t="shared" si="27"/>
        <v>Cable Cu antillama 1,5 mm2  Pirelli</v>
      </c>
      <c r="C155" s="326"/>
      <c r="D155" s="169" t="str">
        <f t="shared" si="28"/>
        <v>Un</v>
      </c>
      <c r="E155" s="170">
        <f t="shared" si="29"/>
        <v>0</v>
      </c>
      <c r="F155" s="171">
        <f t="shared" si="30"/>
        <v>0</v>
      </c>
      <c r="G155" s="129">
        <f t="shared" si="33"/>
        <v>0</v>
      </c>
      <c r="H155" s="129">
        <f t="shared" si="31"/>
        <v>0</v>
      </c>
      <c r="I155" s="172">
        <f t="shared" si="32"/>
        <v>0</v>
      </c>
    </row>
    <row r="156" spans="1:9" ht="24.9" customHeight="1" x14ac:dyDescent="0.25">
      <c r="A156" s="148" t="str">
        <f>Datos!B164</f>
        <v>11.2.28</v>
      </c>
      <c r="B156" s="325" t="str">
        <f t="shared" si="27"/>
        <v>Cable Cu antillama 2,5 mm2 pirelli</v>
      </c>
      <c r="C156" s="326"/>
      <c r="D156" s="169" t="str">
        <f t="shared" si="28"/>
        <v>Un</v>
      </c>
      <c r="E156" s="170">
        <f t="shared" si="29"/>
        <v>0</v>
      </c>
      <c r="F156" s="171">
        <f t="shared" si="30"/>
        <v>0</v>
      </c>
      <c r="G156" s="129">
        <f t="shared" si="33"/>
        <v>0</v>
      </c>
      <c r="H156" s="129">
        <f t="shared" si="31"/>
        <v>0</v>
      </c>
      <c r="I156" s="172">
        <f t="shared" si="32"/>
        <v>0</v>
      </c>
    </row>
    <row r="157" spans="1:9" ht="24.9" customHeight="1" x14ac:dyDescent="0.25">
      <c r="A157" s="148" t="str">
        <f>Datos!B165</f>
        <v>11.2.29</v>
      </c>
      <c r="B157" s="325" t="str">
        <f t="shared" si="27"/>
        <v>Cable Cu antillama 4 mm2  Pirelli</v>
      </c>
      <c r="C157" s="326"/>
      <c r="D157" s="169" t="str">
        <f t="shared" si="28"/>
        <v>Un</v>
      </c>
      <c r="E157" s="170">
        <f t="shared" si="29"/>
        <v>0</v>
      </c>
      <c r="F157" s="171">
        <f t="shared" si="30"/>
        <v>0</v>
      </c>
      <c r="G157" s="129">
        <f t="shared" si="33"/>
        <v>0</v>
      </c>
      <c r="H157" s="129">
        <f t="shared" si="31"/>
        <v>0</v>
      </c>
      <c r="I157" s="172">
        <f t="shared" si="32"/>
        <v>0</v>
      </c>
    </row>
    <row r="158" spans="1:9" ht="24.9" customHeight="1" x14ac:dyDescent="0.25">
      <c r="A158" s="148" t="str">
        <f>Datos!B166</f>
        <v>11.2.30</v>
      </c>
      <c r="B158" s="325" t="str">
        <f t="shared" si="27"/>
        <v>Cable Cu antillama 6 mm2 Pirelli</v>
      </c>
      <c r="C158" s="326"/>
      <c r="D158" s="169" t="str">
        <f t="shared" si="28"/>
        <v>Un</v>
      </c>
      <c r="E158" s="170">
        <f t="shared" si="29"/>
        <v>0</v>
      </c>
      <c r="F158" s="171">
        <f t="shared" si="30"/>
        <v>0</v>
      </c>
      <c r="G158" s="129">
        <f t="shared" si="33"/>
        <v>0</v>
      </c>
      <c r="H158" s="129">
        <f t="shared" si="31"/>
        <v>0</v>
      </c>
      <c r="I158" s="172">
        <f t="shared" si="32"/>
        <v>0</v>
      </c>
    </row>
    <row r="159" spans="1:9" ht="24.9" customHeight="1" x14ac:dyDescent="0.25">
      <c r="A159" s="148" t="str">
        <f>Datos!B167</f>
        <v>11.2.31</v>
      </c>
      <c r="B159" s="325" t="str">
        <f t="shared" si="27"/>
        <v>Interrupt. difer. 4 x 16 Amp. 30 mA.</v>
      </c>
      <c r="C159" s="326"/>
      <c r="D159" s="169" t="str">
        <f t="shared" si="28"/>
        <v>Un</v>
      </c>
      <c r="E159" s="170">
        <f t="shared" si="29"/>
        <v>0</v>
      </c>
      <c r="F159" s="171">
        <f t="shared" si="30"/>
        <v>0</v>
      </c>
      <c r="G159" s="129">
        <f t="shared" si="33"/>
        <v>0</v>
      </c>
      <c r="H159" s="129">
        <f t="shared" si="31"/>
        <v>0</v>
      </c>
      <c r="I159" s="172">
        <f t="shared" si="32"/>
        <v>0</v>
      </c>
    </row>
    <row r="160" spans="1:9" ht="24.9" customHeight="1" x14ac:dyDescent="0.25">
      <c r="A160" s="148" t="str">
        <f>Datos!B168</f>
        <v>11.2.32</v>
      </c>
      <c r="B160" s="325" t="str">
        <f t="shared" si="27"/>
        <v>Interrupt. difer. 4 x 25 Amp. 30 mA.</v>
      </c>
      <c r="C160" s="326"/>
      <c r="D160" s="169" t="str">
        <f t="shared" si="28"/>
        <v>Un</v>
      </c>
      <c r="E160" s="170">
        <f t="shared" si="29"/>
        <v>0</v>
      </c>
      <c r="F160" s="171">
        <f t="shared" si="30"/>
        <v>0</v>
      </c>
      <c r="G160" s="129">
        <f t="shared" si="33"/>
        <v>0</v>
      </c>
      <c r="H160" s="129">
        <f t="shared" si="31"/>
        <v>0</v>
      </c>
      <c r="I160" s="172">
        <f t="shared" si="32"/>
        <v>0</v>
      </c>
    </row>
    <row r="161" spans="1:9" ht="24.9" customHeight="1" x14ac:dyDescent="0.25">
      <c r="A161" s="148" t="str">
        <f>Datos!B169</f>
        <v>11.2.33</v>
      </c>
      <c r="B161" s="325" t="str">
        <f t="shared" si="27"/>
        <v>Interrupt. difer. 4 x 32 Amp. 30 mA.</v>
      </c>
      <c r="C161" s="326"/>
      <c r="D161" s="169" t="str">
        <f t="shared" si="28"/>
        <v>Un</v>
      </c>
      <c r="E161" s="170">
        <f t="shared" si="29"/>
        <v>0</v>
      </c>
      <c r="F161" s="171">
        <f t="shared" si="30"/>
        <v>0</v>
      </c>
      <c r="G161" s="129">
        <f t="shared" si="33"/>
        <v>0</v>
      </c>
      <c r="H161" s="129">
        <f t="shared" si="31"/>
        <v>0</v>
      </c>
      <c r="I161" s="172">
        <f t="shared" si="32"/>
        <v>0</v>
      </c>
    </row>
    <row r="162" spans="1:9" ht="24.9" customHeight="1" x14ac:dyDescent="0.25">
      <c r="A162" s="148" t="str">
        <f>Datos!B170</f>
        <v>11.2.34</v>
      </c>
      <c r="B162" s="325" t="str">
        <f t="shared" si="27"/>
        <v>Interrupt. difer. 4 x 60 Amp. 30 mA.</v>
      </c>
      <c r="C162" s="326"/>
      <c r="D162" s="169" t="str">
        <f t="shared" si="28"/>
        <v>Un</v>
      </c>
      <c r="E162" s="170">
        <f t="shared" si="29"/>
        <v>0</v>
      </c>
      <c r="F162" s="171">
        <f t="shared" si="30"/>
        <v>0</v>
      </c>
      <c r="G162" s="129">
        <f t="shared" si="33"/>
        <v>0</v>
      </c>
      <c r="H162" s="129">
        <f t="shared" si="31"/>
        <v>0</v>
      </c>
      <c r="I162" s="172">
        <f t="shared" si="32"/>
        <v>0</v>
      </c>
    </row>
    <row r="163" spans="1:9" ht="24.9" customHeight="1" x14ac:dyDescent="0.25">
      <c r="A163" s="148" t="str">
        <f>Datos!B171</f>
        <v>11.2.35</v>
      </c>
      <c r="B163" s="325" t="str">
        <f t="shared" si="27"/>
        <v>Llaves termomagneticas 2 x 6A - MG</v>
      </c>
      <c r="C163" s="326"/>
      <c r="D163" s="169" t="str">
        <f t="shared" si="28"/>
        <v>Un</v>
      </c>
      <c r="E163" s="170">
        <f t="shared" si="29"/>
        <v>0</v>
      </c>
      <c r="F163" s="171">
        <f t="shared" si="30"/>
        <v>0</v>
      </c>
      <c r="G163" s="129">
        <f t="shared" si="33"/>
        <v>0</v>
      </c>
      <c r="H163" s="129">
        <f t="shared" si="31"/>
        <v>0</v>
      </c>
      <c r="I163" s="172">
        <f t="shared" si="32"/>
        <v>0</v>
      </c>
    </row>
    <row r="164" spans="1:9" ht="24.9" customHeight="1" x14ac:dyDescent="0.25">
      <c r="A164" s="148" t="str">
        <f>Datos!B172</f>
        <v>11.2.36</v>
      </c>
      <c r="B164" s="325" t="str">
        <f t="shared" si="27"/>
        <v>Llaves termomagneticas 2 x 10A - MG</v>
      </c>
      <c r="C164" s="326"/>
      <c r="D164" s="169" t="str">
        <f t="shared" si="28"/>
        <v>Un</v>
      </c>
      <c r="E164" s="170">
        <f t="shared" si="29"/>
        <v>0</v>
      </c>
      <c r="F164" s="171">
        <f t="shared" si="30"/>
        <v>0</v>
      </c>
      <c r="G164" s="129">
        <f t="shared" si="33"/>
        <v>0</v>
      </c>
      <c r="H164" s="129">
        <f t="shared" si="31"/>
        <v>0</v>
      </c>
      <c r="I164" s="172">
        <f t="shared" si="32"/>
        <v>0</v>
      </c>
    </row>
    <row r="165" spans="1:9" ht="24.9" customHeight="1" x14ac:dyDescent="0.25">
      <c r="A165" s="148" t="str">
        <f>Datos!B173</f>
        <v>11.2.37</v>
      </c>
      <c r="B165" s="325" t="str">
        <f t="shared" si="27"/>
        <v>Llaves termomagneticas 2 x 16A - MG</v>
      </c>
      <c r="C165" s="326"/>
      <c r="D165" s="169" t="str">
        <f t="shared" si="28"/>
        <v>Un</v>
      </c>
      <c r="E165" s="170">
        <f t="shared" si="29"/>
        <v>0</v>
      </c>
      <c r="F165" s="171">
        <f t="shared" si="30"/>
        <v>0</v>
      </c>
      <c r="G165" s="129">
        <f t="shared" si="33"/>
        <v>0</v>
      </c>
      <c r="H165" s="129">
        <f t="shared" si="31"/>
        <v>0</v>
      </c>
      <c r="I165" s="172">
        <f t="shared" si="32"/>
        <v>0</v>
      </c>
    </row>
    <row r="166" spans="1:9" ht="24.9" customHeight="1" x14ac:dyDescent="0.25">
      <c r="A166" s="148" t="str">
        <f>Datos!B174</f>
        <v>11.2.38</v>
      </c>
      <c r="B166" s="325" t="str">
        <f t="shared" si="27"/>
        <v>Llaves termomagneticas 2x25A - MG</v>
      </c>
      <c r="C166" s="326"/>
      <c r="D166" s="169" t="str">
        <f t="shared" si="28"/>
        <v>Un</v>
      </c>
      <c r="E166" s="170">
        <f t="shared" si="29"/>
        <v>0</v>
      </c>
      <c r="F166" s="171">
        <f t="shared" si="30"/>
        <v>0</v>
      </c>
      <c r="G166" s="129">
        <f t="shared" si="33"/>
        <v>0</v>
      </c>
      <c r="H166" s="129">
        <f t="shared" si="31"/>
        <v>0</v>
      </c>
      <c r="I166" s="172">
        <f t="shared" si="32"/>
        <v>0</v>
      </c>
    </row>
    <row r="167" spans="1:9" ht="24.9" customHeight="1" x14ac:dyDescent="0.25">
      <c r="A167" s="148" t="str">
        <f>Datos!B175</f>
        <v>11.2.39</v>
      </c>
      <c r="B167" s="325" t="str">
        <f t="shared" si="27"/>
        <v>Llaves termomagneticas 4 x 16 A - MG</v>
      </c>
      <c r="C167" s="326"/>
      <c r="D167" s="169" t="str">
        <f t="shared" si="28"/>
        <v>Un</v>
      </c>
      <c r="E167" s="170">
        <f t="shared" si="29"/>
        <v>0</v>
      </c>
      <c r="F167" s="171">
        <f t="shared" si="30"/>
        <v>0</v>
      </c>
      <c r="G167" s="129">
        <f t="shared" si="33"/>
        <v>0</v>
      </c>
      <c r="H167" s="129">
        <f t="shared" si="31"/>
        <v>0</v>
      </c>
      <c r="I167" s="172">
        <f t="shared" si="32"/>
        <v>0</v>
      </c>
    </row>
    <row r="168" spans="1:9" ht="24.9" customHeight="1" x14ac:dyDescent="0.25">
      <c r="A168" s="148" t="str">
        <f>Datos!B176</f>
        <v>11.2.40</v>
      </c>
      <c r="B168" s="325" t="str">
        <f t="shared" si="27"/>
        <v>Llaves termomagneticas 4 x 32 A - MG</v>
      </c>
      <c r="C168" s="326"/>
      <c r="D168" s="169" t="str">
        <f t="shared" si="28"/>
        <v>Un</v>
      </c>
      <c r="E168" s="170">
        <f t="shared" si="29"/>
        <v>0</v>
      </c>
      <c r="F168" s="171">
        <f t="shared" si="30"/>
        <v>0</v>
      </c>
      <c r="G168" s="129">
        <f t="shared" si="33"/>
        <v>0</v>
      </c>
      <c r="H168" s="129">
        <f t="shared" si="31"/>
        <v>0</v>
      </c>
      <c r="I168" s="172">
        <f t="shared" si="32"/>
        <v>0</v>
      </c>
    </row>
    <row r="169" spans="1:9" ht="24.9" customHeight="1" x14ac:dyDescent="0.25">
      <c r="A169" s="148" t="str">
        <f>Datos!B177</f>
        <v>11.2.41</v>
      </c>
      <c r="B169" s="325" t="str">
        <f t="shared" si="27"/>
        <v>Llaves termomagneticas 4 x 40 A - MG</v>
      </c>
      <c r="C169" s="326"/>
      <c r="D169" s="169" t="str">
        <f t="shared" si="28"/>
        <v>Un</v>
      </c>
      <c r="E169" s="170">
        <f t="shared" si="29"/>
        <v>0</v>
      </c>
      <c r="F169" s="171">
        <f t="shared" si="30"/>
        <v>0</v>
      </c>
      <c r="G169" s="129">
        <f t="shared" si="33"/>
        <v>0</v>
      </c>
      <c r="H169" s="129">
        <f t="shared" si="31"/>
        <v>0</v>
      </c>
      <c r="I169" s="172">
        <f t="shared" si="32"/>
        <v>0</v>
      </c>
    </row>
    <row r="170" spans="1:9" ht="24.9" customHeight="1" x14ac:dyDescent="0.25">
      <c r="A170" s="148" t="str">
        <f>Datos!B178</f>
        <v>11.2.42</v>
      </c>
      <c r="B170" s="325" t="str">
        <f t="shared" si="27"/>
        <v>Llaves termomagneticas 4 x 50 A - MG</v>
      </c>
      <c r="C170" s="326"/>
      <c r="D170" s="169" t="str">
        <f t="shared" si="28"/>
        <v>Un</v>
      </c>
      <c r="E170" s="170">
        <f t="shared" si="29"/>
        <v>0</v>
      </c>
      <c r="F170" s="171">
        <f t="shared" si="30"/>
        <v>0</v>
      </c>
      <c r="G170" s="129">
        <f t="shared" si="33"/>
        <v>0</v>
      </c>
      <c r="H170" s="129">
        <f t="shared" si="31"/>
        <v>0</v>
      </c>
      <c r="I170" s="172">
        <f t="shared" si="32"/>
        <v>0</v>
      </c>
    </row>
    <row r="171" spans="1:9" ht="24.9" customHeight="1" x14ac:dyDescent="0.25">
      <c r="A171" s="148" t="str">
        <f>Datos!B179</f>
        <v>11.2.43</v>
      </c>
      <c r="B171" s="325" t="str">
        <f t="shared" si="27"/>
        <v>Llaves termomagneticas 4 x 63 A - MG</v>
      </c>
      <c r="C171" s="326"/>
      <c r="D171" s="169" t="str">
        <f t="shared" si="28"/>
        <v>Un</v>
      </c>
      <c r="E171" s="170">
        <f t="shared" si="29"/>
        <v>0</v>
      </c>
      <c r="F171" s="171">
        <f t="shared" si="30"/>
        <v>0</v>
      </c>
      <c r="G171" s="129">
        <f t="shared" si="33"/>
        <v>0</v>
      </c>
      <c r="H171" s="129">
        <f t="shared" si="31"/>
        <v>0</v>
      </c>
      <c r="I171" s="172">
        <f t="shared" si="32"/>
        <v>0</v>
      </c>
    </row>
    <row r="172" spans="1:9" ht="24.9" customHeight="1" x14ac:dyDescent="0.25">
      <c r="A172" s="148" t="str">
        <f>Datos!B180</f>
        <v>11.2.44</v>
      </c>
      <c r="B172" s="325" t="str">
        <f t="shared" si="27"/>
        <v>Llaves termomagneticas 4 x 125 A - MG</v>
      </c>
      <c r="C172" s="326"/>
      <c r="D172" s="169" t="str">
        <f t="shared" si="28"/>
        <v>Un</v>
      </c>
      <c r="E172" s="170">
        <f t="shared" si="29"/>
        <v>0</v>
      </c>
      <c r="F172" s="171">
        <f t="shared" si="30"/>
        <v>0</v>
      </c>
      <c r="G172" s="129">
        <f t="shared" si="33"/>
        <v>0</v>
      </c>
      <c r="H172" s="129">
        <f t="shared" si="31"/>
        <v>0</v>
      </c>
      <c r="I172" s="172">
        <f t="shared" si="32"/>
        <v>0</v>
      </c>
    </row>
    <row r="173" spans="1:9" ht="24.9" customHeight="1" x14ac:dyDescent="0.25">
      <c r="A173" s="148" t="str">
        <f>Datos!B181</f>
        <v>11.2.45</v>
      </c>
      <c r="B173" s="325" t="str">
        <f t="shared" si="27"/>
        <v>Contactor p 10 KA</v>
      </c>
      <c r="C173" s="326"/>
      <c r="D173" s="169" t="str">
        <f t="shared" si="28"/>
        <v>Un</v>
      </c>
      <c r="E173" s="170">
        <f t="shared" si="29"/>
        <v>0</v>
      </c>
      <c r="F173" s="171">
        <f t="shared" si="30"/>
        <v>0</v>
      </c>
      <c r="G173" s="129">
        <f t="shared" si="33"/>
        <v>0</v>
      </c>
      <c r="H173" s="129">
        <f t="shared" si="31"/>
        <v>0</v>
      </c>
      <c r="I173" s="172">
        <f t="shared" si="32"/>
        <v>0</v>
      </c>
    </row>
    <row r="174" spans="1:9" ht="24.9" customHeight="1" x14ac:dyDescent="0.25">
      <c r="A174" s="148" t="str">
        <f>Datos!B182</f>
        <v>11.2.46</v>
      </c>
      <c r="B174" s="325" t="str">
        <f t="shared" si="27"/>
        <v>llave Selectora p transferencia GE tetrapolar</v>
      </c>
      <c r="C174" s="326"/>
      <c r="D174" s="169" t="str">
        <f t="shared" si="28"/>
        <v>Un</v>
      </c>
      <c r="E174" s="170">
        <f t="shared" si="29"/>
        <v>0</v>
      </c>
      <c r="F174" s="171">
        <f t="shared" si="30"/>
        <v>0</v>
      </c>
      <c r="G174" s="129">
        <f t="shared" si="33"/>
        <v>0</v>
      </c>
      <c r="H174" s="129">
        <f t="shared" si="31"/>
        <v>0</v>
      </c>
      <c r="I174" s="172">
        <f t="shared" si="32"/>
        <v>0</v>
      </c>
    </row>
    <row r="175" spans="1:9" ht="24.9" customHeight="1" x14ac:dyDescent="0.25">
      <c r="A175" s="148" t="str">
        <f>Datos!B183</f>
        <v>11.2.47</v>
      </c>
      <c r="B175" s="325" t="str">
        <f t="shared" si="27"/>
        <v xml:space="preserve">Juego de Barras 200A c. tapa acrilico                        </v>
      </c>
      <c r="C175" s="326"/>
      <c r="D175" s="169" t="str">
        <f t="shared" si="28"/>
        <v>Un</v>
      </c>
      <c r="E175" s="170">
        <f t="shared" si="29"/>
        <v>0</v>
      </c>
      <c r="F175" s="171">
        <f t="shared" si="30"/>
        <v>0</v>
      </c>
      <c r="G175" s="129">
        <f t="shared" si="33"/>
        <v>0</v>
      </c>
      <c r="H175" s="129">
        <f t="shared" si="31"/>
        <v>0</v>
      </c>
      <c r="I175" s="172">
        <f t="shared" si="32"/>
        <v>0</v>
      </c>
    </row>
    <row r="176" spans="1:9" ht="24.9" customHeight="1" x14ac:dyDescent="0.25">
      <c r="A176" s="148" t="str">
        <f>Datos!B184</f>
        <v>11.2.48</v>
      </c>
      <c r="B176" s="325" t="str">
        <f t="shared" si="27"/>
        <v>Cámara de HºA</v>
      </c>
      <c r="C176" s="326"/>
      <c r="D176" s="169" t="str">
        <f t="shared" si="28"/>
        <v>Un</v>
      </c>
      <c r="E176" s="170">
        <f t="shared" si="29"/>
        <v>0</v>
      </c>
      <c r="F176" s="171">
        <f t="shared" si="30"/>
        <v>0</v>
      </c>
      <c r="G176" s="129">
        <f t="shared" si="33"/>
        <v>0</v>
      </c>
      <c r="H176" s="129">
        <f t="shared" si="31"/>
        <v>0</v>
      </c>
      <c r="I176" s="172">
        <f t="shared" si="32"/>
        <v>0</v>
      </c>
    </row>
    <row r="177" spans="1:9" ht="24.9" customHeight="1" x14ac:dyDescent="0.25">
      <c r="A177" s="148" t="str">
        <f>Datos!B185</f>
        <v>11.3</v>
      </c>
      <c r="B177" s="325" t="str">
        <f t="shared" si="27"/>
        <v>Baja tensión</v>
      </c>
      <c r="C177" s="326"/>
      <c r="D177" s="169">
        <f t="shared" si="28"/>
        <v>0</v>
      </c>
      <c r="E177" s="170">
        <f t="shared" si="29"/>
        <v>0</v>
      </c>
      <c r="F177" s="171">
        <f t="shared" si="30"/>
        <v>0</v>
      </c>
      <c r="G177" s="129">
        <f t="shared" si="33"/>
        <v>0</v>
      </c>
      <c r="H177" s="129">
        <f t="shared" si="31"/>
        <v>0</v>
      </c>
      <c r="I177" s="172">
        <f t="shared" si="32"/>
        <v>0</v>
      </c>
    </row>
    <row r="178" spans="1:9" ht="24.9" customHeight="1" x14ac:dyDescent="0.25">
      <c r="A178" s="148" t="str">
        <f>Datos!B186</f>
        <v>11.3.1</v>
      </c>
      <c r="B178" s="325" t="str">
        <f t="shared" si="27"/>
        <v>Router inalámbrico 24 bocas</v>
      </c>
      <c r="C178" s="326"/>
      <c r="D178" s="169" t="str">
        <f t="shared" si="28"/>
        <v>Un.</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 customHeight="1" x14ac:dyDescent="0.25">
      <c r="A179" s="148" t="str">
        <f>Datos!B187</f>
        <v>11.3.2</v>
      </c>
      <c r="B179" s="325" t="str">
        <f t="shared" si="27"/>
        <v>Rack XL con 4 montantes de 19" 600x500x600mm</v>
      </c>
      <c r="C179" s="326"/>
      <c r="D179" s="169" t="str">
        <f t="shared" si="28"/>
        <v>Un.</v>
      </c>
      <c r="E179" s="170">
        <f t="shared" si="29"/>
        <v>0</v>
      </c>
      <c r="F179" s="171">
        <f t="shared" si="30"/>
        <v>0</v>
      </c>
      <c r="G179" s="129">
        <f t="shared" si="34"/>
        <v>0</v>
      </c>
      <c r="H179" s="129">
        <f t="shared" si="31"/>
        <v>0</v>
      </c>
      <c r="I179" s="172">
        <f t="shared" si="32"/>
        <v>0</v>
      </c>
    </row>
    <row r="180" spans="1:9" ht="24.9" customHeight="1" x14ac:dyDescent="0.25">
      <c r="A180" s="148" t="str">
        <f>Datos!B188</f>
        <v>11.3.3</v>
      </c>
      <c r="B180" s="325" t="str">
        <f t="shared" si="27"/>
        <v>Patch Pannel 19" con 24 tomas RJ45 de 8 contactos</v>
      </c>
      <c r="C180" s="326"/>
      <c r="D180" s="169" t="str">
        <f t="shared" si="28"/>
        <v>Un.</v>
      </c>
      <c r="E180" s="170">
        <f t="shared" si="29"/>
        <v>0</v>
      </c>
      <c r="F180" s="171">
        <f t="shared" si="30"/>
        <v>0</v>
      </c>
      <c r="G180" s="129">
        <f t="shared" si="34"/>
        <v>0</v>
      </c>
      <c r="H180" s="129">
        <f t="shared" si="31"/>
        <v>0</v>
      </c>
      <c r="I180" s="172">
        <f t="shared" si="32"/>
        <v>0</v>
      </c>
    </row>
    <row r="181" spans="1:9" ht="24.9" customHeight="1" x14ac:dyDescent="0.25">
      <c r="A181" s="148" t="str">
        <f>Datos!B189</f>
        <v>11.3.4</v>
      </c>
      <c r="B181" s="325" t="str">
        <f t="shared" si="27"/>
        <v>Patch Cord de 3m c/u  con 2 conect. RJ45 de 8 contac.</v>
      </c>
      <c r="C181" s="326"/>
      <c r="D181" s="169" t="str">
        <f t="shared" si="28"/>
        <v>Un.</v>
      </c>
      <c r="E181" s="170">
        <f t="shared" si="29"/>
        <v>0</v>
      </c>
      <c r="F181" s="171">
        <f t="shared" si="30"/>
        <v>0</v>
      </c>
      <c r="G181" s="129">
        <f t="shared" si="34"/>
        <v>0</v>
      </c>
      <c r="H181" s="129">
        <f t="shared" si="31"/>
        <v>0</v>
      </c>
      <c r="I181" s="172">
        <f t="shared" si="32"/>
        <v>0</v>
      </c>
    </row>
    <row r="182" spans="1:9" ht="24.9" customHeight="1" x14ac:dyDescent="0.25">
      <c r="A182" s="148" t="str">
        <f>Datos!B190</f>
        <v>11.3.5</v>
      </c>
      <c r="B182" s="325" t="str">
        <f t="shared" si="27"/>
        <v>Toma RJ45 (hembra) de embutir para red de datos</v>
      </c>
      <c r="C182" s="326"/>
      <c r="D182" s="169" t="str">
        <f t="shared" si="28"/>
        <v>Un.</v>
      </c>
      <c r="E182" s="170">
        <f t="shared" si="29"/>
        <v>0</v>
      </c>
      <c r="F182" s="171">
        <f t="shared" si="30"/>
        <v>0</v>
      </c>
      <c r="G182" s="129">
        <f t="shared" si="34"/>
        <v>0</v>
      </c>
      <c r="H182" s="129">
        <f t="shared" si="31"/>
        <v>0</v>
      </c>
      <c r="I182" s="172">
        <f t="shared" si="32"/>
        <v>0</v>
      </c>
    </row>
    <row r="183" spans="1:9" ht="24.9" customHeight="1" x14ac:dyDescent="0.25">
      <c r="A183" s="148" t="str">
        <f>Datos!B191</f>
        <v>11.3.6</v>
      </c>
      <c r="B183" s="325" t="str">
        <f t="shared" si="27"/>
        <v>Cable UTP CAT 5 de 4 pares</v>
      </c>
      <c r="C183" s="326"/>
      <c r="D183" s="169" t="str">
        <f t="shared" si="28"/>
        <v>m.</v>
      </c>
      <c r="E183" s="170">
        <f t="shared" si="29"/>
        <v>0</v>
      </c>
      <c r="F183" s="171">
        <f t="shared" si="30"/>
        <v>0</v>
      </c>
      <c r="G183" s="129">
        <f t="shared" si="34"/>
        <v>0</v>
      </c>
      <c r="H183" s="129">
        <f t="shared" si="31"/>
        <v>0</v>
      </c>
      <c r="I183" s="172">
        <f t="shared" si="32"/>
        <v>0</v>
      </c>
    </row>
    <row r="184" spans="1:9" ht="24.9" customHeight="1" x14ac:dyDescent="0.25">
      <c r="A184" s="148" t="str">
        <f>Datos!B192</f>
        <v>11.4</v>
      </c>
      <c r="B184" s="325" t="str">
        <f t="shared" si="27"/>
        <v>Artefactos</v>
      </c>
      <c r="C184" s="326"/>
      <c r="D184" s="169">
        <f t="shared" si="28"/>
        <v>0</v>
      </c>
      <c r="E184" s="170">
        <f t="shared" si="29"/>
        <v>0</v>
      </c>
      <c r="F184" s="171">
        <f t="shared" si="30"/>
        <v>0</v>
      </c>
      <c r="G184" s="129">
        <f t="shared" si="34"/>
        <v>0</v>
      </c>
      <c r="H184" s="129">
        <f t="shared" si="31"/>
        <v>0</v>
      </c>
      <c r="I184" s="172">
        <f t="shared" si="32"/>
        <v>0</v>
      </c>
    </row>
    <row r="185" spans="1:9" ht="24.9" customHeight="1" x14ac:dyDescent="0.25">
      <c r="A185" s="148" t="str">
        <f>Datos!B193</f>
        <v>11.4.1</v>
      </c>
      <c r="B185" s="325" t="str">
        <f t="shared" si="27"/>
        <v>Artefactos de Iluminación</v>
      </c>
      <c r="C185" s="326"/>
      <c r="D185" s="169">
        <f t="shared" si="28"/>
        <v>0</v>
      </c>
      <c r="E185" s="170">
        <f t="shared" si="29"/>
        <v>0</v>
      </c>
      <c r="F185" s="171">
        <f t="shared" si="30"/>
        <v>0</v>
      </c>
      <c r="G185" s="129">
        <f t="shared" si="34"/>
        <v>0</v>
      </c>
      <c r="H185" s="129">
        <f t="shared" si="31"/>
        <v>0</v>
      </c>
      <c r="I185" s="172">
        <f t="shared" si="32"/>
        <v>0</v>
      </c>
    </row>
    <row r="186" spans="1:9" ht="24.9" customHeight="1" x14ac:dyDescent="0.25">
      <c r="A186" s="148" t="str">
        <f>Datos!B194</f>
        <v>11.4.1.1</v>
      </c>
      <c r="B186" s="325" t="str">
        <f t="shared" si="27"/>
        <v xml:space="preserve">Luminaria Tipo Novalucce </v>
      </c>
      <c r="C186" s="326"/>
      <c r="D186" s="169" t="str">
        <f t="shared" si="28"/>
        <v xml:space="preserve">Un </v>
      </c>
      <c r="E186" s="170">
        <f t="shared" si="29"/>
        <v>0</v>
      </c>
      <c r="F186" s="171">
        <f t="shared" si="30"/>
        <v>0</v>
      </c>
      <c r="G186" s="129">
        <f t="shared" si="34"/>
        <v>0</v>
      </c>
      <c r="H186" s="129">
        <f t="shared" si="31"/>
        <v>0</v>
      </c>
      <c r="I186" s="172">
        <f t="shared" si="32"/>
        <v>0</v>
      </c>
    </row>
    <row r="187" spans="1:9" ht="24.9" customHeight="1" x14ac:dyDescent="0.25">
      <c r="A187" s="148" t="str">
        <f>Datos!B195</f>
        <v>11.4.1.2</v>
      </c>
      <c r="B187" s="325" t="str">
        <f t="shared" si="27"/>
        <v>Luminaria tipo Galponera</v>
      </c>
      <c r="C187" s="326"/>
      <c r="D187" s="169" t="str">
        <f t="shared" si="28"/>
        <v xml:space="preserve">Un </v>
      </c>
      <c r="E187" s="170">
        <f t="shared" si="29"/>
        <v>0</v>
      </c>
      <c r="F187" s="171">
        <f t="shared" si="30"/>
        <v>0</v>
      </c>
      <c r="G187" s="129">
        <f t="shared" si="34"/>
        <v>0</v>
      </c>
      <c r="H187" s="129">
        <f t="shared" si="31"/>
        <v>0</v>
      </c>
      <c r="I187" s="172">
        <f t="shared" si="32"/>
        <v>0</v>
      </c>
    </row>
    <row r="188" spans="1:9" ht="24.9" customHeight="1" x14ac:dyDescent="0.25">
      <c r="A188" s="148" t="str">
        <f>Datos!B196</f>
        <v>11.4.1.3</v>
      </c>
      <c r="B188" s="325" t="str">
        <f t="shared" si="27"/>
        <v>Luminaria farol tipo Atlantis 100w</v>
      </c>
      <c r="C188" s="326"/>
      <c r="D188" s="169" t="str">
        <f t="shared" si="28"/>
        <v xml:space="preserve">Un </v>
      </c>
      <c r="E188" s="170">
        <f t="shared" si="29"/>
        <v>0</v>
      </c>
      <c r="F188" s="171">
        <f t="shared" si="30"/>
        <v>0</v>
      </c>
      <c r="G188" s="129">
        <f t="shared" si="34"/>
        <v>0</v>
      </c>
      <c r="H188" s="129">
        <f t="shared" si="31"/>
        <v>0</v>
      </c>
      <c r="I188" s="172">
        <f t="shared" si="32"/>
        <v>0</v>
      </c>
    </row>
    <row r="189" spans="1:9" ht="24.9" customHeight="1" x14ac:dyDescent="0.25">
      <c r="A189" s="148" t="str">
        <f>Datos!B197</f>
        <v>11.4.1.4</v>
      </c>
      <c r="B189" s="325" t="str">
        <f t="shared" si="27"/>
        <v>Luminaria cuadrada 1x50w</v>
      </c>
      <c r="C189" s="326"/>
      <c r="D189" s="169" t="str">
        <f t="shared" si="28"/>
        <v xml:space="preserve">Un </v>
      </c>
      <c r="E189" s="170">
        <f t="shared" si="29"/>
        <v>0</v>
      </c>
      <c r="F189" s="171">
        <f t="shared" si="30"/>
        <v>0</v>
      </c>
      <c r="G189" s="129">
        <f t="shared" si="34"/>
        <v>0</v>
      </c>
      <c r="H189" s="129">
        <f t="shared" si="31"/>
        <v>0</v>
      </c>
      <c r="I189" s="172">
        <f t="shared" si="32"/>
        <v>0</v>
      </c>
    </row>
    <row r="190" spans="1:9" ht="24.9" customHeight="1" x14ac:dyDescent="0.25">
      <c r="A190" s="148" t="str">
        <f>Datos!B198</f>
        <v>11.4.1.5</v>
      </c>
      <c r="B190" s="325" t="str">
        <f t="shared" si="27"/>
        <v>Reflector Led 50w</v>
      </c>
      <c r="C190" s="326"/>
      <c r="D190" s="169" t="str">
        <f t="shared" si="28"/>
        <v xml:space="preserve">Un </v>
      </c>
      <c r="E190" s="170">
        <f t="shared" si="29"/>
        <v>0</v>
      </c>
      <c r="F190" s="171">
        <f t="shared" si="30"/>
        <v>0</v>
      </c>
      <c r="G190" s="129">
        <f t="shared" si="34"/>
        <v>0</v>
      </c>
      <c r="H190" s="129">
        <f t="shared" si="31"/>
        <v>0</v>
      </c>
      <c r="I190" s="172">
        <f t="shared" si="32"/>
        <v>0</v>
      </c>
    </row>
    <row r="191" spans="1:9" ht="24.9" customHeight="1" x14ac:dyDescent="0.25">
      <c r="A191" s="148" t="str">
        <f>Datos!B199</f>
        <v>11.4.1.6</v>
      </c>
      <c r="B191" s="325" t="str">
        <f t="shared" si="27"/>
        <v>Reflector Led 100w</v>
      </c>
      <c r="C191" s="326"/>
      <c r="D191" s="169" t="str">
        <f t="shared" si="28"/>
        <v xml:space="preserve">Un </v>
      </c>
      <c r="E191" s="170">
        <f t="shared" si="29"/>
        <v>0</v>
      </c>
      <c r="F191" s="171">
        <f t="shared" si="30"/>
        <v>0</v>
      </c>
      <c r="G191" s="129">
        <f t="shared" si="34"/>
        <v>0</v>
      </c>
      <c r="H191" s="129">
        <f t="shared" si="31"/>
        <v>0</v>
      </c>
      <c r="I191" s="172">
        <f t="shared" si="32"/>
        <v>0</v>
      </c>
    </row>
    <row r="192" spans="1:9" ht="24.9" customHeight="1" x14ac:dyDescent="0.25">
      <c r="A192" s="148" t="str">
        <f>Datos!B200</f>
        <v>11.4.1.7</v>
      </c>
      <c r="B192" s="325" t="str">
        <f t="shared" si="27"/>
        <v>Aplique exterior 26w</v>
      </c>
      <c r="C192" s="326"/>
      <c r="D192" s="169" t="str">
        <f t="shared" si="28"/>
        <v xml:space="preserve">Un </v>
      </c>
      <c r="E192" s="170">
        <f t="shared" si="29"/>
        <v>0</v>
      </c>
      <c r="F192" s="171">
        <f t="shared" si="30"/>
        <v>0</v>
      </c>
      <c r="G192" s="129">
        <f t="shared" si="34"/>
        <v>0</v>
      </c>
      <c r="H192" s="129">
        <f t="shared" si="31"/>
        <v>0</v>
      </c>
      <c r="I192" s="172">
        <f t="shared" si="32"/>
        <v>0</v>
      </c>
    </row>
    <row r="193" spans="1:9" ht="24.9" customHeight="1" x14ac:dyDescent="0.25">
      <c r="A193" s="148" t="str">
        <f>Datos!B201</f>
        <v>11.4.1.8</v>
      </c>
      <c r="B193" s="325" t="str">
        <f t="shared" si="27"/>
        <v>Farol exterior 100w</v>
      </c>
      <c r="C193" s="326"/>
      <c r="D193" s="169" t="str">
        <f t="shared" si="28"/>
        <v xml:space="preserve">Un </v>
      </c>
      <c r="E193" s="170">
        <f t="shared" si="29"/>
        <v>0</v>
      </c>
      <c r="F193" s="171">
        <f t="shared" si="30"/>
        <v>0</v>
      </c>
      <c r="G193" s="129">
        <f t="shared" si="34"/>
        <v>0</v>
      </c>
      <c r="H193" s="129">
        <f t="shared" si="31"/>
        <v>0</v>
      </c>
      <c r="I193" s="172">
        <f t="shared" si="32"/>
        <v>0</v>
      </c>
    </row>
    <row r="194" spans="1:9" ht="24.9" customHeight="1" x14ac:dyDescent="0.25">
      <c r="A194" s="148" t="str">
        <f>Datos!B202</f>
        <v>11.4.2</v>
      </c>
      <c r="B194" s="325" t="str">
        <f t="shared" si="27"/>
        <v>Luminarias</v>
      </c>
      <c r="C194" s="326"/>
      <c r="D194" s="169">
        <f t="shared" si="28"/>
        <v>0</v>
      </c>
      <c r="E194" s="170">
        <f t="shared" si="29"/>
        <v>0</v>
      </c>
      <c r="F194" s="171">
        <f t="shared" si="30"/>
        <v>0</v>
      </c>
      <c r="G194" s="129">
        <f t="shared" si="34"/>
        <v>0</v>
      </c>
      <c r="H194" s="129">
        <f t="shared" si="31"/>
        <v>0</v>
      </c>
      <c r="I194" s="172">
        <f t="shared" si="32"/>
        <v>0</v>
      </c>
    </row>
    <row r="195" spans="1:9" ht="24.9" customHeight="1" x14ac:dyDescent="0.25">
      <c r="A195" s="148" t="str">
        <f>Datos!B203</f>
        <v>11.4.2.1</v>
      </c>
      <c r="B195" s="325" t="str">
        <f t="shared" si="27"/>
        <v>Tubos LED .18w Luz Dia</v>
      </c>
      <c r="C195" s="326"/>
      <c r="D195" s="169" t="str">
        <f t="shared" si="28"/>
        <v xml:space="preserve">Un </v>
      </c>
      <c r="E195" s="170">
        <f t="shared" si="29"/>
        <v>0</v>
      </c>
      <c r="F195" s="171">
        <f t="shared" si="30"/>
        <v>0</v>
      </c>
      <c r="G195" s="129">
        <f t="shared" si="34"/>
        <v>0</v>
      </c>
      <c r="H195" s="129">
        <f t="shared" si="31"/>
        <v>0</v>
      </c>
      <c r="I195" s="172">
        <f t="shared" si="32"/>
        <v>0</v>
      </c>
    </row>
    <row r="196" spans="1:9" ht="24.9" customHeight="1" x14ac:dyDescent="0.25">
      <c r="A196" s="148" t="str">
        <f>Datos!B204</f>
        <v>11.4.2.2</v>
      </c>
      <c r="B196" s="325" t="str">
        <f t="shared" si="27"/>
        <v>Tubos LED .24w Luz Dia</v>
      </c>
      <c r="C196" s="326"/>
      <c r="D196" s="169" t="str">
        <f t="shared" si="28"/>
        <v xml:space="preserve">Un </v>
      </c>
      <c r="E196" s="170">
        <f t="shared" si="29"/>
        <v>0</v>
      </c>
      <c r="F196" s="171">
        <f t="shared" si="30"/>
        <v>0</v>
      </c>
      <c r="G196" s="129">
        <f t="shared" si="34"/>
        <v>0</v>
      </c>
      <c r="H196" s="129">
        <f t="shared" si="31"/>
        <v>0</v>
      </c>
      <c r="I196" s="172">
        <f t="shared" si="32"/>
        <v>0</v>
      </c>
    </row>
    <row r="197" spans="1:9" ht="24.9" customHeight="1" x14ac:dyDescent="0.25">
      <c r="A197" s="148" t="str">
        <f>Datos!B205</f>
        <v>11.4.3</v>
      </c>
      <c r="B197" s="325" t="str">
        <f t="shared" si="27"/>
        <v>Iluminación de Emergencia</v>
      </c>
      <c r="C197" s="326"/>
      <c r="D197" s="169" t="str">
        <f t="shared" si="28"/>
        <v xml:space="preserve">Un </v>
      </c>
      <c r="E197" s="170">
        <f t="shared" si="29"/>
        <v>0</v>
      </c>
      <c r="F197" s="171">
        <f t="shared" si="30"/>
        <v>0</v>
      </c>
      <c r="G197" s="129">
        <f t="shared" si="34"/>
        <v>0</v>
      </c>
      <c r="H197" s="129">
        <f t="shared" si="31"/>
        <v>0</v>
      </c>
      <c r="I197" s="172">
        <f t="shared" si="32"/>
        <v>0</v>
      </c>
    </row>
    <row r="198" spans="1:9" ht="24.9" customHeight="1" x14ac:dyDescent="0.25">
      <c r="A198" s="148" t="str">
        <f>Datos!B206</f>
        <v>11.4.4</v>
      </c>
      <c r="B198" s="325" t="str">
        <f t="shared" si="27"/>
        <v>Ventiladores</v>
      </c>
      <c r="C198" s="326"/>
      <c r="D198" s="169" t="str">
        <f t="shared" si="28"/>
        <v xml:space="preserve">Un </v>
      </c>
      <c r="E198" s="170">
        <f t="shared" si="29"/>
        <v>0</v>
      </c>
      <c r="F198" s="171">
        <f t="shared" si="30"/>
        <v>0</v>
      </c>
      <c r="G198" s="129">
        <f t="shared" si="34"/>
        <v>0</v>
      </c>
      <c r="H198" s="129">
        <f t="shared" si="31"/>
        <v>0</v>
      </c>
      <c r="I198" s="172">
        <f t="shared" si="32"/>
        <v>0</v>
      </c>
    </row>
    <row r="199" spans="1:9" ht="24.9" customHeight="1" x14ac:dyDescent="0.25">
      <c r="A199" s="148" t="str">
        <f>Datos!B207</f>
        <v>11.4.5</v>
      </c>
      <c r="B199" s="325" t="str">
        <f t="shared" si="27"/>
        <v>Otros Artefactos</v>
      </c>
      <c r="C199" s="326"/>
      <c r="D199" s="169">
        <f t="shared" si="28"/>
        <v>0</v>
      </c>
      <c r="E199" s="170">
        <f t="shared" si="29"/>
        <v>0</v>
      </c>
      <c r="F199" s="171">
        <f t="shared" si="30"/>
        <v>0</v>
      </c>
      <c r="G199" s="129">
        <f t="shared" si="34"/>
        <v>0</v>
      </c>
      <c r="H199" s="129">
        <f t="shared" si="31"/>
        <v>0</v>
      </c>
      <c r="I199" s="172">
        <f t="shared" si="32"/>
        <v>0</v>
      </c>
    </row>
    <row r="200" spans="1:9" ht="24.9" customHeight="1" x14ac:dyDescent="0.25">
      <c r="A200" s="148" t="str">
        <f>Datos!B208</f>
        <v>11.4.5.1</v>
      </c>
      <c r="B200" s="325" t="str">
        <f t="shared" si="27"/>
        <v>Termotanque Electrico 80 lts</v>
      </c>
      <c r="C200" s="326"/>
      <c r="D200" s="169" t="str">
        <f t="shared" si="28"/>
        <v>Un</v>
      </c>
      <c r="E200" s="170">
        <f t="shared" si="29"/>
        <v>0</v>
      </c>
      <c r="F200" s="171">
        <f t="shared" si="30"/>
        <v>0</v>
      </c>
      <c r="G200" s="129">
        <f t="shared" si="34"/>
        <v>0</v>
      </c>
      <c r="H200" s="129">
        <f t="shared" si="31"/>
        <v>0</v>
      </c>
      <c r="I200" s="172">
        <f t="shared" si="32"/>
        <v>0</v>
      </c>
    </row>
    <row r="201" spans="1:9" ht="24.9" customHeight="1" x14ac:dyDescent="0.25">
      <c r="A201" s="148" t="str">
        <f>Datos!B209</f>
        <v>11.4.5.2</v>
      </c>
      <c r="B201" s="325" t="str">
        <f t="shared" si="27"/>
        <v>Termotanque Electrico 60 lts</v>
      </c>
      <c r="C201" s="326"/>
      <c r="D201" s="169" t="str">
        <f t="shared" si="28"/>
        <v>Un</v>
      </c>
      <c r="E201" s="170">
        <f t="shared" si="29"/>
        <v>0</v>
      </c>
      <c r="F201" s="171">
        <f t="shared" si="30"/>
        <v>0</v>
      </c>
      <c r="G201" s="129">
        <f t="shared" si="34"/>
        <v>0</v>
      </c>
      <c r="H201" s="129">
        <f t="shared" si="31"/>
        <v>0</v>
      </c>
      <c r="I201" s="172">
        <f t="shared" si="32"/>
        <v>0</v>
      </c>
    </row>
    <row r="202" spans="1:9" ht="24.9" customHeight="1" x14ac:dyDescent="0.25">
      <c r="A202" s="148" t="str">
        <f>Datos!B210</f>
        <v>11.4.5.3</v>
      </c>
      <c r="B202" s="325" t="str">
        <f t="shared" si="27"/>
        <v>Cocina semi-Industrial</v>
      </c>
      <c r="C202" s="326"/>
      <c r="D202" s="169" t="str">
        <f t="shared" si="28"/>
        <v>Un</v>
      </c>
      <c r="E202" s="170">
        <f t="shared" si="29"/>
        <v>0</v>
      </c>
      <c r="F202" s="171">
        <f t="shared" si="30"/>
        <v>0</v>
      </c>
      <c r="G202" s="129">
        <f t="shared" si="34"/>
        <v>0</v>
      </c>
      <c r="H202" s="129">
        <f t="shared" si="31"/>
        <v>0</v>
      </c>
      <c r="I202" s="172">
        <f t="shared" si="32"/>
        <v>0</v>
      </c>
    </row>
    <row r="203" spans="1:9" ht="24.9" customHeight="1" x14ac:dyDescent="0.25">
      <c r="A203" s="148" t="str">
        <f>Datos!B211</f>
        <v>11.4.5.4</v>
      </c>
      <c r="B203" s="325" t="str">
        <f t="shared" si="27"/>
        <v>Heladera</v>
      </c>
      <c r="C203" s="326"/>
      <c r="D203" s="169" t="str">
        <f t="shared" si="28"/>
        <v>Un</v>
      </c>
      <c r="E203" s="170">
        <f t="shared" si="29"/>
        <v>0</v>
      </c>
      <c r="F203" s="171">
        <f t="shared" si="30"/>
        <v>0</v>
      </c>
      <c r="G203" s="129">
        <f t="shared" si="34"/>
        <v>0</v>
      </c>
      <c r="H203" s="129">
        <f t="shared" si="31"/>
        <v>0</v>
      </c>
      <c r="I203" s="172">
        <f t="shared" si="32"/>
        <v>0</v>
      </c>
    </row>
    <row r="204" spans="1:9" ht="24.9" customHeight="1" x14ac:dyDescent="0.25">
      <c r="A204" s="148" t="str">
        <f>Datos!B212</f>
        <v>11.4.5.5</v>
      </c>
      <c r="B204" s="325" t="str">
        <f t="shared" si="27"/>
        <v>Horno pizero 6 moldes</v>
      </c>
      <c r="C204" s="326"/>
      <c r="D204" s="169" t="str">
        <f t="shared" si="28"/>
        <v>Un</v>
      </c>
      <c r="E204" s="170">
        <f t="shared" si="29"/>
        <v>0</v>
      </c>
      <c r="F204" s="171">
        <f t="shared" si="30"/>
        <v>0</v>
      </c>
      <c r="G204" s="129">
        <f t="shared" si="34"/>
        <v>0</v>
      </c>
      <c r="H204" s="129">
        <f t="shared" si="31"/>
        <v>0</v>
      </c>
      <c r="I204" s="172">
        <f t="shared" si="32"/>
        <v>0</v>
      </c>
    </row>
    <row r="205" spans="1:9" ht="24.9" customHeight="1" x14ac:dyDescent="0.25">
      <c r="A205" s="148">
        <f>Datos!B213</f>
        <v>12</v>
      </c>
      <c r="B205" s="325" t="str">
        <f t="shared" si="27"/>
        <v xml:space="preserve"> INSTALACIÓN SANITARIA</v>
      </c>
      <c r="C205" s="326"/>
      <c r="D205" s="169">
        <f t="shared" si="28"/>
        <v>0</v>
      </c>
      <c r="E205" s="170">
        <f t="shared" si="29"/>
        <v>0</v>
      </c>
      <c r="F205" s="171">
        <f t="shared" si="30"/>
        <v>0</v>
      </c>
      <c r="G205" s="129">
        <f t="shared" si="34"/>
        <v>0</v>
      </c>
      <c r="H205" s="129">
        <f t="shared" si="31"/>
        <v>0</v>
      </c>
      <c r="I205" s="172">
        <f t="shared" si="32"/>
        <v>0</v>
      </c>
    </row>
    <row r="206" spans="1:9" ht="24.9" customHeight="1" x14ac:dyDescent="0.25">
      <c r="A206" s="148" t="str">
        <f>Datos!B214</f>
        <v>12.1</v>
      </c>
      <c r="B206" s="325" t="str">
        <f t="shared" si="27"/>
        <v>Instalación base de cloacas, caños, cámaras</v>
      </c>
      <c r="C206" s="326"/>
      <c r="D206" s="169">
        <f t="shared" si="28"/>
        <v>0</v>
      </c>
      <c r="E206" s="170">
        <f t="shared" si="29"/>
        <v>0</v>
      </c>
      <c r="F206" s="171">
        <f t="shared" si="30"/>
        <v>0</v>
      </c>
      <c r="G206" s="129">
        <f t="shared" si="34"/>
        <v>0</v>
      </c>
      <c r="H206" s="129">
        <f t="shared" si="31"/>
        <v>0</v>
      </c>
      <c r="I206" s="172">
        <f t="shared" si="32"/>
        <v>0</v>
      </c>
    </row>
    <row r="207" spans="1:9" ht="24.9" customHeight="1" x14ac:dyDescent="0.25">
      <c r="A207" s="148" t="str">
        <f>Datos!B215</f>
        <v>12.1.1</v>
      </c>
      <c r="B207" s="325" t="str">
        <f t="shared" si="27"/>
        <v>Excavaciones</v>
      </c>
      <c r="C207" s="326"/>
      <c r="D207" s="169" t="str">
        <f t="shared" si="28"/>
        <v>m3</v>
      </c>
      <c r="E207" s="170">
        <f t="shared" si="29"/>
        <v>0</v>
      </c>
      <c r="F207" s="171">
        <f t="shared" si="30"/>
        <v>0</v>
      </c>
      <c r="G207" s="129">
        <f t="shared" si="34"/>
        <v>0</v>
      </c>
      <c r="H207" s="129">
        <f t="shared" si="31"/>
        <v>0</v>
      </c>
      <c r="I207" s="172">
        <f t="shared" si="32"/>
        <v>0</v>
      </c>
    </row>
    <row r="208" spans="1:9" ht="24.9" customHeight="1" x14ac:dyDescent="0.25">
      <c r="A208" s="148" t="str">
        <f>Datos!B216</f>
        <v>12.1.2</v>
      </c>
      <c r="B208" s="325" t="str">
        <f t="shared" ref="B208:B216" si="35">IFERROR(VLOOKUP(A208,Tabla_Datos,2,FALSE),"")</f>
        <v>Rellenos de tierra</v>
      </c>
      <c r="C208" s="326"/>
      <c r="D208" s="169" t="str">
        <f t="shared" ref="D208:D216" si="36">IFERROR(VLOOKUP(A208,Tabla_Datos,3,FALSE),"")</f>
        <v>m3</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 customHeight="1" x14ac:dyDescent="0.25">
      <c r="A209" s="148" t="str">
        <f>Datos!B217</f>
        <v>12.1.3</v>
      </c>
      <c r="B209" s="325" t="str">
        <f t="shared" si="35"/>
        <v>Revoques de cámaras de inspección y receptáculos</v>
      </c>
      <c r="C209" s="326"/>
      <c r="D209" s="169" t="str">
        <f t="shared" si="36"/>
        <v>m2</v>
      </c>
      <c r="E209" s="170">
        <f t="shared" si="37"/>
        <v>0</v>
      </c>
      <c r="F209" s="171">
        <f t="shared" si="38"/>
        <v>0</v>
      </c>
      <c r="G209" s="129">
        <f t="shared" si="34"/>
        <v>0</v>
      </c>
      <c r="H209" s="129">
        <f t="shared" si="39"/>
        <v>0</v>
      </c>
      <c r="I209" s="172">
        <f t="shared" si="40"/>
        <v>0</v>
      </c>
    </row>
    <row r="210" spans="1:9" ht="24.9" customHeight="1" x14ac:dyDescent="0.25">
      <c r="A210" s="148" t="str">
        <f>Datos!B218</f>
        <v>12.1.4</v>
      </c>
      <c r="B210" s="325" t="str">
        <f t="shared" si="35"/>
        <v>Cámaras y receptáculos</v>
      </c>
      <c r="C210" s="326"/>
      <c r="D210" s="169" t="str">
        <f t="shared" si="36"/>
        <v>Un</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 customHeight="1" x14ac:dyDescent="0.25">
      <c r="A211" s="148" t="str">
        <f>Datos!B219</f>
        <v>12.1.5</v>
      </c>
      <c r="B211" s="325" t="str">
        <f t="shared" si="35"/>
        <v>Cañerías, piezas y accesorios</v>
      </c>
      <c r="C211" s="326"/>
      <c r="D211" s="169">
        <f t="shared" si="36"/>
        <v>0</v>
      </c>
      <c r="E211" s="170">
        <f t="shared" si="37"/>
        <v>0</v>
      </c>
      <c r="F211" s="171">
        <f t="shared" si="38"/>
        <v>0</v>
      </c>
      <c r="G211" s="129">
        <f t="shared" si="41"/>
        <v>0</v>
      </c>
      <c r="H211" s="129">
        <f t="shared" si="39"/>
        <v>0</v>
      </c>
      <c r="I211" s="172">
        <f t="shared" si="40"/>
        <v>0</v>
      </c>
    </row>
    <row r="212" spans="1:9" ht="24.9" customHeight="1" x14ac:dyDescent="0.25">
      <c r="A212" s="148" t="str">
        <f>Datos!B220</f>
        <v>12.1.5.1</v>
      </c>
      <c r="B212" s="325" t="str">
        <f t="shared" si="35"/>
        <v>Caño PVC Ø 160</v>
      </c>
      <c r="C212" s="326"/>
      <c r="D212" s="169" t="str">
        <f t="shared" si="36"/>
        <v>ml</v>
      </c>
      <c r="E212" s="170">
        <f t="shared" si="37"/>
        <v>0</v>
      </c>
      <c r="F212" s="171">
        <f t="shared" si="38"/>
        <v>0</v>
      </c>
      <c r="G212" s="129">
        <f t="shared" si="41"/>
        <v>0</v>
      </c>
      <c r="H212" s="129">
        <f t="shared" si="39"/>
        <v>0</v>
      </c>
      <c r="I212" s="172">
        <f t="shared" si="40"/>
        <v>0</v>
      </c>
    </row>
    <row r="213" spans="1:9" ht="24.9" customHeight="1" x14ac:dyDescent="0.25">
      <c r="A213" s="148" t="str">
        <f>Datos!B221</f>
        <v>12.1.5.2</v>
      </c>
      <c r="B213" s="325" t="str">
        <f t="shared" si="35"/>
        <v>Caño PVC Ø 110  (incluido caños de ventilacion y desague pluvial)</v>
      </c>
      <c r="C213" s="326"/>
      <c r="D213" s="169" t="str">
        <f t="shared" si="36"/>
        <v>ml</v>
      </c>
      <c r="E213" s="170">
        <f t="shared" si="37"/>
        <v>0</v>
      </c>
      <c r="F213" s="171">
        <f t="shared" si="38"/>
        <v>0</v>
      </c>
      <c r="G213" s="129">
        <f t="shared" si="41"/>
        <v>0</v>
      </c>
      <c r="H213" s="129">
        <f t="shared" si="39"/>
        <v>0</v>
      </c>
      <c r="I213" s="172">
        <f t="shared" si="40"/>
        <v>0</v>
      </c>
    </row>
    <row r="214" spans="1:9" ht="24.9" customHeight="1" x14ac:dyDescent="0.25">
      <c r="A214" s="148" t="str">
        <f>Datos!B222</f>
        <v>12.1.5.3</v>
      </c>
      <c r="B214" s="325" t="str">
        <f t="shared" si="35"/>
        <v>Caño PVC Ø 63</v>
      </c>
      <c r="C214" s="326"/>
      <c r="D214" s="169" t="str">
        <f t="shared" si="36"/>
        <v>ml</v>
      </c>
      <c r="E214" s="170">
        <f t="shared" si="37"/>
        <v>0</v>
      </c>
      <c r="F214" s="171">
        <f t="shared" si="38"/>
        <v>0</v>
      </c>
      <c r="G214" s="129">
        <f t="shared" si="41"/>
        <v>0</v>
      </c>
      <c r="H214" s="129">
        <f t="shared" si="39"/>
        <v>0</v>
      </c>
      <c r="I214" s="172">
        <f t="shared" si="40"/>
        <v>0</v>
      </c>
    </row>
    <row r="215" spans="1:9" ht="24.9" customHeight="1" x14ac:dyDescent="0.25">
      <c r="A215" s="148" t="str">
        <f>Datos!B223</f>
        <v>12.1.5.4</v>
      </c>
      <c r="B215" s="325" t="str">
        <f t="shared" si="35"/>
        <v>Caño PVC Ø 40</v>
      </c>
      <c r="C215" s="326"/>
      <c r="D215" s="169" t="str">
        <f t="shared" si="36"/>
        <v>ml</v>
      </c>
      <c r="E215" s="170">
        <f t="shared" si="37"/>
        <v>0</v>
      </c>
      <c r="F215" s="171">
        <f t="shared" si="38"/>
        <v>0</v>
      </c>
      <c r="G215" s="129">
        <f t="shared" si="41"/>
        <v>0</v>
      </c>
      <c r="H215" s="129">
        <f t="shared" si="39"/>
        <v>0</v>
      </c>
      <c r="I215" s="172">
        <f t="shared" si="40"/>
        <v>0</v>
      </c>
    </row>
    <row r="216" spans="1:9" ht="24.9" customHeight="1" x14ac:dyDescent="0.25">
      <c r="A216" s="148" t="str">
        <f>Datos!B224</f>
        <v>12.1.5.5</v>
      </c>
      <c r="B216" s="325" t="str">
        <f t="shared" si="35"/>
        <v>Bocas de Acceso</v>
      </c>
      <c r="C216" s="326"/>
      <c r="D216" s="169" t="str">
        <f t="shared" si="36"/>
        <v>Un</v>
      </c>
      <c r="E216" s="170">
        <f t="shared" si="37"/>
        <v>0</v>
      </c>
      <c r="F216" s="171">
        <f t="shared" si="38"/>
        <v>0</v>
      </c>
      <c r="G216" s="129">
        <f t="shared" si="41"/>
        <v>0</v>
      </c>
      <c r="H216" s="129">
        <f t="shared" si="39"/>
        <v>0</v>
      </c>
      <c r="I216" s="172">
        <f t="shared" si="40"/>
        <v>0</v>
      </c>
    </row>
    <row r="217" spans="1:9" ht="24.9" customHeight="1" x14ac:dyDescent="0.25">
      <c r="A217" s="148" t="str">
        <f>Datos!B225</f>
        <v>12.1.5.6</v>
      </c>
      <c r="B217" s="325" t="str">
        <f t="shared" ref="B217:B222" si="42">IFERROR(VLOOKUP(A217,Tabla_Datos,2,FALSE),"")</f>
        <v>Bocas de Inspección</v>
      </c>
      <c r="C217" s="326"/>
      <c r="D217" s="169" t="str">
        <f t="shared" ref="D217:D222" si="43">IFERROR(VLOOKUP(A217,Tabla_Datos,3,FALSE),"")</f>
        <v>Un</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 customHeight="1" x14ac:dyDescent="0.25">
      <c r="A218" s="148" t="str">
        <f>Datos!B226</f>
        <v>12.1.5.7</v>
      </c>
      <c r="B218" s="325" t="str">
        <f t="shared" si="42"/>
        <v>Pileta de piso</v>
      </c>
      <c r="C218" s="326"/>
      <c r="D218" s="169" t="str">
        <f t="shared" si="43"/>
        <v>Un</v>
      </c>
      <c r="E218" s="170">
        <f t="shared" si="44"/>
        <v>0</v>
      </c>
      <c r="F218" s="171">
        <f t="shared" si="45"/>
        <v>0</v>
      </c>
      <c r="G218" s="129">
        <f t="shared" si="46"/>
        <v>0</v>
      </c>
      <c r="H218" s="129">
        <f t="shared" si="47"/>
        <v>0</v>
      </c>
      <c r="I218" s="172">
        <f t="shared" si="48"/>
        <v>0</v>
      </c>
    </row>
    <row r="219" spans="1:9" ht="24.9" customHeight="1" x14ac:dyDescent="0.25">
      <c r="A219" s="148" t="str">
        <f>Datos!B227</f>
        <v>12.2</v>
      </c>
      <c r="B219" s="325" t="str">
        <f t="shared" si="42"/>
        <v>Ventilación</v>
      </c>
      <c r="C219" s="326"/>
      <c r="D219" s="169">
        <f t="shared" si="43"/>
        <v>0</v>
      </c>
      <c r="E219" s="170">
        <f t="shared" si="44"/>
        <v>0</v>
      </c>
      <c r="F219" s="171">
        <f t="shared" si="45"/>
        <v>0</v>
      </c>
      <c r="G219" s="129">
        <f t="shared" si="46"/>
        <v>0</v>
      </c>
      <c r="H219" s="129">
        <f t="shared" si="47"/>
        <v>0</v>
      </c>
      <c r="I219" s="172">
        <f t="shared" si="48"/>
        <v>0</v>
      </c>
    </row>
    <row r="220" spans="1:9" ht="24.9" customHeight="1" x14ac:dyDescent="0.25">
      <c r="A220" s="148" t="str">
        <f>Datos!B228</f>
        <v>12.2.1</v>
      </c>
      <c r="B220" s="325" t="str">
        <f t="shared" si="42"/>
        <v>Cañerías de P.V.C. y Accesorios</v>
      </c>
      <c r="C220" s="326"/>
      <c r="D220" s="169" t="str">
        <f t="shared" si="43"/>
        <v>ml</v>
      </c>
      <c r="E220" s="170">
        <f t="shared" si="44"/>
        <v>0</v>
      </c>
      <c r="F220" s="171">
        <f t="shared" si="45"/>
        <v>0</v>
      </c>
      <c r="G220" s="129">
        <f t="shared" si="46"/>
        <v>0</v>
      </c>
      <c r="H220" s="129">
        <f t="shared" si="47"/>
        <v>0</v>
      </c>
      <c r="I220" s="172">
        <f t="shared" si="48"/>
        <v>0</v>
      </c>
    </row>
    <row r="221" spans="1:9" ht="24.9" customHeight="1" x14ac:dyDescent="0.25">
      <c r="A221" s="148" t="str">
        <f>Datos!B229</f>
        <v>12.3</v>
      </c>
      <c r="B221" s="325" t="str">
        <f t="shared" si="42"/>
        <v>Dispositivos de tratamiento y otros</v>
      </c>
      <c r="C221" s="326"/>
      <c r="D221" s="169">
        <f t="shared" si="43"/>
        <v>0</v>
      </c>
      <c r="E221" s="170">
        <f t="shared" si="44"/>
        <v>0</v>
      </c>
      <c r="F221" s="171">
        <f t="shared" si="45"/>
        <v>0</v>
      </c>
      <c r="G221" s="129">
        <f t="shared" si="46"/>
        <v>0</v>
      </c>
      <c r="H221" s="129">
        <f t="shared" si="47"/>
        <v>0</v>
      </c>
      <c r="I221" s="172">
        <f t="shared" si="48"/>
        <v>0</v>
      </c>
    </row>
    <row r="222" spans="1:9" ht="24.9" customHeight="1" x14ac:dyDescent="0.25">
      <c r="A222" s="148" t="str">
        <f>Datos!B230</f>
        <v>12.3.2</v>
      </c>
      <c r="B222" s="325" t="str">
        <f t="shared" si="42"/>
        <v>Cámara séptica</v>
      </c>
      <c r="C222" s="326"/>
      <c r="D222" s="169" t="str">
        <f t="shared" si="43"/>
        <v>Un.</v>
      </c>
      <c r="E222" s="170">
        <f t="shared" si="44"/>
        <v>0</v>
      </c>
      <c r="F222" s="171">
        <f t="shared" si="45"/>
        <v>0</v>
      </c>
      <c r="G222" s="129">
        <f t="shared" si="46"/>
        <v>0</v>
      </c>
      <c r="H222" s="129">
        <f t="shared" si="47"/>
        <v>0</v>
      </c>
      <c r="I222" s="172">
        <f t="shared" si="48"/>
        <v>0</v>
      </c>
    </row>
    <row r="223" spans="1:9" ht="24.9" customHeight="1" x14ac:dyDescent="0.25">
      <c r="A223" s="148" t="str">
        <f>Datos!B231</f>
        <v>12.3.3</v>
      </c>
      <c r="B223" s="325" t="str">
        <f t="shared" ref="B223:B227" si="49">IFERROR(VLOOKUP(A223,Tabla_Datos,2,FALSE),"")</f>
        <v>Pozos Absorventes y conexiones</v>
      </c>
      <c r="C223" s="326"/>
      <c r="D223" s="169" t="str">
        <f t="shared" ref="D223:D227" si="50">IFERROR(VLOOKUP(A223,Tabla_Datos,3,FALSE),"")</f>
        <v>Un.</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 customHeight="1" x14ac:dyDescent="0.25">
      <c r="A224" s="148" t="str">
        <f>Datos!B232</f>
        <v>12.3.4</v>
      </c>
      <c r="B224" s="325" t="str">
        <f t="shared" si="49"/>
        <v>Interceptores de grasas y aceites</v>
      </c>
      <c r="C224" s="326"/>
      <c r="D224" s="169" t="str">
        <f t="shared" si="50"/>
        <v>Un.</v>
      </c>
      <c r="E224" s="170">
        <f t="shared" si="51"/>
        <v>0</v>
      </c>
      <c r="F224" s="171">
        <f t="shared" si="52"/>
        <v>0</v>
      </c>
      <c r="G224" s="129">
        <f t="shared" si="53"/>
        <v>0</v>
      </c>
      <c r="H224" s="129">
        <f t="shared" si="54"/>
        <v>0</v>
      </c>
      <c r="I224" s="172">
        <f t="shared" si="55"/>
        <v>0</v>
      </c>
    </row>
    <row r="225" spans="1:9" ht="24.9" customHeight="1" x14ac:dyDescent="0.25">
      <c r="A225" s="148" t="str">
        <f>Datos!B233</f>
        <v>12.3.6</v>
      </c>
      <c r="B225" s="325" t="str">
        <f t="shared" si="49"/>
        <v>Cámara de extracción de muestras de caudales</v>
      </c>
      <c r="C225" s="326"/>
      <c r="D225" s="169" t="str">
        <f t="shared" si="50"/>
        <v>Un.</v>
      </c>
      <c r="E225" s="170">
        <f t="shared" si="51"/>
        <v>0</v>
      </c>
      <c r="F225" s="171">
        <f t="shared" si="52"/>
        <v>0</v>
      </c>
      <c r="G225" s="129">
        <f t="shared" si="53"/>
        <v>0</v>
      </c>
      <c r="H225" s="129">
        <f t="shared" si="54"/>
        <v>0</v>
      </c>
      <c r="I225" s="172">
        <f t="shared" si="55"/>
        <v>0</v>
      </c>
    </row>
    <row r="226" spans="1:9" ht="24.9" customHeight="1" x14ac:dyDescent="0.25">
      <c r="A226" s="148" t="str">
        <f>Datos!B234</f>
        <v>12.6</v>
      </c>
      <c r="B226" s="325" t="str">
        <f t="shared" si="49"/>
        <v>Cañería distribución agua fría-caliente</v>
      </c>
      <c r="C226" s="326"/>
      <c r="D226" s="169">
        <f t="shared" si="50"/>
        <v>0</v>
      </c>
      <c r="E226" s="170">
        <f t="shared" si="51"/>
        <v>0</v>
      </c>
      <c r="F226" s="171">
        <f t="shared" si="52"/>
        <v>0</v>
      </c>
      <c r="G226" s="129">
        <f t="shared" si="53"/>
        <v>0</v>
      </c>
      <c r="H226" s="129">
        <f t="shared" si="54"/>
        <v>0</v>
      </c>
      <c r="I226" s="172">
        <f t="shared" si="55"/>
        <v>0</v>
      </c>
    </row>
    <row r="227" spans="1:9" ht="24.9" customHeight="1" x14ac:dyDescent="0.25">
      <c r="A227" s="148" t="str">
        <f>Datos!B235</f>
        <v>12.6.1</v>
      </c>
      <c r="B227" s="325" t="str">
        <f t="shared" si="49"/>
        <v>Piezas especiales</v>
      </c>
      <c r="C227" s="326"/>
      <c r="D227" s="169" t="str">
        <f t="shared" si="50"/>
        <v>gl</v>
      </c>
      <c r="E227" s="170">
        <f t="shared" si="51"/>
        <v>0</v>
      </c>
      <c r="F227" s="171">
        <f t="shared" si="52"/>
        <v>0</v>
      </c>
      <c r="G227" s="129">
        <f t="shared" si="53"/>
        <v>0</v>
      </c>
      <c r="H227" s="129">
        <f t="shared" si="54"/>
        <v>0</v>
      </c>
      <c r="I227" s="172">
        <f t="shared" si="55"/>
        <v>0</v>
      </c>
    </row>
    <row r="228" spans="1:9" ht="24.9" customHeight="1" x14ac:dyDescent="0.25">
      <c r="A228" s="148" t="str">
        <f>Datos!B236</f>
        <v>12.6.2</v>
      </c>
      <c r="B228" s="325" t="str">
        <f t="shared" ref="B228:B242" si="56">IFERROR(VLOOKUP(A228,Tabla_Datos,2,FALSE),"")</f>
        <v>Cañerías para distribución de agua</v>
      </c>
      <c r="C228" s="326"/>
      <c r="D228" s="169">
        <f t="shared" ref="D228:D242" si="57">IFERROR(VLOOKUP(A228,Tabla_Datos,3,FALSE),"")</f>
        <v>0</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 customHeight="1" x14ac:dyDescent="0.25">
      <c r="A229" s="148" t="str">
        <f>Datos!B237</f>
        <v>12.6.2.1</v>
      </c>
      <c r="B229" s="325" t="str">
        <f t="shared" si="56"/>
        <v>Caño AcquaØ 63mm- P/colector</v>
      </c>
      <c r="C229" s="326"/>
      <c r="D229" s="169" t="str">
        <f t="shared" si="57"/>
        <v>ml</v>
      </c>
      <c r="E229" s="170">
        <f t="shared" si="58"/>
        <v>0</v>
      </c>
      <c r="F229" s="171">
        <f t="shared" si="59"/>
        <v>0</v>
      </c>
      <c r="G229" s="129">
        <f t="shared" si="60"/>
        <v>0</v>
      </c>
      <c r="H229" s="129">
        <f t="shared" si="61"/>
        <v>0</v>
      </c>
      <c r="I229" s="172">
        <f t="shared" si="62"/>
        <v>0</v>
      </c>
    </row>
    <row r="230" spans="1:9" ht="24.9" customHeight="1" x14ac:dyDescent="0.25">
      <c r="A230" s="148" t="str">
        <f>Datos!B238</f>
        <v>12.6.2.2</v>
      </c>
      <c r="B230" s="325" t="str">
        <f t="shared" si="56"/>
        <v>Caño AcquaØ 50mm</v>
      </c>
      <c r="C230" s="326"/>
      <c r="D230" s="169" t="str">
        <f t="shared" si="57"/>
        <v>ml</v>
      </c>
      <c r="E230" s="170">
        <f t="shared" si="58"/>
        <v>0</v>
      </c>
      <c r="F230" s="171">
        <f t="shared" si="59"/>
        <v>0</v>
      </c>
      <c r="G230" s="129">
        <f t="shared" si="60"/>
        <v>0</v>
      </c>
      <c r="H230" s="129">
        <f t="shared" si="61"/>
        <v>0</v>
      </c>
      <c r="I230" s="172">
        <f t="shared" si="62"/>
        <v>0</v>
      </c>
    </row>
    <row r="231" spans="1:9" ht="24.9" customHeight="1" x14ac:dyDescent="0.25">
      <c r="A231" s="148" t="str">
        <f>Datos!B239</f>
        <v>12.6.2.3</v>
      </c>
      <c r="B231" s="325" t="str">
        <f t="shared" si="56"/>
        <v>Caño AcquaØ 40mm</v>
      </c>
      <c r="C231" s="326"/>
      <c r="D231" s="169" t="str">
        <f t="shared" si="57"/>
        <v>ml</v>
      </c>
      <c r="E231" s="170">
        <f t="shared" si="58"/>
        <v>0</v>
      </c>
      <c r="F231" s="171">
        <f t="shared" si="59"/>
        <v>0</v>
      </c>
      <c r="G231" s="129">
        <f t="shared" si="60"/>
        <v>0</v>
      </c>
      <c r="H231" s="129">
        <f t="shared" si="61"/>
        <v>0</v>
      </c>
      <c r="I231" s="172">
        <f t="shared" si="62"/>
        <v>0</v>
      </c>
    </row>
    <row r="232" spans="1:9" ht="24.9" customHeight="1" x14ac:dyDescent="0.25">
      <c r="A232" s="148" t="str">
        <f>Datos!B240</f>
        <v>12.6.2.4</v>
      </c>
      <c r="B232" s="325" t="str">
        <f t="shared" si="56"/>
        <v>Caño AcquaØ 32mm</v>
      </c>
      <c r="C232" s="326"/>
      <c r="D232" s="169" t="str">
        <f t="shared" si="57"/>
        <v>ml</v>
      </c>
      <c r="E232" s="170">
        <f t="shared" si="58"/>
        <v>0</v>
      </c>
      <c r="F232" s="171">
        <f t="shared" si="59"/>
        <v>0</v>
      </c>
      <c r="G232" s="129">
        <f t="shared" si="60"/>
        <v>0</v>
      </c>
      <c r="H232" s="129">
        <f t="shared" si="61"/>
        <v>0</v>
      </c>
      <c r="I232" s="172">
        <f t="shared" si="62"/>
        <v>0</v>
      </c>
    </row>
    <row r="233" spans="1:9" ht="24.9" customHeight="1" x14ac:dyDescent="0.25">
      <c r="A233" s="148" t="str">
        <f>Datos!B241</f>
        <v>12.6.2.5</v>
      </c>
      <c r="B233" s="325" t="str">
        <f t="shared" si="56"/>
        <v>Caño AcquaØ 25mm</v>
      </c>
      <c r="C233" s="326"/>
      <c r="D233" s="169" t="str">
        <f t="shared" si="57"/>
        <v>ml</v>
      </c>
      <c r="E233" s="170">
        <f t="shared" si="58"/>
        <v>0</v>
      </c>
      <c r="F233" s="171">
        <f t="shared" si="59"/>
        <v>0</v>
      </c>
      <c r="G233" s="129">
        <f t="shared" si="60"/>
        <v>0</v>
      </c>
      <c r="H233" s="129">
        <f t="shared" si="61"/>
        <v>0</v>
      </c>
      <c r="I233" s="172">
        <f t="shared" si="62"/>
        <v>0</v>
      </c>
    </row>
    <row r="234" spans="1:9" ht="24.9" customHeight="1" x14ac:dyDescent="0.25">
      <c r="A234" s="148" t="str">
        <f>Datos!B242</f>
        <v>12.6.2.6</v>
      </c>
      <c r="B234" s="325" t="str">
        <f t="shared" si="56"/>
        <v>Caño AcquaØ 20mm</v>
      </c>
      <c r="C234" s="326"/>
      <c r="D234" s="169" t="str">
        <f t="shared" si="57"/>
        <v>ml</v>
      </c>
      <c r="E234" s="170">
        <f t="shared" si="58"/>
        <v>0</v>
      </c>
      <c r="F234" s="171">
        <f t="shared" si="59"/>
        <v>0</v>
      </c>
      <c r="G234" s="129">
        <f t="shared" si="60"/>
        <v>0</v>
      </c>
      <c r="H234" s="129">
        <f t="shared" si="61"/>
        <v>0</v>
      </c>
      <c r="I234" s="172">
        <f t="shared" si="62"/>
        <v>0</v>
      </c>
    </row>
    <row r="235" spans="1:9" ht="24.9" customHeight="1" x14ac:dyDescent="0.25">
      <c r="A235" s="148" t="str">
        <f>Datos!B243</f>
        <v>12.6.2.7</v>
      </c>
      <c r="B235" s="325" t="str">
        <f t="shared" si="56"/>
        <v>Varios</v>
      </c>
      <c r="C235" s="326"/>
      <c r="D235" s="169" t="str">
        <f t="shared" si="57"/>
        <v>gl</v>
      </c>
      <c r="E235" s="170">
        <f t="shared" si="58"/>
        <v>0</v>
      </c>
      <c r="F235" s="171">
        <f t="shared" si="59"/>
        <v>0</v>
      </c>
      <c r="G235" s="129">
        <f t="shared" si="60"/>
        <v>0</v>
      </c>
      <c r="H235" s="129">
        <f t="shared" si="61"/>
        <v>0</v>
      </c>
      <c r="I235" s="172">
        <f t="shared" si="62"/>
        <v>0</v>
      </c>
    </row>
    <row r="236" spans="1:9" ht="24.9" customHeight="1" x14ac:dyDescent="0.25">
      <c r="A236" s="148" t="str">
        <f>Datos!B244</f>
        <v>12.6.3</v>
      </c>
      <c r="B236" s="325" t="str">
        <f t="shared" si="56"/>
        <v>Revestimientos de cañerías</v>
      </c>
      <c r="C236" s="326"/>
      <c r="D236" s="169" t="str">
        <f t="shared" si="57"/>
        <v>gl</v>
      </c>
      <c r="E236" s="170">
        <f t="shared" si="58"/>
        <v>0</v>
      </c>
      <c r="F236" s="171">
        <f t="shared" si="59"/>
        <v>0</v>
      </c>
      <c r="G236" s="129">
        <f t="shared" si="60"/>
        <v>0</v>
      </c>
      <c r="H236" s="129">
        <f t="shared" si="61"/>
        <v>0</v>
      </c>
      <c r="I236" s="172">
        <f t="shared" si="62"/>
        <v>0</v>
      </c>
    </row>
    <row r="237" spans="1:9" ht="24.9" customHeight="1" x14ac:dyDescent="0.25">
      <c r="A237" s="148" t="str">
        <f>Datos!B245</f>
        <v>12.7</v>
      </c>
      <c r="B237" s="325" t="str">
        <f t="shared" si="56"/>
        <v>Tanque de reserva y Bombeo</v>
      </c>
      <c r="C237" s="326"/>
      <c r="D237" s="169">
        <f t="shared" si="57"/>
        <v>0</v>
      </c>
      <c r="E237" s="170">
        <f t="shared" si="58"/>
        <v>0</v>
      </c>
      <c r="F237" s="171">
        <f t="shared" si="59"/>
        <v>0</v>
      </c>
      <c r="G237" s="129">
        <f t="shared" si="60"/>
        <v>0</v>
      </c>
      <c r="H237" s="129">
        <f t="shared" si="61"/>
        <v>0</v>
      </c>
      <c r="I237" s="172">
        <f t="shared" si="62"/>
        <v>0</v>
      </c>
    </row>
    <row r="238" spans="1:9" ht="24.9" customHeight="1" x14ac:dyDescent="0.25">
      <c r="A238" s="148" t="str">
        <f>Datos!B246</f>
        <v>12.7.1</v>
      </c>
      <c r="B238" s="325" t="str">
        <f t="shared" si="56"/>
        <v>Tanques de Reserva</v>
      </c>
      <c r="C238" s="326"/>
      <c r="D238" s="169">
        <f t="shared" si="57"/>
        <v>0</v>
      </c>
      <c r="E238" s="170">
        <f t="shared" si="58"/>
        <v>0</v>
      </c>
      <c r="F238" s="171">
        <f t="shared" si="59"/>
        <v>0</v>
      </c>
      <c r="G238" s="129">
        <f t="shared" si="60"/>
        <v>0</v>
      </c>
      <c r="H238" s="129">
        <f t="shared" si="61"/>
        <v>0</v>
      </c>
      <c r="I238" s="172">
        <f t="shared" si="62"/>
        <v>0</v>
      </c>
    </row>
    <row r="239" spans="1:9" ht="24.9" customHeight="1" x14ac:dyDescent="0.25">
      <c r="A239" s="148" t="str">
        <f>Datos!B247</f>
        <v>12.7.1.1</v>
      </c>
      <c r="B239" s="325" t="str">
        <f t="shared" si="56"/>
        <v>Tanque ROTOPLAST 2750 ltrs</v>
      </c>
      <c r="C239" s="326"/>
      <c r="D239" s="169" t="str">
        <f t="shared" si="57"/>
        <v>Un.</v>
      </c>
      <c r="E239" s="170">
        <f t="shared" si="58"/>
        <v>0</v>
      </c>
      <c r="F239" s="171">
        <f t="shared" si="59"/>
        <v>0</v>
      </c>
      <c r="G239" s="129">
        <f t="shared" si="60"/>
        <v>0</v>
      </c>
      <c r="H239" s="129">
        <f t="shared" si="61"/>
        <v>0</v>
      </c>
      <c r="I239" s="172">
        <f t="shared" si="62"/>
        <v>0</v>
      </c>
    </row>
    <row r="240" spans="1:9" ht="24.9" customHeight="1" x14ac:dyDescent="0.25">
      <c r="A240" s="148" t="str">
        <f>Datos!B248</f>
        <v>12.7.2</v>
      </c>
      <c r="B240" s="325" t="str">
        <f t="shared" si="56"/>
        <v>Tanques de Bombeo</v>
      </c>
      <c r="C240" s="326"/>
      <c r="D240" s="169">
        <f t="shared" si="57"/>
        <v>0</v>
      </c>
      <c r="E240" s="170">
        <f t="shared" si="58"/>
        <v>0</v>
      </c>
      <c r="F240" s="171">
        <f t="shared" si="59"/>
        <v>0</v>
      </c>
      <c r="G240" s="129">
        <f t="shared" si="60"/>
        <v>0</v>
      </c>
      <c r="H240" s="129">
        <f t="shared" si="61"/>
        <v>0</v>
      </c>
      <c r="I240" s="172">
        <f t="shared" si="62"/>
        <v>0</v>
      </c>
    </row>
    <row r="241" spans="1:9" ht="24.9" customHeight="1" x14ac:dyDescent="0.25">
      <c r="A241" s="148" t="str">
        <f>Datos!B249</f>
        <v>12.7.2.1</v>
      </c>
      <c r="B241" s="325" t="str">
        <f t="shared" si="56"/>
        <v>Tanque 1100 ltrs</v>
      </c>
      <c r="C241" s="326"/>
      <c r="D241" s="169" t="str">
        <f t="shared" si="57"/>
        <v>Un.</v>
      </c>
      <c r="E241" s="170">
        <f t="shared" si="58"/>
        <v>0</v>
      </c>
      <c r="F241" s="171">
        <f t="shared" si="59"/>
        <v>0</v>
      </c>
      <c r="G241" s="129">
        <f t="shared" si="60"/>
        <v>0</v>
      </c>
      <c r="H241" s="129">
        <f t="shared" si="61"/>
        <v>0</v>
      </c>
      <c r="I241" s="172">
        <f t="shared" si="62"/>
        <v>0</v>
      </c>
    </row>
    <row r="242" spans="1:9" ht="24.9" customHeight="1" x14ac:dyDescent="0.25">
      <c r="A242" s="148" t="str">
        <f>Datos!B250</f>
        <v>12.7.2.2</v>
      </c>
      <c r="B242" s="325" t="str">
        <f t="shared" si="56"/>
        <v>Equipo de bombeo  2 electrobombas 2,5 Hp</v>
      </c>
      <c r="C242" s="326"/>
      <c r="D242" s="169" t="str">
        <f t="shared" si="57"/>
        <v>Un.</v>
      </c>
      <c r="E242" s="170">
        <f t="shared" si="58"/>
        <v>0</v>
      </c>
      <c r="F242" s="171">
        <f t="shared" si="59"/>
        <v>0</v>
      </c>
      <c r="G242" s="129">
        <f t="shared" si="60"/>
        <v>0</v>
      </c>
      <c r="H242" s="129">
        <f t="shared" si="61"/>
        <v>0</v>
      </c>
      <c r="I242" s="172">
        <f t="shared" si="62"/>
        <v>0</v>
      </c>
    </row>
    <row r="243" spans="1:9" ht="24.9" customHeight="1" x14ac:dyDescent="0.25">
      <c r="A243" s="148" t="str">
        <f>Datos!B251</f>
        <v>12.7.2.3</v>
      </c>
      <c r="B243" s="325" t="str">
        <f t="shared" ref="B243:B252" si="63">IFERROR(VLOOKUP(A243,Tabla_Datos,2,FALSE),"")</f>
        <v>Flexibles para conexión de artefactos</v>
      </c>
      <c r="C243" s="326"/>
      <c r="D243" s="169" t="str">
        <f t="shared" ref="D243:D252" si="64">IFERROR(VLOOKUP(A243,Tabla_Datos,3,FALSE),"")</f>
        <v>Un.</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 customHeight="1" x14ac:dyDescent="0.25">
      <c r="A244" s="148" t="str">
        <f>Datos!B252</f>
        <v>12.8</v>
      </c>
      <c r="B244" s="325" t="str">
        <f t="shared" si="63"/>
        <v>Artefactos sanitarios y griferia</v>
      </c>
      <c r="C244" s="326"/>
      <c r="D244" s="169">
        <f t="shared" si="64"/>
        <v>0</v>
      </c>
      <c r="E244" s="170">
        <f t="shared" si="65"/>
        <v>0</v>
      </c>
      <c r="F244" s="171">
        <f t="shared" si="66"/>
        <v>0</v>
      </c>
      <c r="G244" s="129">
        <f t="shared" si="67"/>
        <v>0</v>
      </c>
      <c r="H244" s="129">
        <f t="shared" si="68"/>
        <v>0</v>
      </c>
      <c r="I244" s="172">
        <f t="shared" si="69"/>
        <v>0</v>
      </c>
    </row>
    <row r="245" spans="1:9" ht="24.9" customHeight="1" x14ac:dyDescent="0.25">
      <c r="A245" s="148" t="str">
        <f>Datos!B253</f>
        <v>12.8.1</v>
      </c>
      <c r="B245" s="325" t="str">
        <f t="shared" si="63"/>
        <v>Artefactos y Accesorios</v>
      </c>
      <c r="C245" s="326"/>
      <c r="D245" s="169">
        <f t="shared" si="64"/>
        <v>0</v>
      </c>
      <c r="E245" s="170">
        <f t="shared" si="65"/>
        <v>0</v>
      </c>
      <c r="F245" s="171">
        <f t="shared" si="66"/>
        <v>0</v>
      </c>
      <c r="G245" s="129">
        <f t="shared" si="67"/>
        <v>0</v>
      </c>
      <c r="H245" s="129">
        <f t="shared" si="68"/>
        <v>0</v>
      </c>
      <c r="I245" s="172">
        <f t="shared" si="69"/>
        <v>0</v>
      </c>
    </row>
    <row r="246" spans="1:9" ht="24.9" customHeight="1" x14ac:dyDescent="0.25">
      <c r="A246" s="148" t="str">
        <f>Datos!B254</f>
        <v>12.8.1.1</v>
      </c>
      <c r="B246" s="325" t="str">
        <f t="shared" si="63"/>
        <v xml:space="preserve">Inodoro Ferrum </v>
      </c>
      <c r="C246" s="326"/>
      <c r="D246" s="169" t="str">
        <f t="shared" si="64"/>
        <v>Un.</v>
      </c>
      <c r="E246" s="170">
        <f t="shared" si="65"/>
        <v>0</v>
      </c>
      <c r="F246" s="171">
        <f t="shared" si="66"/>
        <v>0</v>
      </c>
      <c r="G246" s="129">
        <f t="shared" si="67"/>
        <v>0</v>
      </c>
      <c r="H246" s="129">
        <f t="shared" si="68"/>
        <v>0</v>
      </c>
      <c r="I246" s="172">
        <f t="shared" si="69"/>
        <v>0</v>
      </c>
    </row>
    <row r="247" spans="1:9" ht="24.9" customHeight="1" x14ac:dyDescent="0.25">
      <c r="A247" s="148" t="str">
        <f>Datos!B255</f>
        <v>12.8.1.2</v>
      </c>
      <c r="B247" s="325" t="str">
        <f t="shared" si="63"/>
        <v>Inodoro Ferrum discapacitado c/depósito mochila</v>
      </c>
      <c r="C247" s="326"/>
      <c r="D247" s="169" t="str">
        <f t="shared" si="64"/>
        <v>Un.</v>
      </c>
      <c r="E247" s="170">
        <f t="shared" si="65"/>
        <v>0</v>
      </c>
      <c r="F247" s="171">
        <f t="shared" si="66"/>
        <v>0</v>
      </c>
      <c r="G247" s="129">
        <f t="shared" si="67"/>
        <v>0</v>
      </c>
      <c r="H247" s="129">
        <f t="shared" si="68"/>
        <v>0</v>
      </c>
      <c r="I247" s="172">
        <f t="shared" si="69"/>
        <v>0</v>
      </c>
    </row>
    <row r="248" spans="1:9" ht="24.9" customHeight="1" x14ac:dyDescent="0.25">
      <c r="A248" s="148" t="str">
        <f>Datos!B256</f>
        <v>12.8.1.3</v>
      </c>
      <c r="B248" s="325" t="str">
        <f t="shared" si="63"/>
        <v>Bebedero</v>
      </c>
      <c r="C248" s="326"/>
      <c r="D248" s="169" t="str">
        <f t="shared" si="64"/>
        <v>Un.</v>
      </c>
      <c r="E248" s="170">
        <f t="shared" si="65"/>
        <v>0</v>
      </c>
      <c r="F248" s="171">
        <f t="shared" si="66"/>
        <v>0</v>
      </c>
      <c r="G248" s="129">
        <f t="shared" si="67"/>
        <v>0</v>
      </c>
      <c r="H248" s="129">
        <f t="shared" si="68"/>
        <v>0</v>
      </c>
      <c r="I248" s="172">
        <f t="shared" si="69"/>
        <v>0</v>
      </c>
    </row>
    <row r="249" spans="1:9" ht="24.9" customHeight="1" x14ac:dyDescent="0.25">
      <c r="A249" s="148" t="str">
        <f>Datos!B257</f>
        <v>12.8.1.4</v>
      </c>
      <c r="B249" s="325" t="str">
        <f t="shared" si="63"/>
        <v>Barrales discapacitado</v>
      </c>
      <c r="C249" s="326"/>
      <c r="D249" s="169" t="str">
        <f t="shared" si="64"/>
        <v>Un.</v>
      </c>
      <c r="E249" s="170">
        <f t="shared" si="65"/>
        <v>0</v>
      </c>
      <c r="F249" s="171">
        <f t="shared" si="66"/>
        <v>0</v>
      </c>
      <c r="G249" s="129">
        <f t="shared" si="67"/>
        <v>0</v>
      </c>
      <c r="H249" s="129">
        <f t="shared" si="68"/>
        <v>0</v>
      </c>
      <c r="I249" s="172">
        <f t="shared" si="69"/>
        <v>0</v>
      </c>
    </row>
    <row r="250" spans="1:9" ht="24.9" customHeight="1" x14ac:dyDescent="0.25">
      <c r="A250" s="148" t="str">
        <f>Datos!B258</f>
        <v>12.8.1.5</v>
      </c>
      <c r="B250" s="325" t="str">
        <f t="shared" si="63"/>
        <v xml:space="preserve">Lavatorio con pie </v>
      </c>
      <c r="C250" s="326"/>
      <c r="D250" s="169" t="str">
        <f t="shared" si="64"/>
        <v>Un.</v>
      </c>
      <c r="E250" s="170">
        <f t="shared" si="65"/>
        <v>0</v>
      </c>
      <c r="F250" s="171">
        <f t="shared" si="66"/>
        <v>0</v>
      </c>
      <c r="G250" s="129">
        <f t="shared" si="67"/>
        <v>0</v>
      </c>
      <c r="H250" s="129">
        <f t="shared" si="68"/>
        <v>0</v>
      </c>
      <c r="I250" s="172">
        <f t="shared" si="69"/>
        <v>0</v>
      </c>
    </row>
    <row r="251" spans="1:9" ht="24.9" customHeight="1" x14ac:dyDescent="0.25">
      <c r="A251" s="148" t="str">
        <f>Datos!B259</f>
        <v>12.8.1.6</v>
      </c>
      <c r="B251" s="325" t="str">
        <f t="shared" si="63"/>
        <v xml:space="preserve">Lavatorio sin pie </v>
      </c>
      <c r="C251" s="326"/>
      <c r="D251" s="169" t="str">
        <f t="shared" si="64"/>
        <v>Un.</v>
      </c>
      <c r="E251" s="170">
        <f t="shared" si="65"/>
        <v>0</v>
      </c>
      <c r="F251" s="171">
        <f t="shared" si="66"/>
        <v>0</v>
      </c>
      <c r="G251" s="129">
        <f t="shared" si="67"/>
        <v>0</v>
      </c>
      <c r="H251" s="129">
        <f t="shared" si="68"/>
        <v>0</v>
      </c>
      <c r="I251" s="172">
        <f t="shared" si="69"/>
        <v>0</v>
      </c>
    </row>
    <row r="252" spans="1:9" ht="24.9" customHeight="1" x14ac:dyDescent="0.25">
      <c r="A252" s="148" t="str">
        <f>Datos!B260</f>
        <v>12.8.1.7</v>
      </c>
      <c r="B252" s="325" t="str">
        <f t="shared" si="63"/>
        <v>Pileta de Cocina AºIº</v>
      </c>
      <c r="C252" s="326"/>
      <c r="D252" s="169" t="str">
        <f t="shared" si="64"/>
        <v>Un.</v>
      </c>
      <c r="E252" s="170">
        <f t="shared" si="65"/>
        <v>0</v>
      </c>
      <c r="F252" s="171">
        <f t="shared" si="66"/>
        <v>0</v>
      </c>
      <c r="G252" s="129">
        <f t="shared" si="67"/>
        <v>0</v>
      </c>
      <c r="H252" s="129">
        <f t="shared" si="68"/>
        <v>0</v>
      </c>
      <c r="I252" s="172">
        <f t="shared" si="69"/>
        <v>0</v>
      </c>
    </row>
    <row r="253" spans="1:9" ht="24.9" customHeight="1" x14ac:dyDescent="0.25">
      <c r="A253" s="148" t="str">
        <f>Datos!B261</f>
        <v>12.8.1.8</v>
      </c>
      <c r="B253" s="325" t="str">
        <f t="shared" ref="B253:B261" si="70">IFERROR(VLOOKUP(A253,Tabla_Datos,2,FALSE),"")</f>
        <v xml:space="preserve">Griferia FV para Lavatorio </v>
      </c>
      <c r="C253" s="326"/>
      <c r="D253" s="169" t="str">
        <f t="shared" ref="D253:D261" si="71">IFERROR(VLOOKUP(A253,Tabla_Datos,3,FALSE),"")</f>
        <v>Un.</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 customHeight="1" x14ac:dyDescent="0.25">
      <c r="A254" s="148" t="str">
        <f>Datos!B262</f>
        <v>12.8.1.9</v>
      </c>
      <c r="B254" s="325" t="str">
        <f t="shared" si="70"/>
        <v>Griferia FV para Lavatorio p/discapacitado</v>
      </c>
      <c r="C254" s="326"/>
      <c r="D254" s="169" t="str">
        <f t="shared" si="71"/>
        <v>Un.</v>
      </c>
      <c r="E254" s="170">
        <f t="shared" si="72"/>
        <v>0</v>
      </c>
      <c r="F254" s="171">
        <f t="shared" si="73"/>
        <v>0</v>
      </c>
      <c r="G254" s="129">
        <f t="shared" si="74"/>
        <v>0</v>
      </c>
      <c r="H254" s="129">
        <f t="shared" si="75"/>
        <v>0</v>
      </c>
      <c r="I254" s="172">
        <f t="shared" si="76"/>
        <v>0</v>
      </c>
    </row>
    <row r="255" spans="1:9" ht="24.9" customHeight="1" x14ac:dyDescent="0.25">
      <c r="A255" s="148" t="str">
        <f>Datos!B263</f>
        <v>12.8.1.10</v>
      </c>
      <c r="B255" s="325" t="str">
        <f t="shared" si="70"/>
        <v>Griferia Pileta Cocinar FV y Pileta de lavar</v>
      </c>
      <c r="C255" s="326"/>
      <c r="D255" s="169" t="str">
        <f t="shared" si="71"/>
        <v>Un.</v>
      </c>
      <c r="E255" s="170">
        <f t="shared" si="72"/>
        <v>0</v>
      </c>
      <c r="F255" s="171">
        <f t="shared" si="73"/>
        <v>0</v>
      </c>
      <c r="G255" s="129">
        <f t="shared" si="74"/>
        <v>0</v>
      </c>
      <c r="H255" s="129">
        <f t="shared" si="75"/>
        <v>0</v>
      </c>
      <c r="I255" s="172">
        <f t="shared" si="76"/>
        <v>0</v>
      </c>
    </row>
    <row r="256" spans="1:9" ht="24.9" customHeight="1" x14ac:dyDescent="0.25">
      <c r="A256" s="148" t="str">
        <f>Datos!B264</f>
        <v>12.8.1.11</v>
      </c>
      <c r="B256" s="325" t="str">
        <f t="shared" si="70"/>
        <v xml:space="preserve">Lavabo discapacitado </v>
      </c>
      <c r="C256" s="326"/>
      <c r="D256" s="169" t="str">
        <f t="shared" si="71"/>
        <v>Un.</v>
      </c>
      <c r="E256" s="170">
        <f t="shared" si="72"/>
        <v>0</v>
      </c>
      <c r="F256" s="171">
        <f t="shared" si="73"/>
        <v>0</v>
      </c>
      <c r="G256" s="129">
        <f t="shared" si="74"/>
        <v>0</v>
      </c>
      <c r="H256" s="129">
        <f t="shared" si="75"/>
        <v>0</v>
      </c>
      <c r="I256" s="172">
        <f t="shared" si="76"/>
        <v>0</v>
      </c>
    </row>
    <row r="257" spans="1:9" ht="24.9" customHeight="1" x14ac:dyDescent="0.25">
      <c r="A257" s="148" t="str">
        <f>Datos!B265</f>
        <v>12.8.1.12</v>
      </c>
      <c r="B257" s="325" t="str">
        <f t="shared" si="70"/>
        <v>Canillas surtidor</v>
      </c>
      <c r="C257" s="326"/>
      <c r="D257" s="169" t="str">
        <f t="shared" si="71"/>
        <v>Un.</v>
      </c>
      <c r="E257" s="170">
        <f t="shared" si="72"/>
        <v>0</v>
      </c>
      <c r="F257" s="171">
        <f t="shared" si="73"/>
        <v>0</v>
      </c>
      <c r="G257" s="129">
        <f t="shared" si="74"/>
        <v>0</v>
      </c>
      <c r="H257" s="129">
        <f t="shared" si="75"/>
        <v>0</v>
      </c>
      <c r="I257" s="172">
        <f t="shared" si="76"/>
        <v>0</v>
      </c>
    </row>
    <row r="258" spans="1:9" ht="24.9" customHeight="1" x14ac:dyDescent="0.25">
      <c r="A258" s="148" t="str">
        <f>Datos!B266</f>
        <v>12.8.1.13</v>
      </c>
      <c r="B258" s="325" t="str">
        <f t="shared" si="70"/>
        <v>Varios, Accesorios para fijacion, adhesicos, etc.</v>
      </c>
      <c r="C258" s="326"/>
      <c r="D258" s="169" t="str">
        <f t="shared" si="71"/>
        <v>Gl</v>
      </c>
      <c r="E258" s="170">
        <f t="shared" si="72"/>
        <v>0</v>
      </c>
      <c r="F258" s="171">
        <f t="shared" si="73"/>
        <v>0</v>
      </c>
      <c r="G258" s="129">
        <f t="shared" si="74"/>
        <v>0</v>
      </c>
      <c r="H258" s="129">
        <f t="shared" si="75"/>
        <v>0</v>
      </c>
      <c r="I258" s="172">
        <f t="shared" si="76"/>
        <v>0</v>
      </c>
    </row>
    <row r="259" spans="1:9" ht="24.9" customHeight="1" x14ac:dyDescent="0.25">
      <c r="A259" s="148" t="str">
        <f>Datos!B267</f>
        <v>12.8.1.14</v>
      </c>
      <c r="B259" s="325" t="str">
        <f t="shared" si="70"/>
        <v>Flexibles</v>
      </c>
      <c r="C259" s="326"/>
      <c r="D259" s="169" t="str">
        <f t="shared" si="71"/>
        <v>Un.</v>
      </c>
      <c r="E259" s="170">
        <f t="shared" si="72"/>
        <v>0</v>
      </c>
      <c r="F259" s="171">
        <f t="shared" si="73"/>
        <v>0</v>
      </c>
      <c r="G259" s="129">
        <f t="shared" si="74"/>
        <v>0</v>
      </c>
      <c r="H259" s="129">
        <f t="shared" si="75"/>
        <v>0</v>
      </c>
      <c r="I259" s="172">
        <f t="shared" si="76"/>
        <v>0</v>
      </c>
    </row>
    <row r="260" spans="1:9" ht="24.9" customHeight="1" x14ac:dyDescent="0.25">
      <c r="A260" s="148" t="str">
        <f>Datos!B268</f>
        <v>12.9</v>
      </c>
      <c r="B260" s="325" t="str">
        <f t="shared" si="70"/>
        <v>Cañería de desague pluvial</v>
      </c>
      <c r="C260" s="326"/>
      <c r="D260" s="169">
        <f t="shared" si="71"/>
        <v>0</v>
      </c>
      <c r="E260" s="170">
        <f t="shared" si="72"/>
        <v>0</v>
      </c>
      <c r="F260" s="171">
        <f t="shared" si="73"/>
        <v>0</v>
      </c>
      <c r="G260" s="129">
        <f t="shared" si="74"/>
        <v>0</v>
      </c>
      <c r="H260" s="129">
        <f t="shared" si="75"/>
        <v>0</v>
      </c>
      <c r="I260" s="172">
        <f t="shared" si="76"/>
        <v>0</v>
      </c>
    </row>
    <row r="261" spans="1:9" ht="24.9" customHeight="1" x14ac:dyDescent="0.25">
      <c r="A261" s="148" t="str">
        <f>Datos!B269</f>
        <v>12.9.1</v>
      </c>
      <c r="B261" s="325" t="str">
        <f t="shared" si="70"/>
        <v>De P.V.C.</v>
      </c>
      <c r="C261" s="326"/>
      <c r="D261" s="169">
        <f t="shared" si="71"/>
        <v>0</v>
      </c>
      <c r="E261" s="170">
        <f t="shared" si="72"/>
        <v>0</v>
      </c>
      <c r="F261" s="171">
        <f t="shared" si="73"/>
        <v>0</v>
      </c>
      <c r="G261" s="129">
        <f t="shared" si="74"/>
        <v>0</v>
      </c>
      <c r="H261" s="129">
        <f t="shared" si="75"/>
        <v>0</v>
      </c>
      <c r="I261" s="172">
        <f t="shared" si="76"/>
        <v>0</v>
      </c>
    </row>
    <row r="262" spans="1:9" ht="24.9" customHeight="1" x14ac:dyDescent="0.25">
      <c r="A262" s="148" t="str">
        <f>Datos!B270</f>
        <v>12.9.1.1</v>
      </c>
      <c r="B262" s="325" t="str">
        <f t="shared" ref="B262:B273" si="77">IFERROR(VLOOKUP(A262,Tabla_Datos,2,FALSE),"")</f>
        <v>Boca DESAGÜE PLUVIAL</v>
      </c>
      <c r="C262" s="326"/>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 customHeight="1" x14ac:dyDescent="0.25">
      <c r="A263" s="148" t="str">
        <f>Datos!B271</f>
        <v>12.9.1.2</v>
      </c>
      <c r="B263" s="325" t="str">
        <f t="shared" si="77"/>
        <v>Canaleta - Rejillas</v>
      </c>
      <c r="C263" s="326"/>
      <c r="D263" s="169" t="str">
        <f t="shared" si="78"/>
        <v>Un.</v>
      </c>
      <c r="E263" s="170">
        <f t="shared" si="79"/>
        <v>0</v>
      </c>
      <c r="F263" s="171">
        <f t="shared" si="80"/>
        <v>0</v>
      </c>
      <c r="G263" s="129">
        <f t="shared" si="81"/>
        <v>0</v>
      </c>
      <c r="H263" s="129">
        <f t="shared" si="82"/>
        <v>0</v>
      </c>
      <c r="I263" s="172">
        <f t="shared" si="83"/>
        <v>0</v>
      </c>
    </row>
    <row r="264" spans="1:9" ht="24.9" customHeight="1" x14ac:dyDescent="0.25">
      <c r="A264" s="148" t="str">
        <f>Datos!B272</f>
        <v>12.9.1.3</v>
      </c>
      <c r="B264" s="325" t="str">
        <f t="shared" si="77"/>
        <v>Gargola Hº Aº</v>
      </c>
      <c r="C264" s="326"/>
      <c r="D264" s="169" t="str">
        <f t="shared" si="78"/>
        <v>Un.</v>
      </c>
      <c r="E264" s="170">
        <f t="shared" si="79"/>
        <v>0</v>
      </c>
      <c r="F264" s="171">
        <f t="shared" si="80"/>
        <v>0</v>
      </c>
      <c r="G264" s="129">
        <f t="shared" si="81"/>
        <v>0</v>
      </c>
      <c r="H264" s="129">
        <f t="shared" si="82"/>
        <v>0</v>
      </c>
      <c r="I264" s="172">
        <f t="shared" si="83"/>
        <v>0</v>
      </c>
    </row>
    <row r="265" spans="1:9" ht="24.9" customHeight="1" x14ac:dyDescent="0.25">
      <c r="A265" s="148" t="str">
        <f>Datos!B273</f>
        <v>12.9.1.4</v>
      </c>
      <c r="B265" s="325" t="str">
        <f t="shared" si="77"/>
        <v>Embudo PVCº</v>
      </c>
      <c r="C265" s="326"/>
      <c r="D265" s="169" t="str">
        <f t="shared" si="78"/>
        <v>Un.</v>
      </c>
      <c r="E265" s="170">
        <f t="shared" si="79"/>
        <v>0</v>
      </c>
      <c r="F265" s="171">
        <f t="shared" si="80"/>
        <v>0</v>
      </c>
      <c r="G265" s="129">
        <f t="shared" si="81"/>
        <v>0</v>
      </c>
      <c r="H265" s="129">
        <f t="shared" si="82"/>
        <v>0</v>
      </c>
      <c r="I265" s="172">
        <f t="shared" si="83"/>
        <v>0</v>
      </c>
    </row>
    <row r="266" spans="1:9" ht="24.9" customHeight="1" x14ac:dyDescent="0.25">
      <c r="A266" s="148" t="str">
        <f>Datos!B274</f>
        <v>12.10</v>
      </c>
      <c r="B266" s="325" t="str">
        <f t="shared" si="77"/>
        <v xml:space="preserve">Conexión a redes externas </v>
      </c>
      <c r="C266" s="326"/>
      <c r="D266" s="169">
        <f t="shared" si="78"/>
        <v>0</v>
      </c>
      <c r="E266" s="170">
        <f t="shared" si="79"/>
        <v>0</v>
      </c>
      <c r="F266" s="171">
        <f t="shared" si="80"/>
        <v>0</v>
      </c>
      <c r="G266" s="129">
        <f t="shared" si="81"/>
        <v>0</v>
      </c>
      <c r="H266" s="129">
        <f t="shared" si="82"/>
        <v>0</v>
      </c>
      <c r="I266" s="172">
        <f t="shared" si="83"/>
        <v>0</v>
      </c>
    </row>
    <row r="267" spans="1:9" ht="24.9" customHeight="1" x14ac:dyDescent="0.25">
      <c r="A267" s="148" t="str">
        <f>Datos!B275</f>
        <v>12.10.1</v>
      </c>
      <c r="B267" s="325" t="str">
        <f t="shared" si="77"/>
        <v>Conexión de agua</v>
      </c>
      <c r="C267" s="326"/>
      <c r="D267" s="169" t="str">
        <f t="shared" si="78"/>
        <v>gl</v>
      </c>
      <c r="E267" s="170">
        <f t="shared" si="79"/>
        <v>0</v>
      </c>
      <c r="F267" s="171">
        <f t="shared" si="80"/>
        <v>0</v>
      </c>
      <c r="G267" s="129">
        <f t="shared" si="81"/>
        <v>0</v>
      </c>
      <c r="H267" s="129">
        <f t="shared" si="82"/>
        <v>0</v>
      </c>
      <c r="I267" s="172">
        <f t="shared" si="83"/>
        <v>0</v>
      </c>
    </row>
    <row r="268" spans="1:9" ht="24.9" customHeight="1" x14ac:dyDescent="0.25">
      <c r="A268" s="148">
        <f>Datos!B276</f>
        <v>14</v>
      </c>
      <c r="B268" s="325" t="str">
        <f t="shared" si="77"/>
        <v xml:space="preserve"> INSTALACIÓN ELECTROMECANICA</v>
      </c>
      <c r="C268" s="326"/>
      <c r="D268" s="169">
        <f t="shared" si="78"/>
        <v>0</v>
      </c>
      <c r="E268" s="170">
        <f t="shared" si="79"/>
        <v>0</v>
      </c>
      <c r="F268" s="171">
        <f t="shared" si="80"/>
        <v>0</v>
      </c>
      <c r="G268" s="129">
        <f t="shared" si="81"/>
        <v>0</v>
      </c>
      <c r="H268" s="129">
        <f t="shared" si="82"/>
        <v>0</v>
      </c>
      <c r="I268" s="172">
        <f t="shared" si="83"/>
        <v>0</v>
      </c>
    </row>
    <row r="269" spans="1:9" ht="24.9" customHeight="1" x14ac:dyDescent="0.25">
      <c r="A269" s="148" t="str">
        <f>Datos!B277</f>
        <v>14.1</v>
      </c>
      <c r="B269" s="325" t="str">
        <f t="shared" si="77"/>
        <v>Sistema de bombeo Sanitario</v>
      </c>
      <c r="C269" s="326"/>
      <c r="D269" s="169">
        <f t="shared" si="78"/>
        <v>0</v>
      </c>
      <c r="E269" s="170">
        <f t="shared" si="79"/>
        <v>0</v>
      </c>
      <c r="F269" s="171">
        <f t="shared" si="80"/>
        <v>0</v>
      </c>
      <c r="G269" s="129">
        <f t="shared" si="81"/>
        <v>0</v>
      </c>
      <c r="H269" s="129">
        <f t="shared" si="82"/>
        <v>0</v>
      </c>
      <c r="I269" s="172">
        <f t="shared" si="83"/>
        <v>0</v>
      </c>
    </row>
    <row r="270" spans="1:9" ht="24.9" customHeight="1" x14ac:dyDescent="0.25">
      <c r="A270" s="148" t="str">
        <f>Datos!B278</f>
        <v>14.1.1</v>
      </c>
      <c r="B270" s="325" t="str">
        <f t="shared" si="77"/>
        <v>Tablero eléctrico para agua de consumo diario</v>
      </c>
      <c r="C270" s="326"/>
      <c r="D270" s="169" t="str">
        <f t="shared" si="78"/>
        <v>gl</v>
      </c>
      <c r="E270" s="170">
        <f t="shared" si="79"/>
        <v>0</v>
      </c>
      <c r="F270" s="171">
        <f t="shared" si="80"/>
        <v>0</v>
      </c>
      <c r="G270" s="129">
        <f t="shared" si="81"/>
        <v>0</v>
      </c>
      <c r="H270" s="129">
        <f t="shared" si="82"/>
        <v>0</v>
      </c>
      <c r="I270" s="172">
        <f t="shared" si="83"/>
        <v>0</v>
      </c>
    </row>
    <row r="271" spans="1:9" ht="24.9" customHeight="1" x14ac:dyDescent="0.25">
      <c r="A271" s="148" t="str">
        <f>Datos!B279</f>
        <v>14.1.2</v>
      </c>
      <c r="B271" s="325" t="str">
        <f t="shared" si="77"/>
        <v xml:space="preserve">Grupo electrogeno para bombas de agua de consumo </v>
      </c>
      <c r="C271" s="326"/>
      <c r="D271" s="169" t="str">
        <f t="shared" si="78"/>
        <v>gl</v>
      </c>
      <c r="E271" s="170">
        <f t="shared" si="79"/>
        <v>0</v>
      </c>
      <c r="F271" s="171">
        <f t="shared" si="80"/>
        <v>0</v>
      </c>
      <c r="G271" s="129">
        <f t="shared" si="81"/>
        <v>0</v>
      </c>
      <c r="H271" s="129">
        <f t="shared" si="82"/>
        <v>0</v>
      </c>
      <c r="I271" s="172">
        <f t="shared" si="83"/>
        <v>0</v>
      </c>
    </row>
    <row r="272" spans="1:9" ht="24.9" customHeight="1" x14ac:dyDescent="0.25">
      <c r="A272" s="148">
        <f>Datos!B280</f>
        <v>16</v>
      </c>
      <c r="B272" s="325" t="str">
        <f t="shared" si="77"/>
        <v xml:space="preserve"> INSTALACIÓN DE AIRE ACONDICIONADO</v>
      </c>
      <c r="C272" s="326"/>
      <c r="D272" s="169">
        <f t="shared" si="78"/>
        <v>0</v>
      </c>
      <c r="E272" s="170">
        <f t="shared" si="79"/>
        <v>0</v>
      </c>
      <c r="F272" s="171">
        <f t="shared" si="80"/>
        <v>0</v>
      </c>
      <c r="G272" s="129">
        <f t="shared" si="81"/>
        <v>0</v>
      </c>
      <c r="H272" s="129">
        <f t="shared" si="82"/>
        <v>0</v>
      </c>
      <c r="I272" s="172">
        <f t="shared" si="83"/>
        <v>0</v>
      </c>
    </row>
    <row r="273" spans="1:9" ht="24.9" customHeight="1" x14ac:dyDescent="0.25">
      <c r="A273" s="148" t="str">
        <f>Datos!B281</f>
        <v>16.1</v>
      </c>
      <c r="B273" s="325" t="str">
        <f t="shared" si="77"/>
        <v>Instalación de aire acondicionado frio - calor</v>
      </c>
      <c r="C273" s="326"/>
      <c r="D273" s="169">
        <f t="shared" si="78"/>
        <v>0</v>
      </c>
      <c r="E273" s="170">
        <f t="shared" si="79"/>
        <v>0</v>
      </c>
      <c r="F273" s="171">
        <f t="shared" si="80"/>
        <v>0</v>
      </c>
      <c r="G273" s="129">
        <f t="shared" si="81"/>
        <v>0</v>
      </c>
      <c r="H273" s="129">
        <f t="shared" si="82"/>
        <v>0</v>
      </c>
      <c r="I273" s="172">
        <f t="shared" si="83"/>
        <v>0</v>
      </c>
    </row>
    <row r="274" spans="1:9" ht="24.9" customHeight="1" x14ac:dyDescent="0.25">
      <c r="A274" s="148" t="str">
        <f>Datos!B282</f>
        <v>16.1.1</v>
      </c>
      <c r="B274" s="325" t="str">
        <f t="shared" ref="B274:B285" si="84">IFERROR(VLOOKUP(A274,Tabla_Datos,2,FALSE),"")</f>
        <v>Equipos de Aire Acondicionado 18000 fr</v>
      </c>
      <c r="C274" s="326"/>
      <c r="D274" s="169" t="str">
        <f t="shared" ref="D274:D285" si="85">IFERROR(VLOOKUP(A274,Tabla_Datos,3,FALSE),"")</f>
        <v>Un</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 customHeight="1" x14ac:dyDescent="0.25">
      <c r="A275" s="148" t="str">
        <f>Datos!B283</f>
        <v>16.1.2</v>
      </c>
      <c r="B275" s="325" t="str">
        <f t="shared" si="84"/>
        <v>Equipos de Aire Acondicionado 8000 fr</v>
      </c>
      <c r="C275" s="326"/>
      <c r="D275" s="169" t="str">
        <f t="shared" si="85"/>
        <v>Un</v>
      </c>
      <c r="E275" s="170">
        <f t="shared" si="86"/>
        <v>0</v>
      </c>
      <c r="F275" s="171">
        <f t="shared" si="87"/>
        <v>0</v>
      </c>
      <c r="G275" s="129">
        <f t="shared" si="88"/>
        <v>0</v>
      </c>
      <c r="H275" s="129">
        <f t="shared" si="89"/>
        <v>0</v>
      </c>
      <c r="I275" s="172">
        <f t="shared" si="90"/>
        <v>0</v>
      </c>
    </row>
    <row r="276" spans="1:9" ht="24.9" customHeight="1" x14ac:dyDescent="0.25">
      <c r="A276" s="148" t="str">
        <f>Datos!B284</f>
        <v>16.1.3</v>
      </c>
      <c r="B276" s="325" t="str">
        <f t="shared" si="84"/>
        <v>Equipos de Aire Acondicionado 3000 fr</v>
      </c>
      <c r="C276" s="326"/>
      <c r="D276" s="169" t="str">
        <f t="shared" si="85"/>
        <v>Un</v>
      </c>
      <c r="E276" s="170">
        <f t="shared" si="86"/>
        <v>0</v>
      </c>
      <c r="F276" s="171">
        <f t="shared" si="87"/>
        <v>0</v>
      </c>
      <c r="G276" s="129">
        <f t="shared" si="88"/>
        <v>0</v>
      </c>
      <c r="H276" s="129">
        <f t="shared" si="89"/>
        <v>0</v>
      </c>
      <c r="I276" s="172">
        <f t="shared" si="90"/>
        <v>0</v>
      </c>
    </row>
    <row r="277" spans="1:9" ht="24.9" customHeight="1" x14ac:dyDescent="0.25">
      <c r="A277" s="148" t="str">
        <f>Datos!B285</f>
        <v>16.1.4</v>
      </c>
      <c r="B277" s="325" t="str">
        <f t="shared" si="84"/>
        <v>Accesorios</v>
      </c>
      <c r="C277" s="326"/>
      <c r="D277" s="169" t="str">
        <f t="shared" si="85"/>
        <v>gl</v>
      </c>
      <c r="E277" s="170">
        <f t="shared" si="86"/>
        <v>0</v>
      </c>
      <c r="F277" s="171">
        <f t="shared" si="87"/>
        <v>0</v>
      </c>
      <c r="G277" s="129">
        <f t="shared" si="88"/>
        <v>0</v>
      </c>
      <c r="H277" s="129">
        <f t="shared" si="89"/>
        <v>0</v>
      </c>
      <c r="I277" s="172">
        <f t="shared" si="90"/>
        <v>0</v>
      </c>
    </row>
    <row r="278" spans="1:9" ht="24.9" customHeight="1" x14ac:dyDescent="0.25">
      <c r="A278" s="148">
        <f>Datos!B286</f>
        <v>17</v>
      </c>
      <c r="B278" s="325" t="str">
        <f t="shared" si="84"/>
        <v xml:space="preserve"> INSTALACIÓN DE SEGURIDAD</v>
      </c>
      <c r="C278" s="326"/>
      <c r="D278" s="169">
        <f t="shared" si="85"/>
        <v>0</v>
      </c>
      <c r="E278" s="170">
        <f t="shared" si="86"/>
        <v>0</v>
      </c>
      <c r="F278" s="171">
        <f t="shared" si="87"/>
        <v>0</v>
      </c>
      <c r="G278" s="129">
        <f t="shared" si="88"/>
        <v>0</v>
      </c>
      <c r="H278" s="129">
        <f t="shared" si="89"/>
        <v>0</v>
      </c>
      <c r="I278" s="172">
        <f t="shared" si="90"/>
        <v>0</v>
      </c>
    </row>
    <row r="279" spans="1:9" ht="24.9" customHeight="1" x14ac:dyDescent="0.25">
      <c r="A279" s="148" t="str">
        <f>Datos!B287</f>
        <v>17.1</v>
      </c>
      <c r="B279" s="325" t="str">
        <f t="shared" si="84"/>
        <v>Contra Incendio</v>
      </c>
      <c r="C279" s="326"/>
      <c r="D279" s="169">
        <f t="shared" si="85"/>
        <v>0</v>
      </c>
      <c r="E279" s="170">
        <f t="shared" si="86"/>
        <v>0</v>
      </c>
      <c r="F279" s="171">
        <f t="shared" si="87"/>
        <v>0</v>
      </c>
      <c r="G279" s="129">
        <f t="shared" si="88"/>
        <v>0</v>
      </c>
      <c r="H279" s="129">
        <f t="shared" si="89"/>
        <v>0</v>
      </c>
      <c r="I279" s="172">
        <f t="shared" si="90"/>
        <v>0</v>
      </c>
    </row>
    <row r="280" spans="1:9" ht="24.9" customHeight="1" x14ac:dyDescent="0.25">
      <c r="A280" s="148" t="str">
        <f>Datos!B288</f>
        <v>17.1.3</v>
      </c>
      <c r="B280" s="325" t="str">
        <f t="shared" si="84"/>
        <v>Matafuegos, carteles de señalización</v>
      </c>
      <c r="C280" s="326"/>
      <c r="D280" s="169">
        <f t="shared" si="85"/>
        <v>0</v>
      </c>
      <c r="E280" s="170">
        <f t="shared" si="86"/>
        <v>0</v>
      </c>
      <c r="F280" s="171">
        <f t="shared" si="87"/>
        <v>0</v>
      </c>
      <c r="G280" s="129">
        <f t="shared" si="88"/>
        <v>0</v>
      </c>
      <c r="H280" s="129">
        <f t="shared" si="89"/>
        <v>0</v>
      </c>
      <c r="I280" s="172">
        <f t="shared" si="90"/>
        <v>0</v>
      </c>
    </row>
    <row r="281" spans="1:9" ht="24.9" customHeight="1" x14ac:dyDescent="0.25">
      <c r="A281" s="148" t="str">
        <f>Datos!B289</f>
        <v>17.1.3.1</v>
      </c>
      <c r="B281" s="325" t="str">
        <f t="shared" si="84"/>
        <v>Matafuegos CO2 de 5 kg</v>
      </c>
      <c r="C281" s="326"/>
      <c r="D281" s="169" t="str">
        <f t="shared" si="85"/>
        <v>Un.</v>
      </c>
      <c r="E281" s="170">
        <f t="shared" si="86"/>
        <v>0</v>
      </c>
      <c r="F281" s="171">
        <f t="shared" si="87"/>
        <v>0</v>
      </c>
      <c r="G281" s="129">
        <f t="shared" si="88"/>
        <v>0</v>
      </c>
      <c r="H281" s="129">
        <f t="shared" si="89"/>
        <v>0</v>
      </c>
      <c r="I281" s="172">
        <f t="shared" si="90"/>
        <v>0</v>
      </c>
    </row>
    <row r="282" spans="1:9" ht="24.9" customHeight="1" x14ac:dyDescent="0.25">
      <c r="A282" s="148" t="str">
        <f>Datos!B290</f>
        <v>17.1.3.2</v>
      </c>
      <c r="B282" s="325" t="str">
        <f t="shared" si="84"/>
        <v>Matafuegos ABC de 5 kg</v>
      </c>
      <c r="C282" s="326"/>
      <c r="D282" s="169" t="str">
        <f t="shared" si="85"/>
        <v>Un.</v>
      </c>
      <c r="E282" s="170">
        <f t="shared" si="86"/>
        <v>0</v>
      </c>
      <c r="F282" s="171">
        <f t="shared" si="87"/>
        <v>0</v>
      </c>
      <c r="G282" s="129">
        <f t="shared" si="88"/>
        <v>0</v>
      </c>
      <c r="H282" s="129">
        <f t="shared" si="89"/>
        <v>0</v>
      </c>
      <c r="I282" s="172">
        <f t="shared" si="90"/>
        <v>0</v>
      </c>
    </row>
    <row r="283" spans="1:9" ht="24.9" customHeight="1" x14ac:dyDescent="0.25">
      <c r="A283" s="148" t="str">
        <f>Datos!B291</f>
        <v>17.1.3.3</v>
      </c>
      <c r="B283" s="325" t="str">
        <f t="shared" si="84"/>
        <v>Matafuegos Clase K 5Kg</v>
      </c>
      <c r="C283" s="326"/>
      <c r="D283" s="169" t="str">
        <f t="shared" si="85"/>
        <v>Un.</v>
      </c>
      <c r="E283" s="170">
        <f t="shared" si="86"/>
        <v>0</v>
      </c>
      <c r="F283" s="171">
        <f t="shared" si="87"/>
        <v>0</v>
      </c>
      <c r="G283" s="129">
        <f t="shared" si="88"/>
        <v>0</v>
      </c>
      <c r="H283" s="129">
        <f t="shared" si="89"/>
        <v>0</v>
      </c>
      <c r="I283" s="172">
        <f t="shared" si="90"/>
        <v>0</v>
      </c>
    </row>
    <row r="284" spans="1:9" ht="24.9" customHeight="1" x14ac:dyDescent="0.25">
      <c r="A284" s="148" t="str">
        <f>Datos!B292</f>
        <v>17.1.3.4</v>
      </c>
      <c r="B284" s="325" t="str">
        <f t="shared" si="84"/>
        <v>Cartel de Salida con Iluminación Autónoma Minimo 6 hs</v>
      </c>
      <c r="C284" s="326"/>
      <c r="D284" s="169" t="str">
        <f t="shared" si="85"/>
        <v>Un.</v>
      </c>
      <c r="E284" s="170">
        <f t="shared" si="86"/>
        <v>0</v>
      </c>
      <c r="F284" s="171">
        <f t="shared" si="87"/>
        <v>0</v>
      </c>
      <c r="G284" s="129">
        <f t="shared" si="88"/>
        <v>0</v>
      </c>
      <c r="H284" s="129">
        <f t="shared" si="89"/>
        <v>0</v>
      </c>
      <c r="I284" s="172">
        <f t="shared" si="90"/>
        <v>0</v>
      </c>
    </row>
    <row r="285" spans="1:9" ht="24.9" customHeight="1" x14ac:dyDescent="0.25">
      <c r="A285" s="148" t="str">
        <f>Datos!B293</f>
        <v>17.1.3.5</v>
      </c>
      <c r="B285" s="325" t="str">
        <f t="shared" si="84"/>
        <v>Cartel de Salida de PVC</v>
      </c>
      <c r="C285" s="326"/>
      <c r="D285" s="169" t="str">
        <f t="shared" si="85"/>
        <v>Un.</v>
      </c>
      <c r="E285" s="170">
        <f t="shared" si="86"/>
        <v>0</v>
      </c>
      <c r="F285" s="171">
        <f t="shared" si="87"/>
        <v>0</v>
      </c>
      <c r="G285" s="129">
        <f t="shared" si="88"/>
        <v>0</v>
      </c>
      <c r="H285" s="129">
        <f t="shared" si="89"/>
        <v>0</v>
      </c>
      <c r="I285" s="172">
        <f t="shared" si="90"/>
        <v>0</v>
      </c>
    </row>
    <row r="286" spans="1:9" ht="24.9" customHeight="1" x14ac:dyDescent="0.25">
      <c r="A286" s="148" t="str">
        <f>Datos!B294</f>
        <v>17.1.3.6</v>
      </c>
      <c r="B286" s="325" t="str">
        <f t="shared" ref="B286:B296" si="91">IFERROR(VLOOKUP(A286,Tabla_Datos,2,FALSE),"")</f>
        <v xml:space="preserve">Botiquin Primeros Auxilios </v>
      </c>
      <c r="C286" s="326"/>
      <c r="D286" s="169" t="str">
        <f t="shared" ref="D286:D296" si="92">IFERROR(VLOOKUP(A286,Tabla_Datos,3,FALSE),"")</f>
        <v>Un.</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 customHeight="1" x14ac:dyDescent="0.25">
      <c r="A287" s="148" t="str">
        <f>Datos!B295</f>
        <v>17.1.5</v>
      </c>
      <c r="B287" s="325" t="str">
        <f t="shared" si="91"/>
        <v xml:space="preserve">Planos   </v>
      </c>
      <c r="C287" s="326"/>
      <c r="D287" s="169" t="str">
        <f t="shared" si="92"/>
        <v>Un.</v>
      </c>
      <c r="E287" s="170">
        <f t="shared" si="93"/>
        <v>0</v>
      </c>
      <c r="F287" s="171">
        <f t="shared" si="94"/>
        <v>0</v>
      </c>
      <c r="G287" s="129">
        <f t="shared" si="95"/>
        <v>0</v>
      </c>
      <c r="H287" s="129">
        <f t="shared" si="96"/>
        <v>0</v>
      </c>
      <c r="I287" s="172">
        <f t="shared" si="97"/>
        <v>0</v>
      </c>
    </row>
    <row r="288" spans="1:9" ht="24.9" customHeight="1" x14ac:dyDescent="0.25">
      <c r="A288" s="148" t="str">
        <f>Datos!B296</f>
        <v>17.2</v>
      </c>
      <c r="B288" s="325" t="str">
        <f t="shared" si="91"/>
        <v>Alarmas técnicas</v>
      </c>
      <c r="C288" s="326"/>
      <c r="D288" s="169">
        <f t="shared" si="92"/>
        <v>0</v>
      </c>
      <c r="E288" s="170">
        <f t="shared" si="93"/>
        <v>0</v>
      </c>
      <c r="F288" s="171">
        <f t="shared" si="94"/>
        <v>0</v>
      </c>
      <c r="G288" s="129">
        <f t="shared" si="95"/>
        <v>0</v>
      </c>
      <c r="H288" s="129">
        <f t="shared" si="96"/>
        <v>0</v>
      </c>
      <c r="I288" s="172">
        <f t="shared" si="97"/>
        <v>0</v>
      </c>
    </row>
    <row r="289" spans="1:9" ht="24.9" customHeight="1" x14ac:dyDescent="0.25">
      <c r="A289" s="148" t="str">
        <f>Datos!B297</f>
        <v>17.2.1</v>
      </c>
      <c r="B289" s="325" t="str">
        <f t="shared" si="91"/>
        <v>Detectores de Humo y Gas</v>
      </c>
      <c r="C289" s="326"/>
      <c r="D289" s="169">
        <f t="shared" si="92"/>
        <v>0</v>
      </c>
      <c r="E289" s="170">
        <f t="shared" si="93"/>
        <v>0</v>
      </c>
      <c r="F289" s="171">
        <f t="shared" si="94"/>
        <v>0</v>
      </c>
      <c r="G289" s="129">
        <f t="shared" si="95"/>
        <v>0</v>
      </c>
      <c r="H289" s="129">
        <f t="shared" si="96"/>
        <v>0</v>
      </c>
      <c r="I289" s="172">
        <f t="shared" si="97"/>
        <v>0</v>
      </c>
    </row>
    <row r="290" spans="1:9" ht="24.9" customHeight="1" x14ac:dyDescent="0.25">
      <c r="A290" s="148" t="str">
        <f>Datos!B298</f>
        <v>17.2.1.1</v>
      </c>
      <c r="B290" s="325" t="str">
        <f t="shared" si="91"/>
        <v>Detector de humo</v>
      </c>
      <c r="C290" s="326"/>
      <c r="D290" s="169" t="str">
        <f t="shared" si="92"/>
        <v>Un.</v>
      </c>
      <c r="E290" s="170">
        <f t="shared" si="93"/>
        <v>0</v>
      </c>
      <c r="F290" s="171">
        <f t="shared" si="94"/>
        <v>0</v>
      </c>
      <c r="G290" s="129">
        <f t="shared" si="95"/>
        <v>0</v>
      </c>
      <c r="H290" s="129">
        <f t="shared" si="96"/>
        <v>0</v>
      </c>
      <c r="I290" s="172">
        <f t="shared" si="97"/>
        <v>0</v>
      </c>
    </row>
    <row r="291" spans="1:9" ht="24.9" customHeight="1" x14ac:dyDescent="0.25">
      <c r="A291" s="148" t="str">
        <f>Datos!B299</f>
        <v>17.2.1.2</v>
      </c>
      <c r="B291" s="325" t="str">
        <f t="shared" si="91"/>
        <v>Detector de gas</v>
      </c>
      <c r="C291" s="326"/>
      <c r="D291" s="169" t="str">
        <f t="shared" si="92"/>
        <v>Un.</v>
      </c>
      <c r="E291" s="170">
        <f t="shared" si="93"/>
        <v>0</v>
      </c>
      <c r="F291" s="171">
        <f t="shared" si="94"/>
        <v>0</v>
      </c>
      <c r="G291" s="129">
        <f t="shared" si="95"/>
        <v>0</v>
      </c>
      <c r="H291" s="129">
        <f t="shared" si="96"/>
        <v>0</v>
      </c>
      <c r="I291" s="172">
        <f t="shared" si="97"/>
        <v>0</v>
      </c>
    </row>
    <row r="292" spans="1:9" ht="24.9" customHeight="1" x14ac:dyDescent="0.25">
      <c r="A292" s="148" t="str">
        <f>Datos!B300</f>
        <v>17.2.2</v>
      </c>
      <c r="B292" s="325" t="str">
        <f t="shared" si="91"/>
        <v>Alarmas contra robos</v>
      </c>
      <c r="C292" s="326"/>
      <c r="D292" s="169">
        <f t="shared" si="92"/>
        <v>0</v>
      </c>
      <c r="E292" s="170">
        <f t="shared" si="93"/>
        <v>0</v>
      </c>
      <c r="F292" s="171">
        <f t="shared" si="94"/>
        <v>0</v>
      </c>
      <c r="G292" s="129">
        <f t="shared" si="95"/>
        <v>0</v>
      </c>
      <c r="H292" s="129">
        <f t="shared" si="96"/>
        <v>0</v>
      </c>
      <c r="I292" s="172">
        <f t="shared" si="97"/>
        <v>0</v>
      </c>
    </row>
    <row r="293" spans="1:9" ht="24.9" customHeight="1" x14ac:dyDescent="0.25">
      <c r="A293" s="148" t="str">
        <f>Datos!B301</f>
        <v>17.2.2.1</v>
      </c>
      <c r="B293" s="325" t="str">
        <f t="shared" si="91"/>
        <v>Avisador Manual de Incendio</v>
      </c>
      <c r="C293" s="326"/>
      <c r="D293" s="169" t="str">
        <f t="shared" si="92"/>
        <v>Un.</v>
      </c>
      <c r="E293" s="170">
        <f t="shared" si="93"/>
        <v>0</v>
      </c>
      <c r="F293" s="171">
        <f t="shared" si="94"/>
        <v>0</v>
      </c>
      <c r="G293" s="129">
        <f t="shared" si="95"/>
        <v>0</v>
      </c>
      <c r="H293" s="129">
        <f t="shared" si="96"/>
        <v>0</v>
      </c>
      <c r="I293" s="172">
        <f t="shared" si="97"/>
        <v>0</v>
      </c>
    </row>
    <row r="294" spans="1:9" ht="24.9" customHeight="1" x14ac:dyDescent="0.25">
      <c r="A294" s="148" t="str">
        <f>Datos!B302</f>
        <v>17.2.2.2</v>
      </c>
      <c r="B294" s="325" t="str">
        <f t="shared" si="91"/>
        <v>Alarma Combinada 90 d BA</v>
      </c>
      <c r="C294" s="326"/>
      <c r="D294" s="169" t="str">
        <f t="shared" si="92"/>
        <v>Un.</v>
      </c>
      <c r="E294" s="170">
        <f t="shared" si="93"/>
        <v>0</v>
      </c>
      <c r="F294" s="171">
        <f t="shared" si="94"/>
        <v>0</v>
      </c>
      <c r="G294" s="129">
        <f t="shared" si="95"/>
        <v>0</v>
      </c>
      <c r="H294" s="129">
        <f t="shared" si="96"/>
        <v>0</v>
      </c>
      <c r="I294" s="172">
        <f t="shared" si="97"/>
        <v>0</v>
      </c>
    </row>
    <row r="295" spans="1:9" ht="24.9" customHeight="1" x14ac:dyDescent="0.25">
      <c r="A295" s="148" t="str">
        <f>Datos!B303</f>
        <v>17.2.2.3</v>
      </c>
      <c r="B295" s="325" t="str">
        <f t="shared" si="91"/>
        <v>Luz Estrombótica</v>
      </c>
      <c r="C295" s="326"/>
      <c r="D295" s="169" t="str">
        <f t="shared" si="92"/>
        <v>Un.</v>
      </c>
      <c r="E295" s="170">
        <f t="shared" si="93"/>
        <v>0</v>
      </c>
      <c r="F295" s="171">
        <f t="shared" si="94"/>
        <v>0</v>
      </c>
      <c r="G295" s="129">
        <f t="shared" si="95"/>
        <v>0</v>
      </c>
      <c r="H295" s="129">
        <f t="shared" si="96"/>
        <v>0</v>
      </c>
      <c r="I295" s="172">
        <f t="shared" si="97"/>
        <v>0</v>
      </c>
    </row>
    <row r="296" spans="1:9" ht="24.9" customHeight="1" x14ac:dyDescent="0.25">
      <c r="A296" s="148">
        <f>Datos!B304</f>
        <v>18</v>
      </c>
      <c r="B296" s="325" t="str">
        <f t="shared" si="91"/>
        <v xml:space="preserve"> CRISTALES, ESPEJOS Y VIDRIOS</v>
      </c>
      <c r="C296" s="326"/>
      <c r="D296" s="169">
        <f t="shared" si="92"/>
        <v>0</v>
      </c>
      <c r="E296" s="170">
        <f t="shared" si="93"/>
        <v>0</v>
      </c>
      <c r="F296" s="171">
        <f t="shared" si="94"/>
        <v>0</v>
      </c>
      <c r="G296" s="129">
        <f t="shared" si="95"/>
        <v>0</v>
      </c>
      <c r="H296" s="129">
        <f t="shared" si="96"/>
        <v>0</v>
      </c>
      <c r="I296" s="172">
        <f t="shared" si="97"/>
        <v>0</v>
      </c>
    </row>
    <row r="297" spans="1:9" ht="24.9" customHeight="1" x14ac:dyDescent="0.25">
      <c r="A297" s="148" t="str">
        <f>Datos!B305</f>
        <v>18.1</v>
      </c>
      <c r="B297" s="325" t="str">
        <f t="shared" ref="B297:B307" si="98">IFERROR(VLOOKUP(A297,Tabla_Datos,2,FALSE),"")</f>
        <v>Vidrios</v>
      </c>
      <c r="C297" s="326"/>
      <c r="D297" s="169" t="str">
        <f t="shared" ref="D297:D307" si="99">IFERROR(VLOOKUP(A297,Tabla_Datos,3,FALSE),"")</f>
        <v>m2</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 customHeight="1" x14ac:dyDescent="0.25">
      <c r="A298" s="148" t="str">
        <f>Datos!B306</f>
        <v>18.2</v>
      </c>
      <c r="B298" s="325" t="str">
        <f t="shared" si="98"/>
        <v>Policarbonatos</v>
      </c>
      <c r="C298" s="326"/>
      <c r="D298" s="169" t="str">
        <f t="shared" si="99"/>
        <v>m2</v>
      </c>
      <c r="E298" s="170">
        <f t="shared" si="100"/>
        <v>0</v>
      </c>
      <c r="F298" s="171">
        <f t="shared" si="101"/>
        <v>0</v>
      </c>
      <c r="G298" s="129">
        <f t="shared" si="102"/>
        <v>0</v>
      </c>
      <c r="H298" s="129">
        <f t="shared" si="103"/>
        <v>0</v>
      </c>
      <c r="I298" s="172">
        <f t="shared" si="104"/>
        <v>0</v>
      </c>
    </row>
    <row r="299" spans="1:9" ht="24.9" customHeight="1" x14ac:dyDescent="0.25">
      <c r="A299" s="148" t="str">
        <f>Datos!B307</f>
        <v>18.3</v>
      </c>
      <c r="B299" s="325" t="str">
        <f t="shared" si="98"/>
        <v>Espejos</v>
      </c>
      <c r="C299" s="326"/>
      <c r="D299" s="169" t="str">
        <f t="shared" si="99"/>
        <v>m2</v>
      </c>
      <c r="E299" s="170">
        <f t="shared" si="100"/>
        <v>0</v>
      </c>
      <c r="F299" s="171">
        <f t="shared" si="101"/>
        <v>0</v>
      </c>
      <c r="G299" s="129">
        <f t="shared" si="102"/>
        <v>0</v>
      </c>
      <c r="H299" s="129">
        <f t="shared" si="103"/>
        <v>0</v>
      </c>
      <c r="I299" s="172">
        <f t="shared" si="104"/>
        <v>0</v>
      </c>
    </row>
    <row r="300" spans="1:9" ht="24.9" customHeight="1" x14ac:dyDescent="0.25">
      <c r="A300" s="148">
        <f>Datos!B308</f>
        <v>19</v>
      </c>
      <c r="B300" s="325" t="str">
        <f t="shared" si="98"/>
        <v xml:space="preserve"> PINTURAS</v>
      </c>
      <c r="C300" s="326"/>
      <c r="D300" s="169">
        <f t="shared" si="99"/>
        <v>0</v>
      </c>
      <c r="E300" s="170">
        <f t="shared" si="100"/>
        <v>0</v>
      </c>
      <c r="F300" s="171">
        <f t="shared" si="101"/>
        <v>0</v>
      </c>
      <c r="G300" s="129">
        <f t="shared" si="102"/>
        <v>0</v>
      </c>
      <c r="H300" s="129">
        <f t="shared" si="103"/>
        <v>0</v>
      </c>
      <c r="I300" s="172">
        <f t="shared" si="104"/>
        <v>0</v>
      </c>
    </row>
    <row r="301" spans="1:9" ht="24.9" customHeight="1" x14ac:dyDescent="0.25">
      <c r="A301" s="148" t="str">
        <f>Datos!B309</f>
        <v>19.1</v>
      </c>
      <c r="B301" s="325" t="str">
        <f t="shared" si="98"/>
        <v>Pintura al látex en muros interiores</v>
      </c>
      <c r="C301" s="326"/>
      <c r="D301" s="169" t="str">
        <f t="shared" si="99"/>
        <v>m2</v>
      </c>
      <c r="E301" s="170">
        <f t="shared" si="100"/>
        <v>0</v>
      </c>
      <c r="F301" s="171">
        <f t="shared" si="101"/>
        <v>0</v>
      </c>
      <c r="G301" s="129">
        <f t="shared" si="102"/>
        <v>0</v>
      </c>
      <c r="H301" s="129">
        <f t="shared" si="103"/>
        <v>0</v>
      </c>
      <c r="I301" s="172">
        <f t="shared" si="104"/>
        <v>0</v>
      </c>
    </row>
    <row r="302" spans="1:9" ht="24.9" customHeight="1" x14ac:dyDescent="0.25">
      <c r="A302" s="148" t="str">
        <f>Datos!B310</f>
        <v>19.3</v>
      </c>
      <c r="B302" s="325" t="str">
        <f t="shared" si="98"/>
        <v>Pintura al látex en cielorrasos</v>
      </c>
      <c r="C302" s="326"/>
      <c r="D302" s="169" t="str">
        <f t="shared" si="99"/>
        <v>m2</v>
      </c>
      <c r="E302" s="170">
        <f t="shared" si="100"/>
        <v>0</v>
      </c>
      <c r="F302" s="171">
        <f t="shared" si="101"/>
        <v>0</v>
      </c>
      <c r="G302" s="129">
        <f t="shared" si="102"/>
        <v>0</v>
      </c>
      <c r="H302" s="129">
        <f t="shared" si="103"/>
        <v>0</v>
      </c>
      <c r="I302" s="172">
        <f t="shared" si="104"/>
        <v>0</v>
      </c>
    </row>
    <row r="303" spans="1:9" ht="24.9" customHeight="1" x14ac:dyDescent="0.25">
      <c r="A303" s="148" t="str">
        <f>Datos!B311</f>
        <v>19.4</v>
      </c>
      <c r="B303" s="325" t="str">
        <f t="shared" si="98"/>
        <v>Pintura esmalte sintético en carpintería</v>
      </c>
      <c r="C303" s="326"/>
      <c r="D303" s="169">
        <f t="shared" si="99"/>
        <v>0</v>
      </c>
      <c r="E303" s="170">
        <f t="shared" si="100"/>
        <v>0</v>
      </c>
      <c r="F303" s="171">
        <f t="shared" si="101"/>
        <v>0</v>
      </c>
      <c r="G303" s="129">
        <f t="shared" si="102"/>
        <v>0</v>
      </c>
      <c r="H303" s="129">
        <f t="shared" si="103"/>
        <v>0</v>
      </c>
      <c r="I303" s="172">
        <f t="shared" si="104"/>
        <v>0</v>
      </c>
    </row>
    <row r="304" spans="1:9" ht="24.9" customHeight="1" x14ac:dyDescent="0.25">
      <c r="A304" s="148" t="str">
        <f>Datos!B312</f>
        <v>19.4.1</v>
      </c>
      <c r="B304" s="325" t="str">
        <f t="shared" si="98"/>
        <v>Sobre Carpintería Metálica y Herrería</v>
      </c>
      <c r="C304" s="326"/>
      <c r="D304" s="169" t="str">
        <f t="shared" si="99"/>
        <v>m2</v>
      </c>
      <c r="E304" s="170">
        <f t="shared" si="100"/>
        <v>0</v>
      </c>
      <c r="F304" s="171">
        <f t="shared" si="101"/>
        <v>0</v>
      </c>
      <c r="G304" s="129">
        <f t="shared" si="102"/>
        <v>0</v>
      </c>
      <c r="H304" s="129">
        <f t="shared" si="103"/>
        <v>0</v>
      </c>
      <c r="I304" s="172">
        <f t="shared" si="104"/>
        <v>0</v>
      </c>
    </row>
    <row r="305" spans="1:9" ht="24.9" customHeight="1" x14ac:dyDescent="0.25">
      <c r="A305" s="148" t="str">
        <f>Datos!B313</f>
        <v>19.4.2</v>
      </c>
      <c r="B305" s="325" t="str">
        <f t="shared" si="98"/>
        <v>Pintura Antióxido</v>
      </c>
      <c r="C305" s="326"/>
      <c r="D305" s="169" t="str">
        <f t="shared" si="99"/>
        <v>m2</v>
      </c>
      <c r="E305" s="170">
        <f t="shared" si="100"/>
        <v>0</v>
      </c>
      <c r="F305" s="171">
        <f t="shared" si="101"/>
        <v>0</v>
      </c>
      <c r="G305" s="129">
        <f t="shared" si="102"/>
        <v>0</v>
      </c>
      <c r="H305" s="129">
        <f t="shared" si="103"/>
        <v>0</v>
      </c>
      <c r="I305" s="172">
        <f t="shared" si="104"/>
        <v>0</v>
      </c>
    </row>
    <row r="306" spans="1:9" ht="24.9" customHeight="1" x14ac:dyDescent="0.25">
      <c r="A306" s="148" t="str">
        <f>Datos!B314</f>
        <v>19.5</v>
      </c>
      <c r="B306" s="325" t="str">
        <f t="shared" si="98"/>
        <v>Pinturas varias</v>
      </c>
      <c r="C306" s="326"/>
      <c r="D306" s="169">
        <f t="shared" si="99"/>
        <v>0</v>
      </c>
      <c r="E306" s="170">
        <f t="shared" si="100"/>
        <v>0</v>
      </c>
      <c r="F306" s="171">
        <f t="shared" si="101"/>
        <v>0</v>
      </c>
      <c r="G306" s="129">
        <f t="shared" si="102"/>
        <v>0</v>
      </c>
      <c r="H306" s="129">
        <f t="shared" si="103"/>
        <v>0</v>
      </c>
      <c r="I306" s="172">
        <f t="shared" si="104"/>
        <v>0</v>
      </c>
    </row>
    <row r="307" spans="1:9" ht="24.9" customHeight="1" x14ac:dyDescent="0.25">
      <c r="A307" s="148" t="str">
        <f>Datos!B315</f>
        <v>19.5.1</v>
      </c>
      <c r="B307" s="325" t="str">
        <f t="shared" si="98"/>
        <v>Pintura en madera</v>
      </c>
      <c r="C307" s="326"/>
      <c r="D307" s="169" t="str">
        <f t="shared" si="99"/>
        <v>m2</v>
      </c>
      <c r="E307" s="170">
        <f t="shared" si="100"/>
        <v>0</v>
      </c>
      <c r="F307" s="171">
        <f t="shared" si="101"/>
        <v>0</v>
      </c>
      <c r="G307" s="129">
        <f t="shared" si="102"/>
        <v>0</v>
      </c>
      <c r="H307" s="129">
        <f t="shared" si="103"/>
        <v>0</v>
      </c>
      <c r="I307" s="172">
        <f t="shared" si="104"/>
        <v>0</v>
      </c>
    </row>
    <row r="308" spans="1:9" ht="24.9" customHeight="1" x14ac:dyDescent="0.25">
      <c r="A308" s="148" t="str">
        <f>Datos!B316</f>
        <v>19.5.4</v>
      </c>
      <c r="B308" s="325" t="str">
        <f t="shared" ref="B308:B313" si="105">IFERROR(VLOOKUP(A308,Tabla_Datos,2,FALSE),"")</f>
        <v>Pintura esmalte sintético en paredes (friso)</v>
      </c>
      <c r="C308" s="326"/>
      <c r="D308" s="169" t="str">
        <f t="shared" ref="D308:D313" si="106">IFERROR(VLOOKUP(A308,Tabla_Datos,3,FALSE),"")</f>
        <v>m2</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 customHeight="1" x14ac:dyDescent="0.25">
      <c r="A309" s="148">
        <f>Datos!B317</f>
        <v>20</v>
      </c>
      <c r="B309" s="325" t="str">
        <f t="shared" si="105"/>
        <v xml:space="preserve"> SEÑALETICA</v>
      </c>
      <c r="C309" s="326"/>
      <c r="D309" s="169">
        <f t="shared" si="106"/>
        <v>0</v>
      </c>
      <c r="E309" s="170">
        <f t="shared" si="107"/>
        <v>0</v>
      </c>
      <c r="F309" s="171">
        <f t="shared" si="108"/>
        <v>0</v>
      </c>
      <c r="G309" s="129">
        <f t="shared" si="109"/>
        <v>0</v>
      </c>
      <c r="H309" s="129">
        <f t="shared" si="110"/>
        <v>0</v>
      </c>
      <c r="I309" s="172">
        <f t="shared" si="111"/>
        <v>0</v>
      </c>
    </row>
    <row r="310" spans="1:9" ht="24.9" customHeight="1" x14ac:dyDescent="0.25">
      <c r="A310" s="148" t="str">
        <f>Datos!B318</f>
        <v>20.1</v>
      </c>
      <c r="B310" s="325" t="str">
        <f t="shared" si="105"/>
        <v>Señalización</v>
      </c>
      <c r="C310" s="326"/>
      <c r="D310" s="169" t="str">
        <f t="shared" si="106"/>
        <v>Un</v>
      </c>
      <c r="E310" s="170">
        <f t="shared" si="107"/>
        <v>0</v>
      </c>
      <c r="F310" s="171">
        <f t="shared" si="108"/>
        <v>0</v>
      </c>
      <c r="G310" s="129">
        <f t="shared" si="109"/>
        <v>0</v>
      </c>
      <c r="H310" s="129">
        <f t="shared" si="110"/>
        <v>0</v>
      </c>
      <c r="I310" s="172">
        <f t="shared" si="111"/>
        <v>0</v>
      </c>
    </row>
    <row r="311" spans="1:9" ht="24.9" customHeight="1" x14ac:dyDescent="0.25">
      <c r="A311" s="148">
        <f>Datos!B319</f>
        <v>21</v>
      </c>
      <c r="B311" s="325" t="str">
        <f t="shared" si="105"/>
        <v xml:space="preserve"> OBRAS EXTERIORES</v>
      </c>
      <c r="C311" s="326"/>
      <c r="D311" s="169">
        <f t="shared" si="106"/>
        <v>0</v>
      </c>
      <c r="E311" s="170">
        <f t="shared" si="107"/>
        <v>0</v>
      </c>
      <c r="F311" s="171">
        <f t="shared" si="108"/>
        <v>0</v>
      </c>
      <c r="G311" s="129">
        <f t="shared" si="109"/>
        <v>0</v>
      </c>
      <c r="H311" s="129">
        <f t="shared" si="110"/>
        <v>0</v>
      </c>
      <c r="I311" s="172">
        <f t="shared" si="111"/>
        <v>0</v>
      </c>
    </row>
    <row r="312" spans="1:9" ht="24.9" customHeight="1" x14ac:dyDescent="0.25">
      <c r="A312" s="148" t="str">
        <f>Datos!B320</f>
        <v>21.1</v>
      </c>
      <c r="B312" s="325" t="str">
        <f t="shared" si="105"/>
        <v xml:space="preserve">Cercos </v>
      </c>
      <c r="C312" s="326"/>
      <c r="D312" s="169">
        <f t="shared" si="106"/>
        <v>0</v>
      </c>
      <c r="E312" s="170">
        <f t="shared" si="107"/>
        <v>0</v>
      </c>
      <c r="F312" s="171">
        <f t="shared" si="108"/>
        <v>0</v>
      </c>
      <c r="G312" s="129">
        <f t="shared" si="109"/>
        <v>0</v>
      </c>
      <c r="H312" s="129">
        <f t="shared" si="110"/>
        <v>0</v>
      </c>
      <c r="I312" s="172">
        <f t="shared" si="111"/>
        <v>0</v>
      </c>
    </row>
    <row r="313" spans="1:9" ht="24.9" customHeight="1" x14ac:dyDescent="0.25">
      <c r="A313" s="148" t="str">
        <f>Datos!B321</f>
        <v>21.1.1</v>
      </c>
      <c r="B313" s="325" t="str">
        <f t="shared" si="105"/>
        <v>Cercos Perimetrales</v>
      </c>
      <c r="C313" s="326"/>
      <c r="D313" s="169" t="str">
        <f t="shared" si="106"/>
        <v>ml</v>
      </c>
      <c r="E313" s="170">
        <f t="shared" si="107"/>
        <v>0</v>
      </c>
      <c r="F313" s="171">
        <f t="shared" si="108"/>
        <v>0</v>
      </c>
      <c r="G313" s="129">
        <f t="shared" si="109"/>
        <v>0</v>
      </c>
      <c r="H313" s="129">
        <f t="shared" si="110"/>
        <v>0</v>
      </c>
      <c r="I313" s="172">
        <f t="shared" si="111"/>
        <v>0</v>
      </c>
    </row>
    <row r="314" spans="1:9" ht="24.9" customHeight="1" x14ac:dyDescent="0.25">
      <c r="A314" s="148" t="str">
        <f>Datos!B322</f>
        <v>21.1.2</v>
      </c>
      <c r="B314" s="325" t="str">
        <f t="shared" ref="B314:B324" si="112">IFERROR(VLOOKUP(A314,Tabla_Datos,2,FALSE),"")</f>
        <v>Cercos Frente</v>
      </c>
      <c r="C314" s="326"/>
      <c r="D314" s="169" t="str">
        <f t="shared" ref="D314:D324" si="113">IFERROR(VLOOKUP(A314,Tabla_Datos,3,FALSE),"")</f>
        <v>m2</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 customHeight="1" x14ac:dyDescent="0.25">
      <c r="A315" s="148" t="str">
        <f>Datos!B323</f>
        <v>21.2</v>
      </c>
      <c r="B315" s="325" t="str">
        <f t="shared" si="112"/>
        <v>Equipamiento fijo</v>
      </c>
      <c r="C315" s="326"/>
      <c r="D315" s="169">
        <f t="shared" si="113"/>
        <v>0</v>
      </c>
      <c r="E315" s="170">
        <f t="shared" si="114"/>
        <v>0</v>
      </c>
      <c r="F315" s="171">
        <f t="shared" si="115"/>
        <v>0</v>
      </c>
      <c r="G315" s="129">
        <f t="shared" si="116"/>
        <v>0</v>
      </c>
      <c r="H315" s="129">
        <f t="shared" si="117"/>
        <v>0</v>
      </c>
      <c r="I315" s="172">
        <f t="shared" si="118"/>
        <v>0</v>
      </c>
    </row>
    <row r="316" spans="1:9" ht="24.9" customHeight="1" x14ac:dyDescent="0.25">
      <c r="A316" s="148" t="str">
        <f>Datos!B324</f>
        <v>21.2.1</v>
      </c>
      <c r="B316" s="325" t="str">
        <f t="shared" si="112"/>
        <v>Bancos exteriores</v>
      </c>
      <c r="C316" s="326"/>
      <c r="D316" s="169" t="str">
        <f t="shared" si="113"/>
        <v>gl</v>
      </c>
      <c r="E316" s="170">
        <f t="shared" si="114"/>
        <v>0</v>
      </c>
      <c r="F316" s="171">
        <f t="shared" si="115"/>
        <v>0</v>
      </c>
      <c r="G316" s="129">
        <f t="shared" si="116"/>
        <v>0</v>
      </c>
      <c r="H316" s="129">
        <f t="shared" si="117"/>
        <v>0</v>
      </c>
      <c r="I316" s="172">
        <f t="shared" si="118"/>
        <v>0</v>
      </c>
    </row>
    <row r="317" spans="1:9" ht="24.9" customHeight="1" x14ac:dyDescent="0.25">
      <c r="A317" s="148" t="str">
        <f>Datos!B325</f>
        <v>21.3</v>
      </c>
      <c r="B317" s="325" t="str">
        <f t="shared" si="112"/>
        <v>Parquizacion y riego</v>
      </c>
      <c r="C317" s="326"/>
      <c r="D317" s="169" t="str">
        <f t="shared" si="113"/>
        <v>gl</v>
      </c>
      <c r="E317" s="170">
        <f t="shared" si="114"/>
        <v>0</v>
      </c>
      <c r="F317" s="171">
        <f t="shared" si="115"/>
        <v>0</v>
      </c>
      <c r="G317" s="129">
        <f t="shared" si="116"/>
        <v>0</v>
      </c>
      <c r="H317" s="129">
        <f t="shared" si="117"/>
        <v>0</v>
      </c>
      <c r="I317" s="172">
        <f t="shared" si="118"/>
        <v>0</v>
      </c>
    </row>
    <row r="318" spans="1:9" ht="24.9" customHeight="1" x14ac:dyDescent="0.25">
      <c r="A318" s="148" t="str">
        <f>Datos!B326</f>
        <v>21.4</v>
      </c>
      <c r="B318" s="325" t="str">
        <f t="shared" si="112"/>
        <v>Puentes, rampas, barandas y otros</v>
      </c>
      <c r="C318" s="326"/>
      <c r="D318" s="169">
        <f t="shared" si="113"/>
        <v>0</v>
      </c>
      <c r="E318" s="170">
        <f t="shared" si="114"/>
        <v>0</v>
      </c>
      <c r="F318" s="171">
        <f t="shared" si="115"/>
        <v>0</v>
      </c>
      <c r="G318" s="129">
        <f t="shared" si="116"/>
        <v>0</v>
      </c>
      <c r="H318" s="129">
        <f t="shared" si="117"/>
        <v>0</v>
      </c>
      <c r="I318" s="172">
        <f t="shared" si="118"/>
        <v>0</v>
      </c>
    </row>
    <row r="319" spans="1:9" ht="24.9" customHeight="1" x14ac:dyDescent="0.25">
      <c r="A319" s="148" t="str">
        <f>Datos!B327</f>
        <v>21.4.1</v>
      </c>
      <c r="B319" s="325" t="str">
        <f t="shared" si="112"/>
        <v>Rampas de acceso</v>
      </c>
      <c r="C319" s="326"/>
      <c r="D319" s="169" t="str">
        <f t="shared" si="113"/>
        <v>m2</v>
      </c>
      <c r="E319" s="170">
        <f t="shared" si="114"/>
        <v>0</v>
      </c>
      <c r="F319" s="171">
        <f t="shared" si="115"/>
        <v>0</v>
      </c>
      <c r="G319" s="129">
        <f t="shared" si="116"/>
        <v>0</v>
      </c>
      <c r="H319" s="129">
        <f t="shared" si="117"/>
        <v>0</v>
      </c>
      <c r="I319" s="172">
        <f t="shared" si="118"/>
        <v>0</v>
      </c>
    </row>
    <row r="320" spans="1:9" ht="24.9" customHeight="1" x14ac:dyDescent="0.25">
      <c r="A320" s="148">
        <f>Datos!B328</f>
        <v>23</v>
      </c>
      <c r="B320" s="325" t="str">
        <f t="shared" si="112"/>
        <v xml:space="preserve"> LIMPIEZA DE OBRA</v>
      </c>
      <c r="C320" s="326"/>
      <c r="D320" s="169">
        <f t="shared" si="113"/>
        <v>0</v>
      </c>
      <c r="E320" s="170">
        <f t="shared" si="114"/>
        <v>0</v>
      </c>
      <c r="F320" s="171">
        <f t="shared" si="115"/>
        <v>0</v>
      </c>
      <c r="G320" s="129">
        <f t="shared" si="116"/>
        <v>0</v>
      </c>
      <c r="H320" s="129">
        <f t="shared" si="117"/>
        <v>0</v>
      </c>
      <c r="I320" s="172">
        <f t="shared" si="118"/>
        <v>0</v>
      </c>
    </row>
    <row r="321" spans="1:9" ht="24.9" customHeight="1" x14ac:dyDescent="0.25">
      <c r="A321" s="148" t="str">
        <f>Datos!B329</f>
        <v>23.1</v>
      </c>
      <c r="B321" s="325" t="str">
        <f t="shared" si="112"/>
        <v>Limpieza de obra periódica de la obra y el obrador</v>
      </c>
      <c r="C321" s="326"/>
      <c r="D321" s="169" t="str">
        <f t="shared" si="113"/>
        <v>m2</v>
      </c>
      <c r="E321" s="170">
        <f t="shared" si="114"/>
        <v>0</v>
      </c>
      <c r="F321" s="171">
        <f t="shared" si="115"/>
        <v>0</v>
      </c>
      <c r="G321" s="129">
        <f t="shared" si="116"/>
        <v>0</v>
      </c>
      <c r="H321" s="129">
        <f t="shared" si="117"/>
        <v>0</v>
      </c>
      <c r="I321" s="172">
        <f t="shared" si="118"/>
        <v>0</v>
      </c>
    </row>
    <row r="322" spans="1:9" ht="24.9" customHeight="1" x14ac:dyDescent="0.25">
      <c r="A322" s="148" t="str">
        <f>Datos!B330</f>
        <v>23.2</v>
      </c>
      <c r="B322" s="325" t="str">
        <f t="shared" si="112"/>
        <v>Limpieza final de la obra y el obrador</v>
      </c>
      <c r="C322" s="326"/>
      <c r="D322" s="169" t="str">
        <f t="shared" si="113"/>
        <v>m2</v>
      </c>
      <c r="E322" s="170">
        <f t="shared" si="114"/>
        <v>0</v>
      </c>
      <c r="F322" s="171">
        <f t="shared" si="115"/>
        <v>0</v>
      </c>
      <c r="G322" s="129">
        <f t="shared" si="116"/>
        <v>0</v>
      </c>
      <c r="H322" s="129">
        <f t="shared" si="117"/>
        <v>0</v>
      </c>
      <c r="I322" s="172">
        <f t="shared" si="118"/>
        <v>0</v>
      </c>
    </row>
    <row r="323" spans="1:9" ht="24.9" customHeight="1" x14ac:dyDescent="0.25">
      <c r="A323" s="148">
        <f>Datos!B331</f>
        <v>24</v>
      </c>
      <c r="B323" s="325" t="str">
        <f t="shared" si="112"/>
        <v xml:space="preserve"> VARIOS</v>
      </c>
      <c r="C323" s="326"/>
      <c r="D323" s="169">
        <f t="shared" si="113"/>
        <v>0</v>
      </c>
      <c r="E323" s="170">
        <f t="shared" si="114"/>
        <v>0</v>
      </c>
      <c r="F323" s="171">
        <f t="shared" si="115"/>
        <v>0</v>
      </c>
      <c r="G323" s="129">
        <f t="shared" si="116"/>
        <v>0</v>
      </c>
      <c r="H323" s="129">
        <f t="shared" si="117"/>
        <v>0</v>
      </c>
      <c r="I323" s="172">
        <f t="shared" si="118"/>
        <v>0</v>
      </c>
    </row>
    <row r="324" spans="1:9" ht="24.9" customHeight="1" x14ac:dyDescent="0.25">
      <c r="A324" s="148" t="str">
        <f>Datos!B332</f>
        <v>24.1</v>
      </c>
      <c r="B324" s="325" t="str">
        <f t="shared" si="112"/>
        <v>Fichas complementarias y otros</v>
      </c>
      <c r="C324" s="326"/>
      <c r="D324" s="169" t="str">
        <f t="shared" si="113"/>
        <v>gl</v>
      </c>
      <c r="E324" s="170">
        <f t="shared" si="114"/>
        <v>0</v>
      </c>
      <c r="F324" s="171">
        <f t="shared" si="115"/>
        <v>0</v>
      </c>
      <c r="G324" s="129">
        <f t="shared" si="116"/>
        <v>0</v>
      </c>
      <c r="H324" s="129">
        <f t="shared" si="117"/>
        <v>0</v>
      </c>
      <c r="I324" s="172">
        <f t="shared" si="118"/>
        <v>0</v>
      </c>
    </row>
    <row r="325" spans="1:9" ht="24.9" customHeight="1" x14ac:dyDescent="0.25">
      <c r="A325" s="148" t="str">
        <f>Datos!B333</f>
        <v>24.2</v>
      </c>
      <c r="B325" s="325" t="str">
        <f t="shared" ref="B325:B336" si="119">IFERROR(VLOOKUP(A325,Tabla_Datos,2,FALSE),"")</f>
        <v>Construcción de mástil y otros</v>
      </c>
      <c r="C325" s="326"/>
      <c r="D325" s="169">
        <f t="shared" ref="D325:D336" si="120">IFERROR(VLOOKUP(A325,Tabla_Datos,3,FALSE),"")</f>
        <v>0</v>
      </c>
      <c r="E325" s="170">
        <f t="shared" ref="E325:E336" si="121">IFERROR(VLOOKUP(A325,Tabla_Datos,4,FALSE),0)</f>
        <v>0</v>
      </c>
      <c r="F325" s="171">
        <f t="shared" ref="F325:F336" si="122">IFERROR(VLOOKUP(A325,Tabla_Analisis_Precio,7,FALSE),0)</f>
        <v>0</v>
      </c>
      <c r="G325" s="129">
        <f t="shared" ref="G325:G336" si="123">ROUND(PrecioUnitario(F325,Costo_Financiero,Gasto_Generales_Porcentaje,Beneficio,Ingresos_Brutos,IVA),2)</f>
        <v>0</v>
      </c>
      <c r="H325" s="129">
        <f t="shared" ref="H325:H336" si="124">ROUND(E325*G325,2)</f>
        <v>0</v>
      </c>
      <c r="I325" s="172">
        <f t="shared" ref="I325:I336" si="125">IFERROR(H325/Monto_Oferta,0)</f>
        <v>0</v>
      </c>
    </row>
    <row r="326" spans="1:9" ht="24.9" customHeight="1" x14ac:dyDescent="0.25">
      <c r="A326" s="148" t="str">
        <f>Datos!B334</f>
        <v>24.2.1</v>
      </c>
      <c r="B326" s="325" t="str">
        <f t="shared" si="119"/>
        <v>Mastil</v>
      </c>
      <c r="C326" s="326"/>
      <c r="D326" s="169" t="str">
        <f t="shared" si="120"/>
        <v>Un</v>
      </c>
      <c r="E326" s="170">
        <f t="shared" si="121"/>
        <v>0</v>
      </c>
      <c r="F326" s="171">
        <f t="shared" si="122"/>
        <v>0</v>
      </c>
      <c r="G326" s="129">
        <f t="shared" si="123"/>
        <v>0</v>
      </c>
      <c r="H326" s="129">
        <f t="shared" si="124"/>
        <v>0</v>
      </c>
      <c r="I326" s="172">
        <f t="shared" si="125"/>
        <v>0</v>
      </c>
    </row>
    <row r="327" spans="1:9" ht="24.9" customHeight="1" x14ac:dyDescent="0.25">
      <c r="A327" s="148" t="str">
        <f>Datos!B335</f>
        <v>24.3</v>
      </c>
      <c r="B327" s="325" t="str">
        <f t="shared" si="119"/>
        <v>Pergolas s/ piso</v>
      </c>
      <c r="C327" s="326"/>
      <c r="D327" s="169">
        <f t="shared" si="120"/>
        <v>0</v>
      </c>
      <c r="E327" s="170">
        <f t="shared" si="121"/>
        <v>0</v>
      </c>
      <c r="F327" s="171">
        <f t="shared" si="122"/>
        <v>0</v>
      </c>
      <c r="G327" s="129">
        <f t="shared" si="123"/>
        <v>0</v>
      </c>
      <c r="H327" s="129">
        <f t="shared" si="124"/>
        <v>0</v>
      </c>
      <c r="I327" s="172">
        <f t="shared" si="125"/>
        <v>0</v>
      </c>
    </row>
    <row r="328" spans="1:9" ht="24.9" customHeight="1" x14ac:dyDescent="0.25">
      <c r="A328" s="148" t="str">
        <f>Datos!B336</f>
        <v>24.3.1</v>
      </c>
      <c r="B328" s="325" t="str">
        <f t="shared" si="119"/>
        <v>Pérgolas metálicas</v>
      </c>
      <c r="C328" s="326"/>
      <c r="D328" s="169" t="str">
        <f t="shared" si="120"/>
        <v>m2</v>
      </c>
      <c r="E328" s="170">
        <f t="shared" si="121"/>
        <v>0</v>
      </c>
      <c r="F328" s="171">
        <f t="shared" si="122"/>
        <v>0</v>
      </c>
      <c r="G328" s="129">
        <f t="shared" si="123"/>
        <v>0</v>
      </c>
      <c r="H328" s="129">
        <f t="shared" si="124"/>
        <v>0</v>
      </c>
      <c r="I328" s="172">
        <f t="shared" si="125"/>
        <v>0</v>
      </c>
    </row>
    <row r="329" spans="1:9" ht="24.9" customHeight="1" x14ac:dyDescent="0.25">
      <c r="A329" s="148" t="str">
        <f>Datos!B337</f>
        <v>24.4</v>
      </c>
      <c r="B329" s="325" t="str">
        <f t="shared" si="119"/>
        <v>Otros</v>
      </c>
      <c r="C329" s="326"/>
      <c r="D329" s="169">
        <f t="shared" si="120"/>
        <v>0</v>
      </c>
      <c r="E329" s="170">
        <f t="shared" si="121"/>
        <v>0</v>
      </c>
      <c r="F329" s="171">
        <f t="shared" si="122"/>
        <v>0</v>
      </c>
      <c r="G329" s="129">
        <f t="shared" si="123"/>
        <v>0</v>
      </c>
      <c r="H329" s="129">
        <f t="shared" si="124"/>
        <v>0</v>
      </c>
      <c r="I329" s="172">
        <f t="shared" si="125"/>
        <v>0</v>
      </c>
    </row>
    <row r="330" spans="1:9" ht="24.9" customHeight="1" x14ac:dyDescent="0.25">
      <c r="A330" s="148" t="str">
        <f>Datos!B338</f>
        <v>24.4.1</v>
      </c>
      <c r="B330" s="325" t="str">
        <f t="shared" si="119"/>
        <v>Guardasillas</v>
      </c>
      <c r="C330" s="326"/>
      <c r="D330" s="169" t="str">
        <f t="shared" si="120"/>
        <v>ml</v>
      </c>
      <c r="E330" s="170">
        <f t="shared" si="121"/>
        <v>0</v>
      </c>
      <c r="F330" s="171">
        <f t="shared" si="122"/>
        <v>0</v>
      </c>
      <c r="G330" s="129">
        <f t="shared" si="123"/>
        <v>0</v>
      </c>
      <c r="H330" s="129">
        <f t="shared" si="124"/>
        <v>0</v>
      </c>
      <c r="I330" s="172">
        <f t="shared" si="125"/>
        <v>0</v>
      </c>
    </row>
    <row r="331" spans="1:9" ht="24.9" customHeight="1" x14ac:dyDescent="0.25">
      <c r="A331" s="148" t="str">
        <f>Datos!B339</f>
        <v>24.4.2</v>
      </c>
      <c r="B331" s="325" t="str">
        <f t="shared" si="119"/>
        <v>Provisión de canastos para residuos</v>
      </c>
      <c r="C331" s="326"/>
      <c r="D331" s="169" t="str">
        <f t="shared" si="120"/>
        <v>Un</v>
      </c>
      <c r="E331" s="170">
        <f t="shared" si="121"/>
        <v>0</v>
      </c>
      <c r="F331" s="171">
        <f t="shared" si="122"/>
        <v>0</v>
      </c>
      <c r="G331" s="129">
        <f t="shared" si="123"/>
        <v>0</v>
      </c>
      <c r="H331" s="129">
        <f t="shared" si="124"/>
        <v>0</v>
      </c>
      <c r="I331" s="172">
        <f t="shared" si="125"/>
        <v>0</v>
      </c>
    </row>
    <row r="332" spans="1:9" ht="24.9" customHeight="1" x14ac:dyDescent="0.25">
      <c r="A332" s="148" t="str">
        <f>Datos!B340</f>
        <v>24.4.3</v>
      </c>
      <c r="B332" s="325" t="str">
        <f t="shared" si="119"/>
        <v>Pizarrones</v>
      </c>
      <c r="C332" s="326"/>
      <c r="D332" s="169" t="str">
        <f t="shared" si="120"/>
        <v>Un</v>
      </c>
      <c r="E332" s="170">
        <f t="shared" si="121"/>
        <v>0</v>
      </c>
      <c r="F332" s="171">
        <f t="shared" si="122"/>
        <v>0</v>
      </c>
      <c r="G332" s="129">
        <f t="shared" si="123"/>
        <v>0</v>
      </c>
      <c r="H332" s="129">
        <f t="shared" si="124"/>
        <v>0</v>
      </c>
      <c r="I332" s="172">
        <f t="shared" si="125"/>
        <v>0</v>
      </c>
    </row>
    <row r="333" spans="1:9" ht="24.9" customHeight="1" x14ac:dyDescent="0.25">
      <c r="A333" s="148" t="str">
        <f>Datos!B341</f>
        <v>24.4.4</v>
      </c>
      <c r="B333" s="325" t="str">
        <f t="shared" si="119"/>
        <v>Caja Guarda llaves</v>
      </c>
      <c r="C333" s="326"/>
      <c r="D333" s="169" t="str">
        <f t="shared" si="120"/>
        <v>Un</v>
      </c>
      <c r="E333" s="170">
        <f t="shared" si="121"/>
        <v>0</v>
      </c>
      <c r="F333" s="171">
        <f t="shared" si="122"/>
        <v>0</v>
      </c>
      <c r="G333" s="129">
        <f t="shared" si="123"/>
        <v>0</v>
      </c>
      <c r="H333" s="129">
        <f t="shared" si="124"/>
        <v>0</v>
      </c>
      <c r="I333" s="172">
        <f t="shared" si="125"/>
        <v>0</v>
      </c>
    </row>
    <row r="334" spans="1:9" ht="24.9" customHeight="1" x14ac:dyDescent="0.25">
      <c r="A334" s="148" t="str">
        <f>Datos!B342</f>
        <v>24.4.7</v>
      </c>
      <c r="B334" s="325" t="str">
        <f t="shared" si="119"/>
        <v>Equipamiento mobiliario</v>
      </c>
      <c r="C334" s="326"/>
      <c r="D334" s="169">
        <f t="shared" si="120"/>
        <v>0</v>
      </c>
      <c r="E334" s="170">
        <f t="shared" si="121"/>
        <v>0</v>
      </c>
      <c r="F334" s="171">
        <f t="shared" si="122"/>
        <v>0</v>
      </c>
      <c r="G334" s="129">
        <f t="shared" si="123"/>
        <v>0</v>
      </c>
      <c r="H334" s="129">
        <f t="shared" si="124"/>
        <v>0</v>
      </c>
      <c r="I334" s="172">
        <f t="shared" si="125"/>
        <v>0</v>
      </c>
    </row>
    <row r="335" spans="1:9" ht="24.9" customHeight="1" x14ac:dyDescent="0.25">
      <c r="A335" s="148" t="str">
        <f>Datos!B343</f>
        <v>24.4.7.1</v>
      </c>
      <c r="B335" s="325" t="str">
        <f t="shared" si="119"/>
        <v>Armario (1 p/ sala)</v>
      </c>
      <c r="C335" s="326"/>
      <c r="D335" s="169" t="str">
        <f t="shared" si="120"/>
        <v>Un</v>
      </c>
      <c r="E335" s="170">
        <f t="shared" si="121"/>
        <v>0</v>
      </c>
      <c r="F335" s="171">
        <f t="shared" si="122"/>
        <v>0</v>
      </c>
      <c r="G335" s="129">
        <f t="shared" si="123"/>
        <v>0</v>
      </c>
      <c r="H335" s="129">
        <f t="shared" si="124"/>
        <v>0</v>
      </c>
      <c r="I335" s="172">
        <f t="shared" si="125"/>
        <v>0</v>
      </c>
    </row>
    <row r="336" spans="1:9" ht="24.9" customHeight="1" x14ac:dyDescent="0.25">
      <c r="A336" s="148" t="str">
        <f>Datos!B344</f>
        <v>24.4.7.2</v>
      </c>
      <c r="B336" s="325" t="str">
        <f t="shared" si="119"/>
        <v>Mesa MCF1 (4 p/ sala)</v>
      </c>
      <c r="C336" s="326"/>
      <c r="D336" s="169" t="str">
        <f t="shared" si="120"/>
        <v>Un</v>
      </c>
      <c r="E336" s="170">
        <f t="shared" si="121"/>
        <v>0</v>
      </c>
      <c r="F336" s="171">
        <f t="shared" si="122"/>
        <v>0</v>
      </c>
      <c r="G336" s="129">
        <f t="shared" si="123"/>
        <v>0</v>
      </c>
      <c r="H336" s="129">
        <f t="shared" si="124"/>
        <v>0</v>
      </c>
      <c r="I336" s="172">
        <f t="shared" si="125"/>
        <v>0</v>
      </c>
    </row>
    <row r="337" spans="1:9" ht="24.9" customHeight="1" x14ac:dyDescent="0.25">
      <c r="A337" s="148" t="str">
        <f>Datos!B345</f>
        <v>24.4.7.3</v>
      </c>
      <c r="B337" s="325" t="str">
        <f t="shared" ref="B337:B342" si="126">IFERROR(VLOOKUP(A337,Tabla_Datos,2,FALSE),"")</f>
        <v>Silla S1 (25 p/ sala)</v>
      </c>
      <c r="C337" s="326"/>
      <c r="D337" s="169" t="str">
        <f t="shared" ref="D337:D342" si="127">IFERROR(VLOOKUP(A337,Tabla_Datos,3,FALSE),"")</f>
        <v>Un</v>
      </c>
      <c r="E337" s="170">
        <f t="shared" ref="E337:E342" si="128">IFERROR(VLOOKUP(A337,Tabla_Datos,4,FALSE),0)</f>
        <v>0</v>
      </c>
      <c r="F337" s="171">
        <f t="shared" ref="F337:F342" si="129">IFERROR(VLOOKUP(A337,Tabla_Analisis_Precio,7,FALSE),0)</f>
        <v>0</v>
      </c>
      <c r="G337" s="129">
        <f t="shared" ref="G337:G342" si="130">ROUND(PrecioUnitario(F337,Costo_Financiero,Gasto_Generales_Porcentaje,Beneficio,Ingresos_Brutos,IVA),2)</f>
        <v>0</v>
      </c>
      <c r="H337" s="129">
        <f t="shared" ref="H337:H342" si="131">ROUND(E337*G337,2)</f>
        <v>0</v>
      </c>
      <c r="I337" s="172">
        <f t="shared" ref="I337:I342" si="132">IFERROR(H337/Monto_Oferta,0)</f>
        <v>0</v>
      </c>
    </row>
    <row r="338" spans="1:9" ht="24.9" customHeight="1" x14ac:dyDescent="0.25">
      <c r="A338" s="148" t="str">
        <f>Datos!B346</f>
        <v>24.4.7.4</v>
      </c>
      <c r="B338" s="325" t="str">
        <f t="shared" si="126"/>
        <v>Escritorio y silla docente</v>
      </c>
      <c r="C338" s="326"/>
      <c r="D338" s="169" t="str">
        <f t="shared" si="127"/>
        <v>Un</v>
      </c>
      <c r="E338" s="170">
        <f t="shared" si="128"/>
        <v>0</v>
      </c>
      <c r="F338" s="171">
        <f t="shared" si="129"/>
        <v>0</v>
      </c>
      <c r="G338" s="129">
        <f t="shared" si="130"/>
        <v>0</v>
      </c>
      <c r="H338" s="129">
        <f t="shared" si="131"/>
        <v>0</v>
      </c>
      <c r="I338" s="172">
        <f t="shared" si="132"/>
        <v>0</v>
      </c>
    </row>
    <row r="339" spans="1:9" ht="24.9" customHeight="1" x14ac:dyDescent="0.25">
      <c r="A339" s="148" t="str">
        <f>Datos!B347</f>
        <v>24.4.7.5</v>
      </c>
      <c r="B339" s="325" t="str">
        <f t="shared" si="126"/>
        <v>Biblioteca Ambulante BA1 (1 p/ sala N.I.)</v>
      </c>
      <c r="C339" s="326"/>
      <c r="D339" s="169" t="str">
        <f t="shared" si="127"/>
        <v>Un</v>
      </c>
      <c r="E339" s="170">
        <f t="shared" si="128"/>
        <v>0</v>
      </c>
      <c r="F339" s="171">
        <f t="shared" si="129"/>
        <v>0</v>
      </c>
      <c r="G339" s="129">
        <f t="shared" si="130"/>
        <v>0</v>
      </c>
      <c r="H339" s="129">
        <f t="shared" si="131"/>
        <v>0</v>
      </c>
      <c r="I339" s="172">
        <f t="shared" si="132"/>
        <v>0</v>
      </c>
    </row>
    <row r="340" spans="1:9" ht="24.9" customHeight="1" x14ac:dyDescent="0.25">
      <c r="A340" s="148" t="str">
        <f>Datos!B348</f>
        <v>24.4.7.6</v>
      </c>
      <c r="B340" s="325" t="str">
        <f t="shared" si="126"/>
        <v>Estanteria ED1 (1 p/ sala N.I.)</v>
      </c>
      <c r="C340" s="326"/>
      <c r="D340" s="169" t="str">
        <f t="shared" si="127"/>
        <v>Un</v>
      </c>
      <c r="E340" s="170">
        <f t="shared" si="128"/>
        <v>0</v>
      </c>
      <c r="F340" s="171">
        <f t="shared" si="129"/>
        <v>0</v>
      </c>
      <c r="G340" s="129">
        <f t="shared" si="130"/>
        <v>0</v>
      </c>
      <c r="H340" s="129">
        <f t="shared" si="131"/>
        <v>0</v>
      </c>
      <c r="I340" s="172">
        <f t="shared" si="132"/>
        <v>0</v>
      </c>
    </row>
    <row r="341" spans="1:9" ht="24.9" customHeight="1" x14ac:dyDescent="0.25">
      <c r="A341" s="148" t="str">
        <f>Datos!B349</f>
        <v>24.4.7.7</v>
      </c>
      <c r="B341" s="325" t="str">
        <f t="shared" si="126"/>
        <v>Mueble Bajo (1 p/ sala N.I.)</v>
      </c>
      <c r="C341" s="326"/>
      <c r="D341" s="169" t="str">
        <f t="shared" si="127"/>
        <v>Un</v>
      </c>
      <c r="E341" s="170">
        <f t="shared" si="128"/>
        <v>0</v>
      </c>
      <c r="F341" s="171">
        <f t="shared" si="129"/>
        <v>0</v>
      </c>
      <c r="G341" s="129">
        <f t="shared" si="130"/>
        <v>0</v>
      </c>
      <c r="H341" s="129">
        <f t="shared" si="131"/>
        <v>0</v>
      </c>
      <c r="I341" s="172">
        <f t="shared" si="132"/>
        <v>0</v>
      </c>
    </row>
    <row r="342" spans="1:9" ht="24.9" customHeight="1" x14ac:dyDescent="0.25">
      <c r="A342" s="148" t="str">
        <f>Datos!B350</f>
        <v>24.4.7.8</v>
      </c>
      <c r="B342" s="325" t="str">
        <f t="shared" si="126"/>
        <v>Modulo biblioteca (N.I.)</v>
      </c>
      <c r="C342" s="326"/>
      <c r="D342" s="169" t="str">
        <f t="shared" si="127"/>
        <v>Un</v>
      </c>
      <c r="E342" s="170">
        <f t="shared" si="128"/>
        <v>0</v>
      </c>
      <c r="F342" s="171">
        <f t="shared" si="129"/>
        <v>0</v>
      </c>
      <c r="G342" s="129">
        <f t="shared" si="130"/>
        <v>0</v>
      </c>
      <c r="H342" s="129">
        <f t="shared" si="131"/>
        <v>0</v>
      </c>
      <c r="I342" s="172">
        <f t="shared" si="132"/>
        <v>0</v>
      </c>
    </row>
    <row r="343" spans="1:9" ht="24.9" customHeight="1" x14ac:dyDescent="0.25">
      <c r="A343" s="148" t="str">
        <f>Datos!B351</f>
        <v>24.4.7.9</v>
      </c>
      <c r="B343" s="325" t="str">
        <f t="shared" ref="B343:B346" si="133">IFERROR(VLOOKUP(A343,Tabla_Datos,2,FALSE),"")</f>
        <v>Armario (1 p/ direccion)</v>
      </c>
      <c r="C343" s="326"/>
      <c r="D343" s="169" t="str">
        <f t="shared" ref="D343:D346" si="134">IFERROR(VLOOKUP(A343,Tabla_Datos,3,FALSE),"")</f>
        <v>Un</v>
      </c>
      <c r="E343" s="170">
        <f t="shared" ref="E343:E346" si="135">IFERROR(VLOOKUP(A343,Tabla_Datos,4,FALSE),0)</f>
        <v>0</v>
      </c>
      <c r="F343" s="171">
        <f t="shared" ref="F343:F346" si="136">IFERROR(VLOOKUP(A343,Tabla_Analisis_Precio,7,FALSE),0)</f>
        <v>0</v>
      </c>
      <c r="G343" s="129">
        <f t="shared" ref="G343:G346" si="137">ROUND(PrecioUnitario(F343,Costo_Financiero,Gasto_Generales_Porcentaje,Beneficio,Ingresos_Brutos,IVA),2)</f>
        <v>0</v>
      </c>
      <c r="H343" s="129">
        <f t="shared" ref="H343:H346" si="138">ROUND(E343*G343,2)</f>
        <v>0</v>
      </c>
      <c r="I343" s="172">
        <f t="shared" ref="I343:I346" si="139">IFERROR(H343/Monto_Oferta,0)</f>
        <v>0</v>
      </c>
    </row>
    <row r="344" spans="1:9" ht="24.9" customHeight="1" x14ac:dyDescent="0.25">
      <c r="A344" s="148" t="str">
        <f>Datos!B352</f>
        <v>24.4.7.10</v>
      </c>
      <c r="B344" s="325" t="str">
        <f t="shared" si="133"/>
        <v>Conjunto docente (dirección)</v>
      </c>
      <c r="C344" s="326"/>
      <c r="D344" s="169" t="str">
        <f t="shared" si="134"/>
        <v>Un</v>
      </c>
      <c r="E344" s="170">
        <f t="shared" si="135"/>
        <v>0</v>
      </c>
      <c r="F344" s="171">
        <f t="shared" si="136"/>
        <v>0</v>
      </c>
      <c r="G344" s="129">
        <f t="shared" si="137"/>
        <v>0</v>
      </c>
      <c r="H344" s="129">
        <f t="shared" si="138"/>
        <v>0</v>
      </c>
      <c r="I344" s="172">
        <f t="shared" si="139"/>
        <v>0</v>
      </c>
    </row>
    <row r="345" spans="1:9" ht="24.9" customHeight="1" x14ac:dyDescent="0.25">
      <c r="A345" s="148" t="str">
        <f>Datos!B353</f>
        <v>24.4.7.11</v>
      </c>
      <c r="B345" s="325" t="str">
        <f t="shared" si="133"/>
        <v>Mangrullo</v>
      </c>
      <c r="C345" s="326"/>
      <c r="D345" s="169" t="str">
        <f t="shared" si="134"/>
        <v>Un</v>
      </c>
      <c r="E345" s="170">
        <f t="shared" si="135"/>
        <v>0</v>
      </c>
      <c r="F345" s="171">
        <f t="shared" si="136"/>
        <v>0</v>
      </c>
      <c r="G345" s="129">
        <f t="shared" si="137"/>
        <v>0</v>
      </c>
      <c r="H345" s="129">
        <f t="shared" si="138"/>
        <v>0</v>
      </c>
      <c r="I345" s="172">
        <f t="shared" si="139"/>
        <v>0</v>
      </c>
    </row>
    <row r="346" spans="1:9" ht="24.9" customHeight="1" x14ac:dyDescent="0.25">
      <c r="A346" s="148" t="str">
        <f>Datos!B354</f>
        <v>24.4.7.12</v>
      </c>
      <c r="B346" s="325" t="str">
        <f t="shared" si="133"/>
        <v>Calesita</v>
      </c>
      <c r="C346" s="326"/>
      <c r="D346" s="169" t="str">
        <f t="shared" si="134"/>
        <v>Un</v>
      </c>
      <c r="E346" s="170">
        <f t="shared" si="135"/>
        <v>0</v>
      </c>
      <c r="F346" s="171">
        <f t="shared" si="136"/>
        <v>0</v>
      </c>
      <c r="G346" s="129">
        <f t="shared" si="137"/>
        <v>0</v>
      </c>
      <c r="H346" s="129">
        <f t="shared" si="138"/>
        <v>0</v>
      </c>
      <c r="I346" s="172">
        <f t="shared" si="139"/>
        <v>0</v>
      </c>
    </row>
    <row r="347" spans="1:9" ht="24.9" customHeight="1" x14ac:dyDescent="0.25">
      <c r="A347" s="148" t="str">
        <f>Datos!B355</f>
        <v>24.5</v>
      </c>
      <c r="B347" s="325" t="str">
        <f t="shared" ref="B347" si="140">IFERROR(VLOOKUP(A347,Tabla_Datos,2,FALSE),"")</f>
        <v>Planos aprobados</v>
      </c>
      <c r="C347" s="326"/>
      <c r="D347" s="169" t="str">
        <f t="shared" ref="D347" si="141">IFERROR(VLOOKUP(A347,Tabla_Datos,3,FALSE),"")</f>
        <v>gl</v>
      </c>
      <c r="E347" s="170">
        <f t="shared" ref="E347" si="142">IFERROR(VLOOKUP(A347,Tabla_Datos,4,FALSE),0)</f>
        <v>0</v>
      </c>
      <c r="F347" s="171">
        <f t="shared" ref="F347" si="143">IFERROR(VLOOKUP(A347,Tabla_Analisis_Precio,7,FALSE),0)</f>
        <v>0</v>
      </c>
      <c r="G347" s="129">
        <f t="shared" ref="G347" si="144">ROUND(PrecioUnitario(F347,Costo_Financiero,Gasto_Generales_Porcentaje,Beneficio,Ingresos_Brutos,IVA),2)</f>
        <v>0</v>
      </c>
      <c r="H347" s="129">
        <f t="shared" ref="H347" si="145">ROUND(E347*G347,2)</f>
        <v>0</v>
      </c>
      <c r="I347" s="172">
        <f t="shared" ref="I347" si="146">IFERROR(H347/Monto_Oferta,0)</f>
        <v>0</v>
      </c>
    </row>
    <row r="348" spans="1:9" ht="20.149999999999999" customHeight="1" x14ac:dyDescent="0.25">
      <c r="A348" s="173"/>
      <c r="B348" s="174"/>
      <c r="C348" s="175"/>
      <c r="D348" s="176"/>
      <c r="E348" s="177"/>
      <c r="F348" s="178"/>
      <c r="G348" s="178"/>
      <c r="I348" s="179"/>
    </row>
    <row r="349" spans="1:9" ht="20.149999999999999" customHeight="1" x14ac:dyDescent="0.25">
      <c r="A349" s="180" t="s">
        <v>3</v>
      </c>
      <c r="B349" s="294" t="s">
        <v>1191</v>
      </c>
      <c r="C349" s="181"/>
      <c r="D349" s="181"/>
      <c r="E349" s="181"/>
      <c r="F349" s="182">
        <f>ROUND(SUMPRODUCT(E18:E347,F18:F347),2)</f>
        <v>0</v>
      </c>
      <c r="G349" s="138" t="s">
        <v>1038</v>
      </c>
      <c r="H349" s="183">
        <f>SUM(H18:H347)</f>
        <v>0</v>
      </c>
      <c r="I349" s="184">
        <f>SUM(I18:I348)</f>
        <v>0</v>
      </c>
    </row>
    <row r="350" spans="1:9" ht="20.149999999999999" customHeight="1" thickBot="1" x14ac:dyDescent="0.3">
      <c r="G350" s="185"/>
    </row>
    <row r="351" spans="1:9" ht="20.149999999999999" customHeight="1" thickTop="1" x14ac:dyDescent="0.25">
      <c r="A351" s="186" t="s">
        <v>992</v>
      </c>
      <c r="B351" s="187" t="s">
        <v>1192</v>
      </c>
      <c r="C351" s="188"/>
      <c r="D351" s="189"/>
      <c r="E351" s="190"/>
      <c r="F351" s="191"/>
      <c r="G351" s="190"/>
      <c r="H351" s="192">
        <f>ROUND(H360/Coeficiente_Paso,2)</f>
        <v>0</v>
      </c>
      <c r="I351" s="193"/>
    </row>
    <row r="352" spans="1:9" ht="20.149999999999999" customHeight="1" x14ac:dyDescent="0.25">
      <c r="A352" s="194" t="s">
        <v>993</v>
      </c>
      <c r="B352" s="199" t="str">
        <f>"COSTO FINANCIERO  "&amp;ROUND(Costo_Financiero*100,2)&amp;" % de ( 1 )"</f>
        <v>COSTO FINANCIERO  0 % de ( 1 )</v>
      </c>
      <c r="C352" s="200"/>
      <c r="D352" s="266"/>
      <c r="E352" s="197">
        <f>Costo_Financiero</f>
        <v>0</v>
      </c>
      <c r="F352" s="80"/>
      <c r="H352" s="198">
        <f>ROUND(H351*Costo_Financiero,2)</f>
        <v>0</v>
      </c>
      <c r="I352" s="193"/>
    </row>
    <row r="353" spans="1:9" ht="20.149999999999999" customHeight="1" x14ac:dyDescent="0.25">
      <c r="A353" s="194" t="s">
        <v>994</v>
      </c>
      <c r="B353" s="199" t="s">
        <v>1197</v>
      </c>
      <c r="C353" s="200"/>
      <c r="D353" s="266"/>
      <c r="F353" s="80"/>
      <c r="H353" s="198">
        <f>H351+H352</f>
        <v>0</v>
      </c>
      <c r="I353" s="193"/>
    </row>
    <row r="354" spans="1:9" ht="20.149999999999999" customHeight="1" x14ac:dyDescent="0.25">
      <c r="A354" s="194" t="s">
        <v>995</v>
      </c>
      <c r="B354" s="195" t="str">
        <f>CONCATENATE("GASTOS GENERALES  ",ROUND(Gasto_Generales_Porcentaje*100,3)," % de ( 3 )")</f>
        <v>GASTOS GENERALES  15 % de ( 3 )</v>
      </c>
      <c r="C354" s="195"/>
      <c r="D354" s="196"/>
      <c r="E354" s="197">
        <f>Gasto_Generales_Porcentaje</f>
        <v>0.15</v>
      </c>
      <c r="F354" s="80"/>
      <c r="H354" s="198">
        <f>ROUND(Gasto_Generales_Porcentaje*H353,2)</f>
        <v>0</v>
      </c>
      <c r="I354" s="196"/>
    </row>
    <row r="355" spans="1:9" ht="20.149999999999999" customHeight="1" x14ac:dyDescent="0.25">
      <c r="A355" s="194" t="s">
        <v>996</v>
      </c>
      <c r="B355" s="195" t="str">
        <f>CONCATENATE("BENEFICIOS  ",ROUND(Beneficio*100,2)," % de ( 3 )")</f>
        <v>BENEFICIOS  10 % de ( 3 )</v>
      </c>
      <c r="C355" s="195"/>
      <c r="D355" s="196"/>
      <c r="E355" s="197">
        <f>Beneficio</f>
        <v>0.1</v>
      </c>
      <c r="F355" s="80"/>
      <c r="H355" s="198">
        <f>IF(Beneficio=0,,ROUND(Beneficio*H353,2))</f>
        <v>0</v>
      </c>
      <c r="I355" s="196"/>
    </row>
    <row r="356" spans="1:9" ht="20.149999999999999" customHeight="1" x14ac:dyDescent="0.25">
      <c r="A356" s="194">
        <v>6</v>
      </c>
      <c r="B356" s="199" t="s">
        <v>1193</v>
      </c>
      <c r="C356" s="200"/>
      <c r="D356" s="196"/>
      <c r="F356" s="80"/>
      <c r="H356" s="198">
        <f>H353+H354+H355</f>
        <v>0</v>
      </c>
      <c r="I356" s="196"/>
    </row>
    <row r="357" spans="1:9" ht="20.149999999999999" customHeight="1" x14ac:dyDescent="0.25">
      <c r="A357" s="194" t="s">
        <v>1194</v>
      </c>
      <c r="B357" s="195" t="str">
        <f>CONCATENATE("INGRESOS BRUTOS Y LOTE HOGAR  ",ROUND(Ingresos_Brutos*100,2)," % de ( 6 )")</f>
        <v>INGRESOS BRUTOS Y LOTE HOGAR  2,4 % de ( 6 )</v>
      </c>
      <c r="C357" s="195"/>
      <c r="D357" s="196"/>
      <c r="E357" s="197">
        <f>Ingresos_Brutos</f>
        <v>2.4E-2</v>
      </c>
      <c r="F357" s="80"/>
      <c r="H357" s="198">
        <f>ROUND(Ingresos_Brutos*H356,2)</f>
        <v>0</v>
      </c>
      <c r="I357" s="196"/>
    </row>
    <row r="358" spans="1:9" ht="20.149999999999999" customHeight="1" thickBot="1" x14ac:dyDescent="0.3">
      <c r="A358" s="201" t="s">
        <v>1195</v>
      </c>
      <c r="B358" s="202" t="str">
        <f>CONCATENATE("IMPUESTO AL VALOR AGREGADO ",IVA*100," % de ( 6 )")</f>
        <v>IMPUESTO AL VALOR AGREGADO 21 % de ( 6 )</v>
      </c>
      <c r="C358" s="202"/>
      <c r="D358" s="203"/>
      <c r="E358" s="204">
        <f>IVA</f>
        <v>0.21</v>
      </c>
      <c r="F358" s="205"/>
      <c r="G358" s="206"/>
      <c r="H358" s="207">
        <f>ROUND(IVA*H356,2)</f>
        <v>0</v>
      </c>
      <c r="I358" s="196"/>
    </row>
    <row r="359" spans="1:9" ht="20.149999999999999" customHeight="1" thickTop="1" x14ac:dyDescent="0.25">
      <c r="A359" s="208"/>
      <c r="B359" s="195"/>
      <c r="C359" s="195"/>
      <c r="D359" s="196"/>
      <c r="E359" s="197"/>
      <c r="F359" s="80"/>
      <c r="H359" s="209"/>
      <c r="I359" s="196"/>
    </row>
    <row r="360" spans="1:9" ht="20.149999999999999" customHeight="1" x14ac:dyDescent="0.25">
      <c r="A360" s="210"/>
      <c r="B360" s="210" t="s">
        <v>1038</v>
      </c>
      <c r="C360" s="210"/>
      <c r="D360" s="196"/>
      <c r="F360" s="80"/>
      <c r="H360" s="209">
        <f>Monto_Oferta</f>
        <v>0</v>
      </c>
      <c r="I360" s="196"/>
    </row>
    <row r="361" spans="1:9" ht="20.149999999999999" customHeight="1" x14ac:dyDescent="0.25">
      <c r="I361" s="211"/>
    </row>
    <row r="362" spans="1:9" ht="60" customHeight="1" x14ac:dyDescent="0.25">
      <c r="B362" s="327" t="str">
        <f>"El presente presupuesto asciende a la suma de: " &amp; UPPER(CONVERTIRNUM(Monto_Oferta))</f>
        <v>El presente presupuesto asciende a la suma de: CERO PESOS CON 00/100</v>
      </c>
      <c r="C362" s="327"/>
      <c r="D362" s="327"/>
      <c r="E362" s="327"/>
      <c r="F362" s="327"/>
      <c r="G362" s="327"/>
      <c r="H362" s="327"/>
      <c r="I362" s="327"/>
    </row>
    <row r="363" spans="1:9" x14ac:dyDescent="0.25">
      <c r="A363" s="81" t="s">
        <v>1012</v>
      </c>
    </row>
    <row r="526" spans="2:2" x14ac:dyDescent="0.25">
      <c r="B526" s="151">
        <v>4</v>
      </c>
    </row>
    <row r="576" spans="2:2" x14ac:dyDescent="0.25">
      <c r="B576" s="151">
        <v>4</v>
      </c>
    </row>
    <row r="626" spans="2:2" x14ac:dyDescent="0.25">
      <c r="B626" s="151">
        <v>4</v>
      </c>
    </row>
    <row r="676" spans="2:2" x14ac:dyDescent="0.25">
      <c r="B676" s="151">
        <v>4</v>
      </c>
    </row>
    <row r="726" spans="2:2" x14ac:dyDescent="0.25">
      <c r="B726" s="151">
        <v>5</v>
      </c>
    </row>
    <row r="776" spans="2:2" x14ac:dyDescent="0.25">
      <c r="B776" s="151">
        <v>5</v>
      </c>
    </row>
    <row r="826" spans="2:2" x14ac:dyDescent="0.25">
      <c r="B826" s="151">
        <v>5</v>
      </c>
    </row>
    <row r="876" spans="2:2" x14ac:dyDescent="0.25">
      <c r="B876" s="151">
        <v>5</v>
      </c>
    </row>
    <row r="926" spans="2:2" x14ac:dyDescent="0.25">
      <c r="B926" s="151">
        <v>5</v>
      </c>
    </row>
    <row r="976" spans="2:2" x14ac:dyDescent="0.25">
      <c r="B976" s="151">
        <v>5</v>
      </c>
    </row>
    <row r="1026" spans="2:2" x14ac:dyDescent="0.25">
      <c r="B1026" s="151">
        <v>5</v>
      </c>
    </row>
    <row r="1076" spans="2:2" x14ac:dyDescent="0.25">
      <c r="B1076" s="151">
        <v>5</v>
      </c>
    </row>
    <row r="1126" spans="2:2" x14ac:dyDescent="0.25">
      <c r="B1126" s="151">
        <v>5</v>
      </c>
    </row>
    <row r="1176" spans="2:2" x14ac:dyDescent="0.25">
      <c r="B1176" s="151">
        <v>5</v>
      </c>
    </row>
    <row r="1226" spans="2:2" x14ac:dyDescent="0.25">
      <c r="B1226" s="151">
        <v>5</v>
      </c>
    </row>
    <row r="1276" spans="2:2" x14ac:dyDescent="0.25">
      <c r="B1276" s="151">
        <v>5</v>
      </c>
    </row>
    <row r="1277" spans="2:2" x14ac:dyDescent="0.25">
      <c r="B1277" s="151" t="str">
        <f>CyP!A42</f>
        <v>2.2</v>
      </c>
    </row>
    <row r="1326" spans="2:2" x14ac:dyDescent="0.25">
      <c r="B1326" s="151">
        <v>5</v>
      </c>
    </row>
    <row r="1327" spans="2:2" x14ac:dyDescent="0.25">
      <c r="B1327" s="151">
        <f>CyP!A43</f>
        <v>3</v>
      </c>
    </row>
    <row r="1376" spans="2:2" x14ac:dyDescent="0.25">
      <c r="B1376" s="151">
        <v>5</v>
      </c>
    </row>
    <row r="1377" spans="2:2" x14ac:dyDescent="0.25">
      <c r="B1377" s="151" t="str">
        <f>CyP!A44</f>
        <v>3.1</v>
      </c>
    </row>
    <row r="1426" spans="2:2" x14ac:dyDescent="0.25">
      <c r="B1426" s="151">
        <v>5</v>
      </c>
    </row>
    <row r="1427" spans="2:2" x14ac:dyDescent="0.25">
      <c r="B1427" s="151" t="str">
        <f>CyP!A45</f>
        <v>3.1.1</v>
      </c>
    </row>
    <row r="1477" spans="2:2" x14ac:dyDescent="0.25">
      <c r="B1477" s="151" t="str">
        <f>CyP!A46</f>
        <v>3.1.2</v>
      </c>
    </row>
    <row r="1526" spans="2:2" x14ac:dyDescent="0.25">
      <c r="B1526" s="151">
        <v>7</v>
      </c>
    </row>
    <row r="1527" spans="2:2" x14ac:dyDescent="0.25">
      <c r="B1527" s="151" t="str">
        <f>CyP!A48</f>
        <v>3.1.4</v>
      </c>
    </row>
    <row r="1577" spans="2:2" x14ac:dyDescent="0.25">
      <c r="B1577" s="151" t="str">
        <f>CyP!A49</f>
        <v>3.1.5</v>
      </c>
    </row>
    <row r="1626" spans="2:2" x14ac:dyDescent="0.25">
      <c r="B1626" s="151">
        <v>8</v>
      </c>
    </row>
    <row r="1627" spans="2:2" x14ac:dyDescent="0.25">
      <c r="B1627" s="151" t="str">
        <f>CyP!A51</f>
        <v>3.1.7</v>
      </c>
    </row>
    <row r="1676" spans="2:2" x14ac:dyDescent="0.25">
      <c r="B1676" s="151">
        <v>8</v>
      </c>
    </row>
    <row r="1677" spans="2:2" x14ac:dyDescent="0.25">
      <c r="B1677" s="151" t="str">
        <f>CyP!A52</f>
        <v>3.1.8</v>
      </c>
    </row>
    <row r="1726" spans="2:2" x14ac:dyDescent="0.25">
      <c r="B1726" s="151">
        <v>8</v>
      </c>
    </row>
    <row r="1727" spans="2:2" x14ac:dyDescent="0.25">
      <c r="B1727" s="151" t="str">
        <f>CyP!A53</f>
        <v>3.1.9</v>
      </c>
    </row>
    <row r="1776" spans="2:2" x14ac:dyDescent="0.25">
      <c r="B1776" s="151">
        <v>8</v>
      </c>
    </row>
    <row r="1777" spans="2:2" x14ac:dyDescent="0.25">
      <c r="B1777" s="151" t="str">
        <f>CyP!A54</f>
        <v>3.2</v>
      </c>
    </row>
    <row r="1826" spans="2:2" x14ac:dyDescent="0.25">
      <c r="B1826" s="151">
        <v>8</v>
      </c>
    </row>
    <row r="1827" spans="2:2" x14ac:dyDescent="0.25">
      <c r="B1827" s="151" t="str">
        <f>CyP!A55</f>
        <v>3.2.1</v>
      </c>
    </row>
    <row r="1877" spans="2:2" x14ac:dyDescent="0.25">
      <c r="B1877" s="151" t="str">
        <f>CyP!A56</f>
        <v>3.2.2</v>
      </c>
    </row>
    <row r="1927" spans="2:2" x14ac:dyDescent="0.25">
      <c r="B1927" s="151">
        <f>CyP!A57</f>
        <v>4</v>
      </c>
    </row>
    <row r="1977" spans="2:2" x14ac:dyDescent="0.25">
      <c r="B1977" s="151" t="str">
        <f>CyP!A58</f>
        <v>4.1</v>
      </c>
    </row>
    <row r="2026" spans="2:2" x14ac:dyDescent="0.25">
      <c r="B2026" s="151">
        <v>12</v>
      </c>
    </row>
    <row r="2027" spans="2:2" x14ac:dyDescent="0.25">
      <c r="B2027" s="151" t="str">
        <f>CyP!A60</f>
        <v>4.1.3</v>
      </c>
    </row>
    <row r="2076" spans="2:2" x14ac:dyDescent="0.25">
      <c r="B2076" s="151">
        <v>12</v>
      </c>
    </row>
    <row r="2077" spans="2:2" x14ac:dyDescent="0.25">
      <c r="B2077" s="151" t="str">
        <f>CyP!A61</f>
        <v>4.2</v>
      </c>
    </row>
    <row r="2126" spans="2:2" x14ac:dyDescent="0.25">
      <c r="B2126" s="151">
        <v>12</v>
      </c>
    </row>
    <row r="2127" spans="2:2" x14ac:dyDescent="0.25">
      <c r="B2127" s="151" t="str">
        <f>CyP!A62</f>
        <v>4.2.5</v>
      </c>
    </row>
    <row r="2176" spans="2:2" x14ac:dyDescent="0.25">
      <c r="B2176" s="151">
        <v>12</v>
      </c>
    </row>
    <row r="2177" spans="2:2" x14ac:dyDescent="0.25">
      <c r="B2177" s="151" t="str">
        <f>CyP!A63</f>
        <v>4.4</v>
      </c>
    </row>
    <row r="2226" spans="2:2" x14ac:dyDescent="0.25">
      <c r="B2226" s="151">
        <v>12</v>
      </c>
    </row>
    <row r="2227" spans="2:2" x14ac:dyDescent="0.25">
      <c r="B2227" s="151" t="str">
        <f>CyP!A64</f>
        <v>4.4.1</v>
      </c>
    </row>
    <row r="2276" spans="2:2" x14ac:dyDescent="0.25">
      <c r="B2276" s="151">
        <v>13</v>
      </c>
    </row>
    <row r="2277" spans="2:2" x14ac:dyDescent="0.25">
      <c r="B2277" s="151" t="str">
        <f>CyP!A66</f>
        <v>4.5.1</v>
      </c>
    </row>
    <row r="2326" spans="2:2" x14ac:dyDescent="0.25">
      <c r="B2326" s="151">
        <v>13</v>
      </c>
    </row>
    <row r="2327" spans="2:2" x14ac:dyDescent="0.25">
      <c r="B2327" s="151" t="str">
        <f>CyP!A67</f>
        <v>4.5.3</v>
      </c>
    </row>
  </sheetData>
  <mergeCells count="339">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62:I36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40:C340"/>
    <mergeCell ref="B300:C300"/>
    <mergeCell ref="B301:C301"/>
    <mergeCell ref="B302:C302"/>
    <mergeCell ref="B303:C303"/>
    <mergeCell ref="B304:C304"/>
    <mergeCell ref="B305:C305"/>
    <mergeCell ref="B306:C306"/>
    <mergeCell ref="B307:C307"/>
    <mergeCell ref="B308:C308"/>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7:C317"/>
    <mergeCell ref="B341:C341"/>
    <mergeCell ref="B342:C342"/>
    <mergeCell ref="B343:C343"/>
    <mergeCell ref="B344:C344"/>
    <mergeCell ref="B345:C345"/>
    <mergeCell ref="B346:C346"/>
    <mergeCell ref="B347:C347"/>
    <mergeCell ref="B318:C318"/>
    <mergeCell ref="B319:C319"/>
    <mergeCell ref="B320:C320"/>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s>
  <conditionalFormatting sqref="A354:D360 I361">
    <cfRule type="expression" dxfId="122" priority="281" stopIfTrue="1">
      <formula>#REF!=1</formula>
    </cfRule>
  </conditionalFormatting>
  <conditionalFormatting sqref="A18:A348">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48:C348 E103:E347 B19:B347">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53:D353 B354:C355 B357:C360 A355 A357">
    <cfRule type="expression" dxfId="115" priority="288" stopIfTrue="1">
      <formula>#REF!=1</formula>
    </cfRule>
  </conditionalFormatting>
  <conditionalFormatting sqref="D353:D360 B353:C355 B357:C360 A353:A360 F353:F360 H354:I355 H357:I360 I356 I353">
    <cfRule type="expression" dxfId="114" priority="289" stopIfTrue="1">
      <formula>#REF!=1</formula>
    </cfRule>
  </conditionalFormatting>
  <conditionalFormatting sqref="I354">
    <cfRule type="expression" dxfId="113" priority="279" stopIfTrue="1">
      <formula>#REF!=1</formula>
    </cfRule>
  </conditionalFormatting>
  <conditionalFormatting sqref="I356">
    <cfRule type="expression" dxfId="112" priority="278" stopIfTrue="1">
      <formula>#REF!=1</formula>
    </cfRule>
  </conditionalFormatting>
  <conditionalFormatting sqref="I358:I359">
    <cfRule type="expression" dxfId="111" priority="277" stopIfTrue="1">
      <formula>#REF!=1</formula>
    </cfRule>
  </conditionalFormatting>
  <conditionalFormatting sqref="I360">
    <cfRule type="expression" dxfId="110" priority="276" stopIfTrue="1">
      <formula>#REF!=1</formula>
    </cfRule>
  </conditionalFormatting>
  <conditionalFormatting sqref="I357">
    <cfRule type="expression" dxfId="109" priority="275" stopIfTrue="1">
      <formula>#REF!=1</formula>
    </cfRule>
  </conditionalFormatting>
  <conditionalFormatting sqref="I355">
    <cfRule type="expression" dxfId="108" priority="274" stopIfTrue="1">
      <formula>#REF!=1</formula>
    </cfRule>
  </conditionalFormatting>
  <conditionalFormatting sqref="A353 A355 A357">
    <cfRule type="expression" dxfId="107" priority="273" stopIfTrue="1">
      <formula>#REF!=1</formula>
    </cfRule>
  </conditionalFormatting>
  <conditionalFormatting sqref="B353:C353">
    <cfRule type="expression" dxfId="106" priority="272" stopIfTrue="1">
      <formula>#REF!=1</formula>
    </cfRule>
  </conditionalFormatting>
  <conditionalFormatting sqref="B356:C356">
    <cfRule type="expression" dxfId="105" priority="271" stopIfTrue="1">
      <formula>#REF!=1</formula>
    </cfRule>
  </conditionalFormatting>
  <conditionalFormatting sqref="B358:C359">
    <cfRule type="expression" dxfId="104" priority="270" stopIfTrue="1">
      <formula>#REF!=1</formula>
    </cfRule>
  </conditionalFormatting>
  <conditionalFormatting sqref="A354 A356 A358:A359">
    <cfRule type="expression" dxfId="103" priority="269" stopIfTrue="1">
      <formula>#REF!=1</formula>
    </cfRule>
  </conditionalFormatting>
  <conditionalFormatting sqref="A354 A356 A358:A359">
    <cfRule type="expression" dxfId="102" priority="268" stopIfTrue="1">
      <formula>#REF!=1</formula>
    </cfRule>
  </conditionalFormatting>
  <conditionalFormatting sqref="B357:C357">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49">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6">
    <cfRule type="expression" dxfId="94" priority="11" stopIfTrue="1">
      <formula>#REF!=1</formula>
    </cfRule>
  </conditionalFormatting>
  <conditionalFormatting sqref="H353">
    <cfRule type="expression" dxfId="93" priority="10" stopIfTrue="1">
      <formula>#REF!=1</formula>
    </cfRule>
  </conditionalFormatting>
  <conditionalFormatting sqref="A351:D352">
    <cfRule type="expression" dxfId="92" priority="5" stopIfTrue="1">
      <formula>#REF!=1</formula>
    </cfRule>
  </conditionalFormatting>
  <conditionalFormatting sqref="A351:D352 F351:F352 I351:I352 A353">
    <cfRule type="expression" dxfId="91" priority="6" stopIfTrue="1">
      <formula>#REF!=1</formula>
    </cfRule>
  </conditionalFormatting>
  <conditionalFormatting sqref="A351:A353">
    <cfRule type="expression" dxfId="90" priority="4" stopIfTrue="1">
      <formula>#REF!=1</formula>
    </cfRule>
  </conditionalFormatting>
  <conditionalFormatting sqref="B351:C352">
    <cfRule type="expression" dxfId="89" priority="3" stopIfTrue="1">
      <formula>#REF!=1</formula>
    </cfRule>
  </conditionalFormatting>
  <conditionalFormatting sqref="H351">
    <cfRule type="expression" dxfId="88" priority="2" stopIfTrue="1">
      <formula>#REF!=1</formula>
    </cfRule>
  </conditionalFormatting>
  <conditionalFormatting sqref="H35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598"/>
  <sheetViews>
    <sheetView showGridLines="0" showZeros="0" view="pageBreakPreview" topLeftCell="A12597" zoomScaleNormal="120" zoomScaleSheetLayoutView="100" workbookViewId="0">
      <selection activeCell="B12602" sqref="B12602"/>
    </sheetView>
  </sheetViews>
  <sheetFormatPr baseColWidth="10" defaultColWidth="11.453125" defaultRowHeight="24" customHeight="1" x14ac:dyDescent="0.25"/>
  <cols>
    <col min="1" max="1" width="15.6328125" style="89" customWidth="1"/>
    <col min="2" max="2" width="20.6328125" style="89" customWidth="1"/>
    <col min="3" max="3" width="43.6328125" style="89" customWidth="1"/>
    <col min="4" max="4" width="10.6328125" style="89" customWidth="1"/>
    <col min="5" max="5" width="12.6328125" style="89" customWidth="1"/>
    <col min="6" max="7" width="15.6328125" style="96" customWidth="1"/>
    <col min="8" max="123" width="11.453125" style="224"/>
    <col min="124" max="16384" width="11.453125" style="89"/>
  </cols>
  <sheetData>
    <row r="1" spans="1:123" ht="24" customHeight="1" x14ac:dyDescent="0.25">
      <c r="A1" s="269" t="s">
        <v>37</v>
      </c>
      <c r="B1" s="270"/>
      <c r="C1" s="270"/>
      <c r="D1" s="270"/>
      <c r="E1" s="270"/>
      <c r="F1" s="270"/>
      <c r="G1" s="271"/>
    </row>
    <row r="2" spans="1:123" ht="24" customHeight="1" x14ac:dyDescent="0.25">
      <c r="A2" s="272" t="s">
        <v>602</v>
      </c>
      <c r="B2" s="90" t="str">
        <f>Comitente</f>
        <v>SUBSECRETARIA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E.N.I. Bº 7 de Septiembre</v>
      </c>
      <c r="C4" s="87"/>
      <c r="D4" s="87"/>
      <c r="E4" s="87"/>
      <c r="F4" s="93" t="s">
        <v>38</v>
      </c>
      <c r="G4" s="275">
        <f>Fecha_Base</f>
        <v>0</v>
      </c>
    </row>
    <row r="5" spans="1:123" ht="24" customHeight="1" x14ac:dyDescent="0.25">
      <c r="A5" s="276" t="s">
        <v>601</v>
      </c>
      <c r="B5" s="88" t="str">
        <f>Ubicación</f>
        <v>CHIMBAS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5" t="s">
        <v>507</v>
      </c>
      <c r="B9" s="336"/>
      <c r="C9" s="337" t="s">
        <v>0</v>
      </c>
      <c r="D9" s="337" t="s">
        <v>27</v>
      </c>
      <c r="E9" s="339" t="s">
        <v>28</v>
      </c>
      <c r="F9" s="341" t="s">
        <v>29</v>
      </c>
      <c r="G9" s="341" t="s">
        <v>30</v>
      </c>
    </row>
    <row r="10" spans="1:123" s="94" customFormat="1" ht="24" customHeight="1" x14ac:dyDescent="0.25">
      <c r="A10" s="99" t="s">
        <v>508</v>
      </c>
      <c r="B10" s="99" t="s">
        <v>509</v>
      </c>
      <c r="C10" s="338"/>
      <c r="D10" s="338"/>
      <c r="E10" s="340"/>
      <c r="F10" s="342"/>
      <c r="G10" s="342"/>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SUBSECRETARIA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E.N.I. Bº 7 de Septiembre</v>
      </c>
      <c r="C54" s="87"/>
      <c r="D54" s="87"/>
      <c r="E54" s="87"/>
      <c r="F54" s="93" t="s">
        <v>38</v>
      </c>
      <c r="G54" s="275">
        <f>Fecha_Base</f>
        <v>0</v>
      </c>
    </row>
    <row r="55" spans="1:123" ht="24" customHeight="1" x14ac:dyDescent="0.25">
      <c r="A55" s="276" t="s">
        <v>601</v>
      </c>
      <c r="B55" s="88" t="str">
        <f>Ubicación</f>
        <v>CHIMBAS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5">
      <c r="A58" s="276"/>
      <c r="B58" s="88"/>
      <c r="D58" s="94"/>
      <c r="E58" s="95"/>
      <c r="G58" s="277"/>
    </row>
    <row r="59" spans="1:123" ht="24" customHeight="1" x14ac:dyDescent="0.25">
      <c r="A59" s="335" t="s">
        <v>507</v>
      </c>
      <c r="B59" s="336"/>
      <c r="C59" s="337" t="s">
        <v>0</v>
      </c>
      <c r="D59" s="337" t="s">
        <v>27</v>
      </c>
      <c r="E59" s="339" t="s">
        <v>28</v>
      </c>
      <c r="F59" s="341" t="s">
        <v>29</v>
      </c>
      <c r="G59" s="341" t="s">
        <v>30</v>
      </c>
    </row>
    <row r="60" spans="1:123" s="94" customFormat="1" ht="24" customHeight="1" x14ac:dyDescent="0.25">
      <c r="A60" s="99" t="s">
        <v>508</v>
      </c>
      <c r="B60" s="99" t="s">
        <v>509</v>
      </c>
      <c r="C60" s="338"/>
      <c r="D60" s="338"/>
      <c r="E60" s="340"/>
      <c r="F60" s="342"/>
      <c r="G60" s="342"/>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1.1.2</v>
      </c>
      <c r="B99" s="288" t="str">
        <f>C57</f>
        <v>Demoliciones</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SUBSECRETARIA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E.N.I. Bº 7 de Septiembre</v>
      </c>
      <c r="C104" s="87"/>
      <c r="D104" s="87"/>
      <c r="E104" s="87"/>
      <c r="F104" s="93" t="s">
        <v>38</v>
      </c>
      <c r="G104" s="275">
        <f>Fecha_Base</f>
        <v>0</v>
      </c>
    </row>
    <row r="105" spans="1:123" ht="24" customHeight="1" x14ac:dyDescent="0.25">
      <c r="A105" s="276" t="s">
        <v>601</v>
      </c>
      <c r="B105" s="88" t="str">
        <f>Ubicación</f>
        <v>CHIMBAS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1.1.3</v>
      </c>
      <c r="C107" s="89" t="str">
        <f>IFERROR(VLOOKUP(B107,Tabla_CyP,2,FALSE),"")</f>
        <v>Construcción del Obrador, Depósitos de materiales, Sanitarios de personal</v>
      </c>
      <c r="D107" s="94"/>
      <c r="E107" s="95"/>
      <c r="F107" s="93" t="s">
        <v>26</v>
      </c>
      <c r="G107" s="278" t="str">
        <f>IFERROR(VLOOKUP(B107,Tabla_CyP,4,FALSE),"")</f>
        <v>Un</v>
      </c>
    </row>
    <row r="108" spans="1:123" ht="24" customHeight="1" x14ac:dyDescent="0.25">
      <c r="A108" s="276"/>
      <c r="B108" s="88"/>
      <c r="D108" s="94"/>
      <c r="E108" s="95"/>
      <c r="G108" s="277"/>
    </row>
    <row r="109" spans="1:123" ht="24" customHeight="1" x14ac:dyDescent="0.25">
      <c r="A109" s="335" t="s">
        <v>507</v>
      </c>
      <c r="B109" s="336"/>
      <c r="C109" s="337" t="s">
        <v>0</v>
      </c>
      <c r="D109" s="337" t="s">
        <v>27</v>
      </c>
      <c r="E109" s="339" t="s">
        <v>28</v>
      </c>
      <c r="F109" s="341" t="s">
        <v>29</v>
      </c>
      <c r="G109" s="341" t="s">
        <v>30</v>
      </c>
    </row>
    <row r="110" spans="1:123" s="94" customFormat="1" ht="24" customHeight="1" x14ac:dyDescent="0.25">
      <c r="A110" s="99" t="s">
        <v>508</v>
      </c>
      <c r="B110" s="99" t="s">
        <v>509</v>
      </c>
      <c r="C110" s="338"/>
      <c r="D110" s="338"/>
      <c r="E110" s="340"/>
      <c r="F110" s="342"/>
      <c r="G110" s="342"/>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1.1.3</v>
      </c>
      <c r="B149" s="288" t="str">
        <f>C107</f>
        <v>Construcción del Obrador, Depósitos de materiales, Sanitarios de personal</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SUBSECRETARIA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E.N.I. Bº 7 de Septiembre</v>
      </c>
      <c r="C154" s="87"/>
      <c r="D154" s="87"/>
      <c r="E154" s="87"/>
      <c r="F154" s="93" t="s">
        <v>38</v>
      </c>
      <c r="G154" s="275">
        <f>Fecha_Base</f>
        <v>0</v>
      </c>
    </row>
    <row r="155" spans="1:123" ht="24" customHeight="1" x14ac:dyDescent="0.25">
      <c r="A155" s="276" t="s">
        <v>601</v>
      </c>
      <c r="B155" s="88" t="str">
        <f>Ubicación</f>
        <v>CHIMBAS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1.1.4</v>
      </c>
      <c r="C157" s="89" t="str">
        <f>IFERROR(VLOOKUP(B157,Tabla_CyP,2,FALSE),"")</f>
        <v>Provisión y colocación del Cartel de Obra</v>
      </c>
      <c r="D157" s="94"/>
      <c r="E157" s="95"/>
      <c r="F157" s="93" t="s">
        <v>26</v>
      </c>
      <c r="G157" s="278" t="str">
        <f>IFERROR(VLOOKUP(B157,Tabla_CyP,4,FALSE),"")</f>
        <v>Un</v>
      </c>
    </row>
    <row r="158" spans="1:123" ht="24" customHeight="1" x14ac:dyDescent="0.25">
      <c r="A158" s="276"/>
      <c r="B158" s="88"/>
      <c r="D158" s="94"/>
      <c r="E158" s="95"/>
      <c r="G158" s="277"/>
    </row>
    <row r="159" spans="1:123" ht="24" customHeight="1" x14ac:dyDescent="0.25">
      <c r="A159" s="335" t="s">
        <v>507</v>
      </c>
      <c r="B159" s="336"/>
      <c r="C159" s="337" t="s">
        <v>0</v>
      </c>
      <c r="D159" s="337" t="s">
        <v>27</v>
      </c>
      <c r="E159" s="339" t="s">
        <v>28</v>
      </c>
      <c r="F159" s="341" t="s">
        <v>29</v>
      </c>
      <c r="G159" s="341" t="s">
        <v>30</v>
      </c>
    </row>
    <row r="160" spans="1:123" s="94" customFormat="1" ht="24" customHeight="1" x14ac:dyDescent="0.25">
      <c r="A160" s="99" t="s">
        <v>508</v>
      </c>
      <c r="B160" s="99" t="s">
        <v>509</v>
      </c>
      <c r="C160" s="338"/>
      <c r="D160" s="338"/>
      <c r="E160" s="340"/>
      <c r="F160" s="342"/>
      <c r="G160" s="342"/>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1.1.4</v>
      </c>
      <c r="B199" s="288" t="str">
        <f>C157</f>
        <v>Provisión y colocación del Cartel de Obra</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SUBSECRETARIA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E.N.I. Bº 7 de Septiembre</v>
      </c>
      <c r="C204" s="87"/>
      <c r="D204" s="87"/>
      <c r="E204" s="87"/>
      <c r="F204" s="93" t="s">
        <v>38</v>
      </c>
      <c r="G204" s="275">
        <f>Fecha_Base</f>
        <v>0</v>
      </c>
    </row>
    <row r="205" spans="1:7" ht="24" customHeight="1" x14ac:dyDescent="0.25">
      <c r="A205" s="276" t="s">
        <v>601</v>
      </c>
      <c r="B205" s="88" t="str">
        <f>Ubicación</f>
        <v>CHIMBAS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1.2.1</v>
      </c>
      <c r="C207" s="89" t="str">
        <f>IFERROR(VLOOKUP(B207,Tabla_CyP,2,FALSE),"")</f>
        <v>Replanteo de la Obra</v>
      </c>
      <c r="D207" s="94"/>
      <c r="E207" s="95"/>
      <c r="F207" s="93" t="s">
        <v>26</v>
      </c>
      <c r="G207" s="278" t="str">
        <f>IFERROR(VLOOKUP(B207,Tabla_CyP,4,FALSE),"")</f>
        <v>m2</v>
      </c>
    </row>
    <row r="208" spans="1:7" ht="24" customHeight="1" x14ac:dyDescent="0.25">
      <c r="A208" s="276"/>
      <c r="B208" s="88"/>
      <c r="D208" s="94"/>
      <c r="E208" s="95"/>
      <c r="G208" s="277"/>
    </row>
    <row r="209" spans="1:123" ht="24" customHeight="1" x14ac:dyDescent="0.25">
      <c r="A209" s="335" t="s">
        <v>507</v>
      </c>
      <c r="B209" s="336"/>
      <c r="C209" s="337" t="s">
        <v>0</v>
      </c>
      <c r="D209" s="337" t="s">
        <v>27</v>
      </c>
      <c r="E209" s="339" t="s">
        <v>28</v>
      </c>
      <c r="F209" s="341" t="s">
        <v>29</v>
      </c>
      <c r="G209" s="341" t="s">
        <v>30</v>
      </c>
    </row>
    <row r="210" spans="1:123" s="94" customFormat="1" ht="24" customHeight="1" x14ac:dyDescent="0.25">
      <c r="A210" s="99" t="s">
        <v>508</v>
      </c>
      <c r="B210" s="99" t="s">
        <v>509</v>
      </c>
      <c r="C210" s="338"/>
      <c r="D210" s="338"/>
      <c r="E210" s="340"/>
      <c r="F210" s="342"/>
      <c r="G210" s="342"/>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1.2.1</v>
      </c>
      <c r="B249" s="288" t="str">
        <f>C207</f>
        <v>Replanteo de la Obra</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SUBSECRETARIA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E.N.I. Bº 7 de Septiembre</v>
      </c>
      <c r="C254" s="87"/>
      <c r="D254" s="87"/>
      <c r="E254" s="87"/>
      <c r="F254" s="93" t="s">
        <v>38</v>
      </c>
      <c r="G254" s="275">
        <f>Fecha_Base</f>
        <v>0</v>
      </c>
    </row>
    <row r="255" spans="1:7" ht="24" customHeight="1" x14ac:dyDescent="0.25">
      <c r="A255" s="276" t="s">
        <v>601</v>
      </c>
      <c r="B255" s="88" t="str">
        <f>Ubicación</f>
        <v>CHIMBAS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1.2.2</v>
      </c>
      <c r="C257" s="89" t="str">
        <f>IFERROR(VLOOKUP(B257,Tabla_CyP,2,FALSE),"")</f>
        <v>Oficina para la Inspección</v>
      </c>
      <c r="D257" s="94"/>
      <c r="E257" s="95"/>
      <c r="F257" s="93" t="s">
        <v>26</v>
      </c>
      <c r="G257" s="278" t="str">
        <f>IFERROR(VLOOKUP(B257,Tabla_CyP,4,FALSE),"")</f>
        <v>Un</v>
      </c>
    </row>
    <row r="258" spans="1:123" ht="24" customHeight="1" x14ac:dyDescent="0.25">
      <c r="A258" s="276"/>
      <c r="B258" s="88"/>
      <c r="D258" s="94"/>
      <c r="E258" s="95"/>
      <c r="G258" s="277"/>
    </row>
    <row r="259" spans="1:123" ht="24" customHeight="1" x14ac:dyDescent="0.25">
      <c r="A259" s="335" t="s">
        <v>507</v>
      </c>
      <c r="B259" s="336"/>
      <c r="C259" s="337" t="s">
        <v>0</v>
      </c>
      <c r="D259" s="337" t="s">
        <v>27</v>
      </c>
      <c r="E259" s="339" t="s">
        <v>28</v>
      </c>
      <c r="F259" s="341" t="s">
        <v>29</v>
      </c>
      <c r="G259" s="341" t="s">
        <v>30</v>
      </c>
    </row>
    <row r="260" spans="1:123" s="94" customFormat="1" ht="24" customHeight="1" x14ac:dyDescent="0.25">
      <c r="A260" s="99" t="s">
        <v>508</v>
      </c>
      <c r="B260" s="99" t="s">
        <v>509</v>
      </c>
      <c r="C260" s="338"/>
      <c r="D260" s="338"/>
      <c r="E260" s="340"/>
      <c r="F260" s="342"/>
      <c r="G260" s="342"/>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1.2.2</v>
      </c>
      <c r="B299" s="288" t="str">
        <f>C257</f>
        <v>Oficina para la Inspección</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SUBSECRETARIA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E.N.I. Bº 7 de Septiembre</v>
      </c>
      <c r="C304" s="87"/>
      <c r="D304" s="87"/>
      <c r="E304" s="87"/>
      <c r="F304" s="93" t="s">
        <v>38</v>
      </c>
      <c r="G304" s="275">
        <f>Fecha_Base</f>
        <v>0</v>
      </c>
    </row>
    <row r="305" spans="1:123" ht="24" customHeight="1" x14ac:dyDescent="0.25">
      <c r="A305" s="276" t="s">
        <v>601</v>
      </c>
      <c r="B305" s="88" t="str">
        <f>Ubicación</f>
        <v>CHIMBAS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8" t="str">
        <f>IFERROR(VLOOKUP(B307,Tabla_CyP,4,FALSE),"")</f>
        <v>gl</v>
      </c>
    </row>
    <row r="308" spans="1:123" ht="24" customHeight="1" x14ac:dyDescent="0.25">
      <c r="A308" s="276"/>
      <c r="B308" s="88"/>
      <c r="D308" s="94"/>
      <c r="E308" s="95"/>
      <c r="G308" s="277"/>
    </row>
    <row r="309" spans="1:123" ht="24" customHeight="1" x14ac:dyDescent="0.25">
      <c r="A309" s="335" t="s">
        <v>507</v>
      </c>
      <c r="B309" s="336"/>
      <c r="C309" s="337" t="s">
        <v>0</v>
      </c>
      <c r="D309" s="337" t="s">
        <v>27</v>
      </c>
      <c r="E309" s="339" t="s">
        <v>28</v>
      </c>
      <c r="F309" s="341" t="s">
        <v>29</v>
      </c>
      <c r="G309" s="341" t="s">
        <v>30</v>
      </c>
    </row>
    <row r="310" spans="1:123" s="94" customFormat="1" ht="24" customHeight="1" x14ac:dyDescent="0.25">
      <c r="A310" s="99" t="s">
        <v>508</v>
      </c>
      <c r="B310" s="99" t="s">
        <v>509</v>
      </c>
      <c r="C310" s="338"/>
      <c r="D310" s="338"/>
      <c r="E310" s="340"/>
      <c r="F310" s="342"/>
      <c r="G310" s="342"/>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1.2.3</v>
      </c>
      <c r="B349" s="288" t="str">
        <f>C307</f>
        <v>Cegado de Pozos Absorbentes o Negros, Cámaras, Zanjas o excavaciones</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SUBSECRETARIA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E.N.I. Bº 7 de Septiembre</v>
      </c>
      <c r="C354" s="87"/>
      <c r="D354" s="87"/>
      <c r="E354" s="87"/>
      <c r="F354" s="93" t="s">
        <v>38</v>
      </c>
      <c r="G354" s="275">
        <f>Fecha_Base</f>
        <v>0</v>
      </c>
    </row>
    <row r="355" spans="1:123" ht="24" customHeight="1" x14ac:dyDescent="0.25">
      <c r="A355" s="276" t="s">
        <v>601</v>
      </c>
      <c r="B355" s="88" t="str">
        <f>Ubicación</f>
        <v>CHIMBAS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1.2.5</v>
      </c>
      <c r="C357" s="89" t="str">
        <f>IFERROR(VLOOKUP(B357,Tabla_CyP,2,FALSE),"")</f>
        <v>Vallados y Cierres Perimetrales</v>
      </c>
      <c r="D357" s="94"/>
      <c r="E357" s="95"/>
      <c r="F357" s="93" t="s">
        <v>26</v>
      </c>
      <c r="G357" s="278" t="str">
        <f>IFERROR(VLOOKUP(B357,Tabla_CyP,4,FALSE),"")</f>
        <v>gl</v>
      </c>
    </row>
    <row r="358" spans="1:123" ht="24" customHeight="1" x14ac:dyDescent="0.25">
      <c r="A358" s="276"/>
      <c r="B358" s="88"/>
      <c r="D358" s="94"/>
      <c r="E358" s="95"/>
      <c r="G358" s="277"/>
    </row>
    <row r="359" spans="1:123" ht="24" customHeight="1" x14ac:dyDescent="0.25">
      <c r="A359" s="335" t="s">
        <v>507</v>
      </c>
      <c r="B359" s="336"/>
      <c r="C359" s="337" t="s">
        <v>0</v>
      </c>
      <c r="D359" s="337" t="s">
        <v>27</v>
      </c>
      <c r="E359" s="339" t="s">
        <v>28</v>
      </c>
      <c r="F359" s="341" t="s">
        <v>29</v>
      </c>
      <c r="G359" s="341" t="s">
        <v>30</v>
      </c>
    </row>
    <row r="360" spans="1:123" s="94" customFormat="1" ht="24" customHeight="1" x14ac:dyDescent="0.25">
      <c r="A360" s="99" t="s">
        <v>508</v>
      </c>
      <c r="B360" s="99" t="s">
        <v>509</v>
      </c>
      <c r="C360" s="338"/>
      <c r="D360" s="338"/>
      <c r="E360" s="340"/>
      <c r="F360" s="342"/>
      <c r="G360" s="342"/>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1.2.5</v>
      </c>
      <c r="B399" s="288" t="str">
        <f>C357</f>
        <v>Vallados y Cierres Perimetrales</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SUBSECRETARIA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E.N.I. Bº 7 de Septiembre</v>
      </c>
      <c r="C404" s="87"/>
      <c r="D404" s="87"/>
      <c r="E404" s="87"/>
      <c r="F404" s="93" t="s">
        <v>38</v>
      </c>
      <c r="G404" s="275">
        <f>Fecha_Base</f>
        <v>0</v>
      </c>
    </row>
    <row r="405" spans="1:123" ht="24" customHeight="1" x14ac:dyDescent="0.25">
      <c r="A405" s="276" t="s">
        <v>601</v>
      </c>
      <c r="B405" s="88" t="str">
        <f>Ubicación</f>
        <v>CHIMBAS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1.3.1</v>
      </c>
      <c r="C407" s="89" t="str">
        <f>IFERROR(VLOOKUP(B407,Tabla_CyP,2,FALSE),"")</f>
        <v>Vigilancia y alumbrado de obra</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5" t="s">
        <v>507</v>
      </c>
      <c r="B409" s="336"/>
      <c r="C409" s="337" t="s">
        <v>0</v>
      </c>
      <c r="D409" s="337" t="s">
        <v>27</v>
      </c>
      <c r="E409" s="339" t="s">
        <v>28</v>
      </c>
      <c r="F409" s="341" t="s">
        <v>29</v>
      </c>
      <c r="G409" s="341" t="s">
        <v>30</v>
      </c>
    </row>
    <row r="410" spans="1:123" s="94" customFormat="1" ht="24" customHeight="1" x14ac:dyDescent="0.25">
      <c r="A410" s="99" t="s">
        <v>508</v>
      </c>
      <c r="B410" s="99" t="s">
        <v>509</v>
      </c>
      <c r="C410" s="338"/>
      <c r="D410" s="338"/>
      <c r="E410" s="340"/>
      <c r="F410" s="342"/>
      <c r="G410" s="342"/>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1.3.1</v>
      </c>
      <c r="B449" s="288" t="str">
        <f>C407</f>
        <v>Vigilancia y alumbrado de obra</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SUBSECRETARIA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E.N.I. Bº 7 de Septiembre</v>
      </c>
      <c r="C454" s="87"/>
      <c r="D454" s="87"/>
      <c r="E454" s="87"/>
      <c r="F454" s="93" t="s">
        <v>38</v>
      </c>
      <c r="G454" s="275">
        <f>Fecha_Base</f>
        <v>0</v>
      </c>
    </row>
    <row r="455" spans="1:123" ht="24" customHeight="1" x14ac:dyDescent="0.25">
      <c r="A455" s="276" t="s">
        <v>601</v>
      </c>
      <c r="B455" s="88" t="str">
        <f>Ubicación</f>
        <v>CHIMBAS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1.3.2</v>
      </c>
      <c r="C457" s="89" t="str">
        <f>IFERROR(VLOOKUP(B457,Tabla_CyP,2,FALSE),"")</f>
        <v>Energia de obra. Agua para construcción</v>
      </c>
      <c r="D457" s="94"/>
      <c r="E457" s="95"/>
      <c r="F457" s="93" t="s">
        <v>26</v>
      </c>
      <c r="G457" s="278" t="str">
        <f>IFERROR(VLOOKUP(B457,Tabla_CyP,4,FALSE),"")</f>
        <v>Un</v>
      </c>
    </row>
    <row r="458" spans="1:123" ht="24" customHeight="1" x14ac:dyDescent="0.25">
      <c r="A458" s="276"/>
      <c r="B458" s="88"/>
      <c r="D458" s="94"/>
      <c r="E458" s="95"/>
      <c r="G458" s="277"/>
    </row>
    <row r="459" spans="1:123" ht="24" customHeight="1" x14ac:dyDescent="0.25">
      <c r="A459" s="335" t="s">
        <v>507</v>
      </c>
      <c r="B459" s="336"/>
      <c r="C459" s="337" t="s">
        <v>0</v>
      </c>
      <c r="D459" s="337" t="s">
        <v>27</v>
      </c>
      <c r="E459" s="339" t="s">
        <v>28</v>
      </c>
      <c r="F459" s="341" t="s">
        <v>29</v>
      </c>
      <c r="G459" s="341" t="s">
        <v>30</v>
      </c>
    </row>
    <row r="460" spans="1:123" s="94" customFormat="1" ht="24" customHeight="1" x14ac:dyDescent="0.25">
      <c r="A460" s="99" t="s">
        <v>508</v>
      </c>
      <c r="B460" s="99" t="s">
        <v>509</v>
      </c>
      <c r="C460" s="338"/>
      <c r="D460" s="338"/>
      <c r="E460" s="340"/>
      <c r="F460" s="342"/>
      <c r="G460" s="342"/>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1.3.2</v>
      </c>
      <c r="B499" s="288" t="str">
        <f>C457</f>
        <v>Energia de obra. Agua para construcción</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SUBSECRETARIA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E.N.I. Bº 7 de Septiembre</v>
      </c>
      <c r="C504" s="87"/>
      <c r="D504" s="87"/>
      <c r="E504" s="87"/>
      <c r="F504" s="93" t="s">
        <v>38</v>
      </c>
      <c r="G504" s="275">
        <f>Fecha_Base</f>
        <v>0</v>
      </c>
    </row>
    <row r="505" spans="1:123" ht="24" customHeight="1" x14ac:dyDescent="0.25">
      <c r="A505" s="276" t="s">
        <v>601</v>
      </c>
      <c r="B505" s="88" t="str">
        <f>Ubicación</f>
        <v>CHIMBAS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1.3.3</v>
      </c>
      <c r="C507" s="89" t="str">
        <f>IFERROR(VLOOKUP(B507,Tabla_CyP,2,FALSE),"")</f>
        <v>Medidas de Seguridad</v>
      </c>
      <c r="D507" s="94"/>
      <c r="E507" s="95"/>
      <c r="F507" s="93" t="s">
        <v>26</v>
      </c>
      <c r="G507" s="278" t="str">
        <f>IFERROR(VLOOKUP(B507,Tabla_CyP,4,FALSE),"")</f>
        <v>Un</v>
      </c>
    </row>
    <row r="508" spans="1:123" ht="24" customHeight="1" x14ac:dyDescent="0.25">
      <c r="A508" s="276"/>
      <c r="B508" s="88"/>
      <c r="D508" s="94"/>
      <c r="E508" s="95"/>
      <c r="G508" s="277"/>
    </row>
    <row r="509" spans="1:123" ht="24" customHeight="1" x14ac:dyDescent="0.25">
      <c r="A509" s="335" t="s">
        <v>507</v>
      </c>
      <c r="B509" s="336"/>
      <c r="C509" s="337" t="s">
        <v>0</v>
      </c>
      <c r="D509" s="337" t="s">
        <v>27</v>
      </c>
      <c r="E509" s="339" t="s">
        <v>28</v>
      </c>
      <c r="F509" s="341" t="s">
        <v>29</v>
      </c>
      <c r="G509" s="341" t="s">
        <v>30</v>
      </c>
    </row>
    <row r="510" spans="1:123" s="94" customFormat="1" ht="24" customHeight="1" x14ac:dyDescent="0.25">
      <c r="A510" s="99" t="s">
        <v>508</v>
      </c>
      <c r="B510" s="99" t="s">
        <v>509</v>
      </c>
      <c r="C510" s="338"/>
      <c r="D510" s="338"/>
      <c r="E510" s="340"/>
      <c r="F510" s="342"/>
      <c r="G510" s="342"/>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1.3.3</v>
      </c>
      <c r="B549" s="288" t="str">
        <f>C507</f>
        <v>Medidas de Seguridad</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SUBSECRETARIA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E.N.I. Bº 7 de Septiembre</v>
      </c>
      <c r="C554" s="87"/>
      <c r="D554" s="87"/>
      <c r="E554" s="87"/>
      <c r="F554" s="93" t="s">
        <v>38</v>
      </c>
      <c r="G554" s="275">
        <f>Fecha_Base</f>
        <v>0</v>
      </c>
    </row>
    <row r="555" spans="1:123" ht="24" customHeight="1" x14ac:dyDescent="0.25">
      <c r="A555" s="276" t="s">
        <v>601</v>
      </c>
      <c r="B555" s="88" t="str">
        <f>Ubicación</f>
        <v>CHIMBAS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1.4.1</v>
      </c>
      <c r="C557" s="89" t="str">
        <f>IFERROR(VLOOKUP(B557,Tabla_CyP,2,FALSE),"")</f>
        <v>Plan de Manejo Ambiental</v>
      </c>
      <c r="D557" s="94"/>
      <c r="E557" s="95"/>
      <c r="F557" s="93" t="s">
        <v>26</v>
      </c>
      <c r="G557" s="278" t="str">
        <f>IFERROR(VLOOKUP(B557,Tabla_CyP,4,FALSE),"")</f>
        <v>gl</v>
      </c>
    </row>
    <row r="558" spans="1:123" ht="24" customHeight="1" x14ac:dyDescent="0.25">
      <c r="A558" s="276"/>
      <c r="B558" s="88"/>
      <c r="D558" s="94"/>
      <c r="E558" s="95"/>
      <c r="G558" s="277"/>
    </row>
    <row r="559" spans="1:123" ht="24" customHeight="1" x14ac:dyDescent="0.25">
      <c r="A559" s="335" t="s">
        <v>507</v>
      </c>
      <c r="B559" s="336"/>
      <c r="C559" s="337" t="s">
        <v>0</v>
      </c>
      <c r="D559" s="337" t="s">
        <v>27</v>
      </c>
      <c r="E559" s="339" t="s">
        <v>28</v>
      </c>
      <c r="F559" s="341" t="s">
        <v>29</v>
      </c>
      <c r="G559" s="341" t="s">
        <v>30</v>
      </c>
    </row>
    <row r="560" spans="1:123" s="94" customFormat="1" ht="24" customHeight="1" x14ac:dyDescent="0.25">
      <c r="A560" s="99" t="s">
        <v>508</v>
      </c>
      <c r="B560" s="99" t="s">
        <v>509</v>
      </c>
      <c r="C560" s="338"/>
      <c r="D560" s="338"/>
      <c r="E560" s="340"/>
      <c r="F560" s="342"/>
      <c r="G560" s="342"/>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1.4.1</v>
      </c>
      <c r="B599" s="288" t="str">
        <f>C557</f>
        <v>Plan de Manejo Ambiental</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SUBSECRETARIA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E.N.I. Bº 7 de Septiembre</v>
      </c>
      <c r="C604" s="87"/>
      <c r="D604" s="87"/>
      <c r="E604" s="87"/>
      <c r="F604" s="93" t="s">
        <v>38</v>
      </c>
      <c r="G604" s="275">
        <f>Fecha_Base</f>
        <v>0</v>
      </c>
    </row>
    <row r="605" spans="1:7" ht="24" customHeight="1" x14ac:dyDescent="0.25">
      <c r="A605" s="276" t="s">
        <v>601</v>
      </c>
      <c r="B605" s="88" t="str">
        <f>Ubicación</f>
        <v>CHIMBAS - SAN JUAN</v>
      </c>
      <c r="C605" s="88"/>
      <c r="D605" s="94"/>
      <c r="E605" s="95"/>
      <c r="G605" s="277"/>
    </row>
    <row r="606" spans="1:7" ht="24" customHeight="1" x14ac:dyDescent="0.25">
      <c r="A606" s="276" t="s">
        <v>39</v>
      </c>
      <c r="B606" s="97">
        <f>IFERROR(VALUE(LEFT(B607,FIND(".",B607)-1)),"")</f>
        <v>1</v>
      </c>
      <c r="C606" s="89" t="str">
        <f>IFERROR(VLOOKUP(B606,Tabla_CyP,2,FALSE),"")</f>
        <v xml:space="preserve"> TRABAJOS PREPARATORIOS</v>
      </c>
      <c r="E606" s="95"/>
      <c r="G606" s="277"/>
    </row>
    <row r="607" spans="1:7" ht="24" customHeight="1" x14ac:dyDescent="0.25">
      <c r="A607" s="276" t="s">
        <v>25</v>
      </c>
      <c r="B607" s="98" t="str">
        <f>IFERROR(VLOOKUP(COUNTIF($A$1:A607,"ANALISIS DE PRECIOS"),Tabla_NumeroItem,2,FALSE),"")</f>
        <v>1.4.2</v>
      </c>
      <c r="C607" s="89" t="str">
        <f>IFERROR(VLOOKUP(B607,Tabla_CyP,2,FALSE),"")</f>
        <v>Permiso Ambiental</v>
      </c>
      <c r="D607" s="94"/>
      <c r="E607" s="95"/>
      <c r="F607" s="93" t="s">
        <v>26</v>
      </c>
      <c r="G607" s="278" t="str">
        <f>IFERROR(VLOOKUP(B607,Tabla_CyP,4,FALSE),"")</f>
        <v>mes</v>
      </c>
    </row>
    <row r="608" spans="1:7" ht="24" customHeight="1" x14ac:dyDescent="0.25">
      <c r="A608" s="276"/>
      <c r="B608" s="88"/>
      <c r="D608" s="94"/>
      <c r="E608" s="95"/>
      <c r="G608" s="277"/>
    </row>
    <row r="609" spans="1:123" ht="24" customHeight="1" x14ac:dyDescent="0.25">
      <c r="A609" s="335" t="s">
        <v>507</v>
      </c>
      <c r="B609" s="336"/>
      <c r="C609" s="337" t="s">
        <v>0</v>
      </c>
      <c r="D609" s="337" t="s">
        <v>27</v>
      </c>
      <c r="E609" s="339" t="s">
        <v>28</v>
      </c>
      <c r="F609" s="341" t="s">
        <v>29</v>
      </c>
      <c r="G609" s="341" t="s">
        <v>30</v>
      </c>
    </row>
    <row r="610" spans="1:123" s="94" customFormat="1" ht="24" customHeight="1" x14ac:dyDescent="0.25">
      <c r="A610" s="99" t="s">
        <v>508</v>
      </c>
      <c r="B610" s="99" t="s">
        <v>509</v>
      </c>
      <c r="C610" s="338"/>
      <c r="D610" s="338"/>
      <c r="E610" s="340"/>
      <c r="F610" s="342"/>
      <c r="G610" s="342"/>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1.4.2</v>
      </c>
      <c r="B649" s="288" t="str">
        <f>C607</f>
        <v>Permiso Ambiental</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SUBSECRETARIA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E.N.I. Bº 7 de Septiembre</v>
      </c>
      <c r="C654" s="87"/>
      <c r="D654" s="87"/>
      <c r="E654" s="87"/>
      <c r="F654" s="93" t="s">
        <v>38</v>
      </c>
      <c r="G654" s="275">
        <f>Fecha_Base</f>
        <v>0</v>
      </c>
    </row>
    <row r="655" spans="1:7" ht="24" customHeight="1" x14ac:dyDescent="0.25">
      <c r="A655" s="276" t="s">
        <v>601</v>
      </c>
      <c r="B655" s="88" t="str">
        <f>Ubicación</f>
        <v>CHIMBAS - SAN JUAN</v>
      </c>
      <c r="C655" s="88"/>
      <c r="D655" s="94"/>
      <c r="E655" s="95"/>
      <c r="G655" s="277"/>
    </row>
    <row r="656" spans="1:7" ht="24" customHeight="1" x14ac:dyDescent="0.25">
      <c r="A656" s="276" t="s">
        <v>39</v>
      </c>
      <c r="B656" s="97">
        <f>IFERROR(VALUE(LEFT(B657,FIND(".",B657)-1)),"")</f>
        <v>1</v>
      </c>
      <c r="C656" s="89" t="str">
        <f>IFERROR(VLOOKUP(B656,Tabla_CyP,2,FALSE),"")</f>
        <v xml:space="preserve"> TRABAJOS PREPARATORIOS</v>
      </c>
      <c r="E656" s="95"/>
      <c r="G656" s="277"/>
    </row>
    <row r="657" spans="1:123" ht="24" customHeight="1" x14ac:dyDescent="0.25">
      <c r="A657" s="276" t="s">
        <v>25</v>
      </c>
      <c r="B657" s="98" t="str">
        <f>IFERROR(VLOOKUP(COUNTIF($A$1:A657,"ANALISIS DE PRECIOS"),Tabla_NumeroItem,2,FALSE),"")</f>
        <v>1.4.3</v>
      </c>
      <c r="C657" s="89" t="str">
        <f>IFERROR(VLOOKUP(B657,Tabla_CyP,2,FALSE),"")</f>
        <v>Seguimiento Pmas</v>
      </c>
      <c r="D657" s="94"/>
      <c r="E657" s="95"/>
      <c r="F657" s="93" t="s">
        <v>26</v>
      </c>
      <c r="G657" s="278" t="str">
        <f>IFERROR(VLOOKUP(B657,Tabla_CyP,4,FALSE),"")</f>
        <v>mes</v>
      </c>
    </row>
    <row r="658" spans="1:123" ht="24" customHeight="1" x14ac:dyDescent="0.25">
      <c r="A658" s="276"/>
      <c r="B658" s="88"/>
      <c r="D658" s="94"/>
      <c r="E658" s="95"/>
      <c r="G658" s="277"/>
    </row>
    <row r="659" spans="1:123" ht="24" customHeight="1" x14ac:dyDescent="0.25">
      <c r="A659" s="335" t="s">
        <v>507</v>
      </c>
      <c r="B659" s="336"/>
      <c r="C659" s="337" t="s">
        <v>0</v>
      </c>
      <c r="D659" s="337" t="s">
        <v>27</v>
      </c>
      <c r="E659" s="339" t="s">
        <v>28</v>
      </c>
      <c r="F659" s="341" t="s">
        <v>29</v>
      </c>
      <c r="G659" s="341" t="s">
        <v>30</v>
      </c>
    </row>
    <row r="660" spans="1:123" s="94" customFormat="1" ht="24" customHeight="1" x14ac:dyDescent="0.25">
      <c r="A660" s="99" t="s">
        <v>508</v>
      </c>
      <c r="B660" s="99" t="s">
        <v>509</v>
      </c>
      <c r="C660" s="338"/>
      <c r="D660" s="338"/>
      <c r="E660" s="340"/>
      <c r="F660" s="342"/>
      <c r="G660" s="342"/>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1.4.3</v>
      </c>
      <c r="B699" s="288" t="str">
        <f>C657</f>
        <v>Seguimiento Pmas</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SUBSECRETARIA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E.N.I. Bº 7 de Septiembre</v>
      </c>
      <c r="C704" s="87"/>
      <c r="D704" s="87"/>
      <c r="E704" s="87"/>
      <c r="F704" s="93" t="s">
        <v>38</v>
      </c>
      <c r="G704" s="275">
        <f>Fecha_Base</f>
        <v>0</v>
      </c>
    </row>
    <row r="705" spans="1:123" ht="24" customHeight="1" x14ac:dyDescent="0.25">
      <c r="A705" s="276" t="s">
        <v>601</v>
      </c>
      <c r="B705" s="88" t="str">
        <f>Ubicación</f>
        <v>CHIMBAS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2.1.1</v>
      </c>
      <c r="C707" s="89" t="str">
        <f>IFERROR(VLOOKUP(B707,Tabla_CyP,2,FALSE),"")</f>
        <v>Relleno Bajo Contrapiso</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5" t="s">
        <v>507</v>
      </c>
      <c r="B709" s="336"/>
      <c r="C709" s="337" t="s">
        <v>0</v>
      </c>
      <c r="D709" s="337" t="s">
        <v>27</v>
      </c>
      <c r="E709" s="339" t="s">
        <v>28</v>
      </c>
      <c r="F709" s="341" t="s">
        <v>29</v>
      </c>
      <c r="G709" s="341" t="s">
        <v>30</v>
      </c>
    </row>
    <row r="710" spans="1:123" s="94" customFormat="1" ht="24" customHeight="1" x14ac:dyDescent="0.25">
      <c r="A710" s="99" t="s">
        <v>508</v>
      </c>
      <c r="B710" s="99" t="s">
        <v>509</v>
      </c>
      <c r="C710" s="338"/>
      <c r="D710" s="338"/>
      <c r="E710" s="340"/>
      <c r="F710" s="342"/>
      <c r="G710" s="342"/>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2.1.1</v>
      </c>
      <c r="B749" s="288" t="str">
        <f>C707</f>
        <v>Relleno Bajo Contrapiso</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SUBSECRETARIA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E.N.I. Bº 7 de Septiembre</v>
      </c>
      <c r="C754" s="87"/>
      <c r="D754" s="87"/>
      <c r="E754" s="87"/>
      <c r="F754" s="93" t="s">
        <v>38</v>
      </c>
      <c r="G754" s="275">
        <f>Fecha_Base</f>
        <v>0</v>
      </c>
    </row>
    <row r="755" spans="1:123" ht="24" customHeight="1" x14ac:dyDescent="0.25">
      <c r="A755" s="276" t="s">
        <v>601</v>
      </c>
      <c r="B755" s="88" t="str">
        <f>Ubicación</f>
        <v>CHIMBAS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2.1.2</v>
      </c>
      <c r="C757" s="89" t="str">
        <f>IFERROR(VLOOKUP(B757,Tabla_CyP,2,FALSE),"")</f>
        <v>Relleno de Zanjas y Conductos</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5" t="s">
        <v>507</v>
      </c>
      <c r="B759" s="336"/>
      <c r="C759" s="337" t="s">
        <v>0</v>
      </c>
      <c r="D759" s="337" t="s">
        <v>27</v>
      </c>
      <c r="E759" s="339" t="s">
        <v>28</v>
      </c>
      <c r="F759" s="341" t="s">
        <v>29</v>
      </c>
      <c r="G759" s="341" t="s">
        <v>30</v>
      </c>
    </row>
    <row r="760" spans="1:123" s="94" customFormat="1" ht="24" customHeight="1" x14ac:dyDescent="0.25">
      <c r="A760" s="99" t="s">
        <v>508</v>
      </c>
      <c r="B760" s="99" t="s">
        <v>509</v>
      </c>
      <c r="C760" s="338"/>
      <c r="D760" s="338"/>
      <c r="E760" s="340"/>
      <c r="F760" s="342"/>
      <c r="G760" s="342"/>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2.1.2</v>
      </c>
      <c r="B799" s="288" t="str">
        <f>C757</f>
        <v>Relleno de Zanjas y Conductos</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SUBSECRETARIA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E.N.I. Bº 7 de Septiembre</v>
      </c>
      <c r="C804" s="87"/>
      <c r="D804" s="87"/>
      <c r="E804" s="87"/>
      <c r="F804" s="93" t="s">
        <v>38</v>
      </c>
      <c r="G804" s="275">
        <f>Fecha_Base</f>
        <v>0</v>
      </c>
    </row>
    <row r="805" spans="1:123" ht="24" customHeight="1" x14ac:dyDescent="0.25">
      <c r="A805" s="276" t="s">
        <v>601</v>
      </c>
      <c r="B805" s="88" t="str">
        <f>Ubicación</f>
        <v>CHIMBAS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2.1.3</v>
      </c>
      <c r="C807" s="89" t="str">
        <f>IFERROR(VLOOKUP(B807,Tabla_CyP,2,FALSE),"")</f>
        <v>Nivelación del Terreno</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5" t="s">
        <v>507</v>
      </c>
      <c r="B809" s="336"/>
      <c r="C809" s="337" t="s">
        <v>0</v>
      </c>
      <c r="D809" s="337" t="s">
        <v>27</v>
      </c>
      <c r="E809" s="339" t="s">
        <v>28</v>
      </c>
      <c r="F809" s="341" t="s">
        <v>29</v>
      </c>
      <c r="G809" s="341" t="s">
        <v>30</v>
      </c>
    </row>
    <row r="810" spans="1:123" s="94" customFormat="1" ht="24" customHeight="1" x14ac:dyDescent="0.25">
      <c r="A810" s="99" t="s">
        <v>508</v>
      </c>
      <c r="B810" s="99" t="s">
        <v>509</v>
      </c>
      <c r="C810" s="338"/>
      <c r="D810" s="338"/>
      <c r="E810" s="340"/>
      <c r="F810" s="342"/>
      <c r="G810" s="342"/>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2.1.3</v>
      </c>
      <c r="B849" s="288" t="str">
        <f>C807</f>
        <v>Nivelación del Terreno</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SUBSECRETARIA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E.N.I. Bº 7 de Septiembre</v>
      </c>
      <c r="C854" s="87"/>
      <c r="D854" s="87"/>
      <c r="E854" s="87"/>
      <c r="F854" s="93" t="s">
        <v>38</v>
      </c>
      <c r="G854" s="275">
        <f>Fecha_Base</f>
        <v>0</v>
      </c>
    </row>
    <row r="855" spans="1:123" ht="24" customHeight="1" x14ac:dyDescent="0.25">
      <c r="A855" s="276" t="s">
        <v>601</v>
      </c>
      <c r="B855" s="88" t="str">
        <f>Ubicación</f>
        <v>CHIMBAS - SAN JUAN</v>
      </c>
      <c r="C855" s="88"/>
      <c r="D855" s="94"/>
      <c r="E855" s="95"/>
      <c r="G855" s="277"/>
    </row>
    <row r="856" spans="1:123" ht="24" customHeight="1" x14ac:dyDescent="0.25">
      <c r="A856" s="276" t="s">
        <v>39</v>
      </c>
      <c r="B856" s="97">
        <f>IFERROR(VALUE(LEFT(B857,FIND(".",B857)-1)),"")</f>
        <v>2</v>
      </c>
      <c r="C856" s="89" t="str">
        <f>IFERROR(VLOOKUP(B856,Tabla_CyP,2,FALSE),"")</f>
        <v>MOVIMIENTO DE SUELOS</v>
      </c>
      <c r="E856" s="95"/>
      <c r="G856" s="277"/>
    </row>
    <row r="857" spans="1:123" ht="24" customHeight="1" x14ac:dyDescent="0.25">
      <c r="A857" s="276" t="s">
        <v>25</v>
      </c>
      <c r="B857" s="98" t="str">
        <f>IFERROR(VLOOKUP(COUNTIF($A$1:A857,"ANALISIS DE PRECIOS"),Tabla_NumeroItem,2,FALSE),"")</f>
        <v>2.2</v>
      </c>
      <c r="C857" s="89" t="str">
        <f>IFERROR(VLOOKUP(B857,Tabla_CyP,2,FALSE),"")</f>
        <v>Excavacion para fundaciones</v>
      </c>
      <c r="D857" s="94"/>
      <c r="E857" s="95"/>
      <c r="F857" s="93" t="s">
        <v>26</v>
      </c>
      <c r="G857" s="278" t="str">
        <f>IFERROR(VLOOKUP(B857,Tabla_CyP,4,FALSE),"")</f>
        <v>m3</v>
      </c>
    </row>
    <row r="858" spans="1:123" ht="24" customHeight="1" x14ac:dyDescent="0.25">
      <c r="A858" s="276"/>
      <c r="B858" s="88"/>
      <c r="D858" s="94"/>
      <c r="E858" s="95"/>
      <c r="G858" s="277"/>
    </row>
    <row r="859" spans="1:123" ht="24" customHeight="1" x14ac:dyDescent="0.25">
      <c r="A859" s="335" t="s">
        <v>507</v>
      </c>
      <c r="B859" s="336"/>
      <c r="C859" s="337" t="s">
        <v>0</v>
      </c>
      <c r="D859" s="337" t="s">
        <v>27</v>
      </c>
      <c r="E859" s="339" t="s">
        <v>28</v>
      </c>
      <c r="F859" s="341" t="s">
        <v>29</v>
      </c>
      <c r="G859" s="341" t="s">
        <v>30</v>
      </c>
    </row>
    <row r="860" spans="1:123" s="94" customFormat="1" ht="24" customHeight="1" x14ac:dyDescent="0.25">
      <c r="A860" s="99" t="s">
        <v>508</v>
      </c>
      <c r="B860" s="99" t="s">
        <v>509</v>
      </c>
      <c r="C860" s="338"/>
      <c r="D860" s="338"/>
      <c r="E860" s="340"/>
      <c r="F860" s="342"/>
      <c r="G860" s="342"/>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2.2</v>
      </c>
      <c r="B899" s="288" t="str">
        <f>C857</f>
        <v>Excavacion para fundaciones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SUBSECRETARIA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E.N.I. Bº 7 de Septiembre</v>
      </c>
      <c r="C904" s="87"/>
      <c r="D904" s="87"/>
      <c r="E904" s="87"/>
      <c r="F904" s="93" t="s">
        <v>38</v>
      </c>
      <c r="G904" s="275">
        <f>Fecha_Base</f>
        <v>0</v>
      </c>
    </row>
    <row r="905" spans="1:123" ht="24" customHeight="1" x14ac:dyDescent="0.25">
      <c r="A905" s="276" t="s">
        <v>601</v>
      </c>
      <c r="B905" s="88" t="str">
        <f>Ubicación</f>
        <v>CHIMBAS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3.1.1</v>
      </c>
      <c r="C907" s="89" t="str">
        <f>IFERROR(VLOOKUP(B907,Tabla_CyP,2,FALSE),"")</f>
        <v>Hormigones de limpieza y no resistentes</v>
      </c>
      <c r="D907" s="94"/>
      <c r="E907" s="95"/>
      <c r="F907" s="93" t="s">
        <v>26</v>
      </c>
      <c r="G907" s="278" t="str">
        <f>IFERROR(VLOOKUP(B907,Tabla_CyP,4,FALSE),"")</f>
        <v>m2</v>
      </c>
    </row>
    <row r="908" spans="1:123" ht="24" customHeight="1" x14ac:dyDescent="0.25">
      <c r="A908" s="276"/>
      <c r="B908" s="88"/>
      <c r="D908" s="94"/>
      <c r="E908" s="95"/>
      <c r="G908" s="277"/>
    </row>
    <row r="909" spans="1:123" ht="24" customHeight="1" x14ac:dyDescent="0.25">
      <c r="A909" s="335" t="s">
        <v>507</v>
      </c>
      <c r="B909" s="336"/>
      <c r="C909" s="337" t="s">
        <v>0</v>
      </c>
      <c r="D909" s="337" t="s">
        <v>27</v>
      </c>
      <c r="E909" s="339" t="s">
        <v>28</v>
      </c>
      <c r="F909" s="341" t="s">
        <v>29</v>
      </c>
      <c r="G909" s="341" t="s">
        <v>30</v>
      </c>
    </row>
    <row r="910" spans="1:123" s="94" customFormat="1" ht="24" customHeight="1" x14ac:dyDescent="0.25">
      <c r="A910" s="99" t="s">
        <v>508</v>
      </c>
      <c r="B910" s="99" t="s">
        <v>509</v>
      </c>
      <c r="C910" s="338"/>
      <c r="D910" s="338"/>
      <c r="E910" s="340"/>
      <c r="F910" s="342"/>
      <c r="G910" s="342"/>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3.1.1</v>
      </c>
      <c r="B949" s="288" t="str">
        <f>C907</f>
        <v>Hormigones de limpieza y no resistentes</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SUBSECRETARIA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E.N.I. Bº 7 de Septiembre</v>
      </c>
      <c r="C954" s="87"/>
      <c r="D954" s="87"/>
      <c r="E954" s="87"/>
      <c r="F954" s="93" t="s">
        <v>38</v>
      </c>
      <c r="G954" s="275">
        <f>Fecha_Base</f>
        <v>0</v>
      </c>
    </row>
    <row r="955" spans="1:123" ht="24" customHeight="1" x14ac:dyDescent="0.25">
      <c r="A955" s="276" t="s">
        <v>601</v>
      </c>
      <c r="B955" s="88" t="str">
        <f>Ubicación</f>
        <v>CHIMBAS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3.1.2</v>
      </c>
      <c r="C957" s="89" t="str">
        <f>IFERROR(VLOOKUP(B957,Tabla_CyP,2,FALSE),"")</f>
        <v xml:space="preserve">Hormigones para sobrecimientos y cimientos </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5" t="s">
        <v>507</v>
      </c>
      <c r="B959" s="336"/>
      <c r="C959" s="337" t="s">
        <v>0</v>
      </c>
      <c r="D959" s="337" t="s">
        <v>27</v>
      </c>
      <c r="E959" s="339" t="s">
        <v>28</v>
      </c>
      <c r="F959" s="341" t="s">
        <v>29</v>
      </c>
      <c r="G959" s="341" t="s">
        <v>30</v>
      </c>
    </row>
    <row r="960" spans="1:123" s="94" customFormat="1" ht="24" customHeight="1" x14ac:dyDescent="0.25">
      <c r="A960" s="99" t="s">
        <v>508</v>
      </c>
      <c r="B960" s="99" t="s">
        <v>509</v>
      </c>
      <c r="C960" s="338"/>
      <c r="D960" s="338"/>
      <c r="E960" s="340"/>
      <c r="F960" s="342"/>
      <c r="G960" s="342"/>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3.1.2</v>
      </c>
      <c r="B999" s="288" t="str">
        <f>C957</f>
        <v xml:space="preserve">Hormigones para sobrecimientos y cimientos </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SUBSECRETARIA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E.N.I. Bº 7 de Septiembre</v>
      </c>
      <c r="C1004" s="87"/>
      <c r="D1004" s="87"/>
      <c r="E1004" s="87"/>
      <c r="F1004" s="93" t="s">
        <v>38</v>
      </c>
      <c r="G1004" s="275">
        <f>Fecha_Base</f>
        <v>0</v>
      </c>
    </row>
    <row r="1005" spans="1:7" ht="24" customHeight="1" x14ac:dyDescent="0.25">
      <c r="A1005" s="276" t="s">
        <v>601</v>
      </c>
      <c r="B1005" s="88" t="str">
        <f>Ubicación</f>
        <v>CHIMBAS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3.1.3</v>
      </c>
      <c r="C1007" s="89" t="str">
        <f>IFERROR(VLOOKUP(B1007,Tabla_CyP,2,FALSE),"")</f>
        <v>Hormigones para plateas, zapatas, bases y vigas de fundación</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5" t="s">
        <v>507</v>
      </c>
      <c r="B1009" s="336"/>
      <c r="C1009" s="337" t="s">
        <v>0</v>
      </c>
      <c r="D1009" s="337" t="s">
        <v>27</v>
      </c>
      <c r="E1009" s="339" t="s">
        <v>28</v>
      </c>
      <c r="F1009" s="341" t="s">
        <v>29</v>
      </c>
      <c r="G1009" s="341" t="s">
        <v>30</v>
      </c>
    </row>
    <row r="1010" spans="1:123" s="94" customFormat="1" ht="24" customHeight="1" x14ac:dyDescent="0.25">
      <c r="A1010" s="99" t="s">
        <v>508</v>
      </c>
      <c r="B1010" s="99" t="s">
        <v>509</v>
      </c>
      <c r="C1010" s="338"/>
      <c r="D1010" s="338"/>
      <c r="E1010" s="340"/>
      <c r="F1010" s="342"/>
      <c r="G1010" s="342"/>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3.1.3</v>
      </c>
      <c r="B1049" s="288" t="str">
        <f>C1007</f>
        <v>Hormigones para plateas, zapatas, bases y vigas de fundación</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SUBSECRETARIA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E.N.I. Bº 7 de Septiembre</v>
      </c>
      <c r="C1054" s="87"/>
      <c r="D1054" s="87"/>
      <c r="E1054" s="87"/>
      <c r="F1054" s="93" t="s">
        <v>38</v>
      </c>
      <c r="G1054" s="275">
        <f>Fecha_Base</f>
        <v>0</v>
      </c>
    </row>
    <row r="1055" spans="1:7" ht="24" customHeight="1" x14ac:dyDescent="0.25">
      <c r="A1055" s="276" t="s">
        <v>601</v>
      </c>
      <c r="B1055" s="88" t="str">
        <f>Ubicación</f>
        <v>CHIMBAS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3.1.4</v>
      </c>
      <c r="C1057" s="89" t="str">
        <f>IFERROR(VLOOKUP(B1057,Tabla_CyP,2,FALSE),"")</f>
        <v>Hormigones para vigas de arriostramiento</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5" t="s">
        <v>507</v>
      </c>
      <c r="B1059" s="336"/>
      <c r="C1059" s="337" t="s">
        <v>0</v>
      </c>
      <c r="D1059" s="337" t="s">
        <v>27</v>
      </c>
      <c r="E1059" s="339" t="s">
        <v>28</v>
      </c>
      <c r="F1059" s="341" t="s">
        <v>29</v>
      </c>
      <c r="G1059" s="341" t="s">
        <v>30</v>
      </c>
    </row>
    <row r="1060" spans="1:123" s="94" customFormat="1" ht="24" customHeight="1" x14ac:dyDescent="0.25">
      <c r="A1060" s="99" t="s">
        <v>508</v>
      </c>
      <c r="B1060" s="99" t="s">
        <v>509</v>
      </c>
      <c r="C1060" s="338"/>
      <c r="D1060" s="338"/>
      <c r="E1060" s="340"/>
      <c r="F1060" s="342"/>
      <c r="G1060" s="342"/>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3.1.4</v>
      </c>
      <c r="B1099" s="288" t="str">
        <f>C1057</f>
        <v>Hormigones para vigas de arriostramiento</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SUBSECRETARIA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E.N.I. Bº 7 de Septiembre</v>
      </c>
      <c r="C1104" s="87"/>
      <c r="D1104" s="87"/>
      <c r="E1104" s="87"/>
      <c r="F1104" s="93" t="s">
        <v>38</v>
      </c>
      <c r="G1104" s="275">
        <f>Fecha_Base</f>
        <v>0</v>
      </c>
    </row>
    <row r="1105" spans="1:123" ht="24" customHeight="1" x14ac:dyDescent="0.25">
      <c r="A1105" s="276" t="s">
        <v>601</v>
      </c>
      <c r="B1105" s="88" t="str">
        <f>Ubicación</f>
        <v>CHIMBAS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3.1.5</v>
      </c>
      <c r="C1107" s="89" t="str">
        <f>IFERROR(VLOOKUP(B1107,Tabla_CyP,2,FALSE),"")</f>
        <v>Hormigones para columnas de carga</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5" t="s">
        <v>507</v>
      </c>
      <c r="B1109" s="336"/>
      <c r="C1109" s="337" t="s">
        <v>0</v>
      </c>
      <c r="D1109" s="337" t="s">
        <v>27</v>
      </c>
      <c r="E1109" s="339" t="s">
        <v>28</v>
      </c>
      <c r="F1109" s="341" t="s">
        <v>29</v>
      </c>
      <c r="G1109" s="341" t="s">
        <v>30</v>
      </c>
    </row>
    <row r="1110" spans="1:123" s="94" customFormat="1" ht="24" customHeight="1" x14ac:dyDescent="0.25">
      <c r="A1110" s="99" t="s">
        <v>508</v>
      </c>
      <c r="B1110" s="99" t="s">
        <v>509</v>
      </c>
      <c r="C1110" s="338"/>
      <c r="D1110" s="338"/>
      <c r="E1110" s="340"/>
      <c r="F1110" s="342"/>
      <c r="G1110" s="342"/>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3.1.5</v>
      </c>
      <c r="B1149" s="288" t="str">
        <f>C1107</f>
        <v>Hormigones para columnas de carga</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SUBSECRETARIA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E.N.I. Bº 7 de Septiembre</v>
      </c>
      <c r="C1154" s="87"/>
      <c r="D1154" s="87"/>
      <c r="E1154" s="87"/>
      <c r="F1154" s="93" t="s">
        <v>38</v>
      </c>
      <c r="G1154" s="275">
        <f>Fecha_Base</f>
        <v>0</v>
      </c>
    </row>
    <row r="1155" spans="1:123" ht="24" customHeight="1" x14ac:dyDescent="0.25">
      <c r="A1155" s="276" t="s">
        <v>601</v>
      </c>
      <c r="B1155" s="88" t="str">
        <f>Ubicación</f>
        <v>CHIMBAS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3.1.6</v>
      </c>
      <c r="C1157" s="89" t="str">
        <f>IFERROR(VLOOKUP(B1157,Tabla_CyP,2,FALSE),"")</f>
        <v>Hormigones para columnas de encadenado</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5" t="s">
        <v>507</v>
      </c>
      <c r="B1159" s="336"/>
      <c r="C1159" s="337" t="s">
        <v>0</v>
      </c>
      <c r="D1159" s="337" t="s">
        <v>27</v>
      </c>
      <c r="E1159" s="339" t="s">
        <v>28</v>
      </c>
      <c r="F1159" s="341" t="s">
        <v>29</v>
      </c>
      <c r="G1159" s="341" t="s">
        <v>30</v>
      </c>
    </row>
    <row r="1160" spans="1:123" s="94" customFormat="1" ht="24" customHeight="1" x14ac:dyDescent="0.25">
      <c r="A1160" s="99" t="s">
        <v>508</v>
      </c>
      <c r="B1160" s="99" t="s">
        <v>509</v>
      </c>
      <c r="C1160" s="338"/>
      <c r="D1160" s="338"/>
      <c r="E1160" s="340"/>
      <c r="F1160" s="342"/>
      <c r="G1160" s="342"/>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3.1.6</v>
      </c>
      <c r="B1199" s="288" t="str">
        <f>C1157</f>
        <v>Hormigones para columnas de encadenado</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SUBSECRETARIA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E.N.I. Bº 7 de Septiembre</v>
      </c>
      <c r="C1204" s="87"/>
      <c r="D1204" s="87"/>
      <c r="E1204" s="87"/>
      <c r="F1204" s="93" t="s">
        <v>38</v>
      </c>
      <c r="G1204" s="275">
        <f>Fecha_Base</f>
        <v>0</v>
      </c>
    </row>
    <row r="1205" spans="1:123" ht="24" customHeight="1" x14ac:dyDescent="0.25">
      <c r="A1205" s="276" t="s">
        <v>601</v>
      </c>
      <c r="B1205" s="88" t="str">
        <f>Ubicación</f>
        <v>CHIMBAS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3.1.7</v>
      </c>
      <c r="C1207" s="89" t="str">
        <f>IFERROR(VLOOKUP(B1207,Tabla_CyP,2,FALSE),"")</f>
        <v>Hormigones para vigas  de carga</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5" t="s">
        <v>507</v>
      </c>
      <c r="B1209" s="336"/>
      <c r="C1209" s="337" t="s">
        <v>0</v>
      </c>
      <c r="D1209" s="337" t="s">
        <v>27</v>
      </c>
      <c r="E1209" s="339" t="s">
        <v>28</v>
      </c>
      <c r="F1209" s="341" t="s">
        <v>29</v>
      </c>
      <c r="G1209" s="341" t="s">
        <v>30</v>
      </c>
    </row>
    <row r="1210" spans="1:123" s="94" customFormat="1" ht="24" customHeight="1" x14ac:dyDescent="0.25">
      <c r="A1210" s="99" t="s">
        <v>508</v>
      </c>
      <c r="B1210" s="99" t="s">
        <v>509</v>
      </c>
      <c r="C1210" s="338"/>
      <c r="D1210" s="338"/>
      <c r="E1210" s="340"/>
      <c r="F1210" s="342"/>
      <c r="G1210" s="342"/>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3.1.7</v>
      </c>
      <c r="B1249" s="288" t="str">
        <f>C1207</f>
        <v>Hormigones para vigas  de carga</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SUBSECRETARIA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E.N.I. Bº 7 de Septiembre</v>
      </c>
      <c r="C1254" s="87"/>
      <c r="D1254" s="87"/>
      <c r="E1254" s="87"/>
      <c r="F1254" s="93" t="s">
        <v>38</v>
      </c>
      <c r="G1254" s="275">
        <f>Fecha_Base</f>
        <v>0</v>
      </c>
    </row>
    <row r="1255" spans="1:123" ht="24" customHeight="1" x14ac:dyDescent="0.25">
      <c r="A1255" s="276" t="s">
        <v>601</v>
      </c>
      <c r="B1255" s="88" t="str">
        <f>Ubicación</f>
        <v>CHIMBAS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3.1.8</v>
      </c>
      <c r="C1257" s="89" t="str">
        <f>IFERROR(VLOOKUP(B1257,Tabla_CyP,2,FALSE),"")</f>
        <v>Hormigones para vigas de encadenado</v>
      </c>
      <c r="D1257" s="94"/>
      <c r="E1257" s="95"/>
      <c r="F1257" s="93" t="s">
        <v>26</v>
      </c>
      <c r="G1257" s="278" t="str">
        <f>IFERROR(VLOOKUP(B1257,Tabla_CyP,4,FALSE),"")</f>
        <v>m3</v>
      </c>
    </row>
    <row r="1258" spans="1:123" ht="24" customHeight="1" x14ac:dyDescent="0.25">
      <c r="A1258" s="276"/>
      <c r="B1258" s="88"/>
      <c r="D1258" s="94"/>
      <c r="E1258" s="95"/>
      <c r="G1258" s="277"/>
    </row>
    <row r="1259" spans="1:123" ht="24" customHeight="1" x14ac:dyDescent="0.25">
      <c r="A1259" s="335" t="s">
        <v>507</v>
      </c>
      <c r="B1259" s="336"/>
      <c r="C1259" s="337" t="s">
        <v>0</v>
      </c>
      <c r="D1259" s="337" t="s">
        <v>27</v>
      </c>
      <c r="E1259" s="339" t="s">
        <v>28</v>
      </c>
      <c r="F1259" s="341" t="s">
        <v>29</v>
      </c>
      <c r="G1259" s="341" t="s">
        <v>30</v>
      </c>
    </row>
    <row r="1260" spans="1:123" s="94" customFormat="1" ht="24" customHeight="1" x14ac:dyDescent="0.25">
      <c r="A1260" s="99" t="s">
        <v>508</v>
      </c>
      <c r="B1260" s="99" t="s">
        <v>509</v>
      </c>
      <c r="C1260" s="338"/>
      <c r="D1260" s="338"/>
      <c r="E1260" s="340"/>
      <c r="F1260" s="342"/>
      <c r="G1260" s="342"/>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3.1.8</v>
      </c>
      <c r="B1299" s="288" t="str">
        <f>C1257</f>
        <v>Hormigones para vigas de encadenado</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SUBSECRETARIA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E.N.I. Bº 7 de Septiembre</v>
      </c>
      <c r="C1304" s="87"/>
      <c r="D1304" s="87"/>
      <c r="E1304" s="87"/>
      <c r="F1304" s="93" t="s">
        <v>38</v>
      </c>
      <c r="G1304" s="275">
        <f>Fecha_Base</f>
        <v>0</v>
      </c>
    </row>
    <row r="1305" spans="1:123" ht="24" customHeight="1" x14ac:dyDescent="0.25">
      <c r="A1305" s="276" t="s">
        <v>601</v>
      </c>
      <c r="B1305" s="88" t="str">
        <f>Ubicación</f>
        <v>CHIMBAS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3.1.9</v>
      </c>
      <c r="C1307" s="89" t="str">
        <f>IFERROR(VLOOKUP(B1307,Tabla_CyP,2,FALSE),"")</f>
        <v>Hormigones para losas</v>
      </c>
      <c r="D1307" s="94"/>
      <c r="E1307" s="95"/>
      <c r="F1307" s="93" t="s">
        <v>26</v>
      </c>
      <c r="G1307" s="278" t="str">
        <f>IFERROR(VLOOKUP(B1307,Tabla_CyP,4,FALSE),"")</f>
        <v>m3</v>
      </c>
    </row>
    <row r="1308" spans="1:123" ht="24" customHeight="1" x14ac:dyDescent="0.25">
      <c r="A1308" s="276"/>
      <c r="B1308" s="88"/>
      <c r="D1308" s="94"/>
      <c r="E1308" s="95"/>
      <c r="G1308" s="277"/>
    </row>
    <row r="1309" spans="1:123" ht="24" customHeight="1" x14ac:dyDescent="0.25">
      <c r="A1309" s="335" t="s">
        <v>507</v>
      </c>
      <c r="B1309" s="336"/>
      <c r="C1309" s="337" t="s">
        <v>0</v>
      </c>
      <c r="D1309" s="337" t="s">
        <v>27</v>
      </c>
      <c r="E1309" s="339" t="s">
        <v>28</v>
      </c>
      <c r="F1309" s="341" t="s">
        <v>29</v>
      </c>
      <c r="G1309" s="341" t="s">
        <v>30</v>
      </c>
    </row>
    <row r="1310" spans="1:123" s="94" customFormat="1" ht="24" customHeight="1" x14ac:dyDescent="0.25">
      <c r="A1310" s="99" t="s">
        <v>508</v>
      </c>
      <c r="B1310" s="99" t="s">
        <v>509</v>
      </c>
      <c r="C1310" s="338"/>
      <c r="D1310" s="338"/>
      <c r="E1310" s="340"/>
      <c r="F1310" s="342"/>
      <c r="G1310" s="342"/>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3.1.9</v>
      </c>
      <c r="B1349" s="288" t="str">
        <f>C1307</f>
        <v>Hormigones para losas</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SUBSECRETARIA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E.N.I. Bº 7 de Septiembre</v>
      </c>
      <c r="C1354" s="87"/>
      <c r="D1354" s="87"/>
      <c r="E1354" s="87"/>
      <c r="F1354" s="93" t="s">
        <v>38</v>
      </c>
      <c r="G1354" s="275">
        <f>Fecha_Base</f>
        <v>0</v>
      </c>
    </row>
    <row r="1355" spans="1:123" ht="24" customHeight="1" x14ac:dyDescent="0.25">
      <c r="A1355" s="276" t="s">
        <v>601</v>
      </c>
      <c r="B1355" s="88" t="str">
        <f>Ubicación</f>
        <v>CHIMBAS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3.2.1</v>
      </c>
      <c r="C1357" s="89" t="str">
        <f>IFERROR(VLOOKUP(B1357,Tabla_CyP,2,FALSE),"")</f>
        <v>Vigas, correas, y cerramiento</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335" t="s">
        <v>507</v>
      </c>
      <c r="B1359" s="336"/>
      <c r="C1359" s="337" t="s">
        <v>0</v>
      </c>
      <c r="D1359" s="337" t="s">
        <v>27</v>
      </c>
      <c r="E1359" s="339" t="s">
        <v>28</v>
      </c>
      <c r="F1359" s="341" t="s">
        <v>29</v>
      </c>
      <c r="G1359" s="341" t="s">
        <v>30</v>
      </c>
    </row>
    <row r="1360" spans="1:123" s="94" customFormat="1" ht="24" customHeight="1" x14ac:dyDescent="0.25">
      <c r="A1360" s="99" t="s">
        <v>508</v>
      </c>
      <c r="B1360" s="99" t="s">
        <v>509</v>
      </c>
      <c r="C1360" s="338"/>
      <c r="D1360" s="338"/>
      <c r="E1360" s="340"/>
      <c r="F1360" s="342"/>
      <c r="G1360" s="342"/>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3.2.1</v>
      </c>
      <c r="B1399" s="288" t="str">
        <f>C1357</f>
        <v>Vigas, correas, y cerramiento</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SUBSECRETARIA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E.N.I. Bº 7 de Septiembre</v>
      </c>
      <c r="C1404" s="87"/>
      <c r="D1404" s="87"/>
      <c r="E1404" s="87"/>
      <c r="F1404" s="93" t="s">
        <v>38</v>
      </c>
      <c r="G1404" s="275">
        <f>Fecha_Base</f>
        <v>0</v>
      </c>
    </row>
    <row r="1405" spans="1:7" ht="24" customHeight="1" x14ac:dyDescent="0.25">
      <c r="A1405" s="276" t="s">
        <v>601</v>
      </c>
      <c r="B1405" s="88" t="str">
        <f>Ubicación</f>
        <v>CHIMBAS - SAN JUAN</v>
      </c>
      <c r="C1405" s="88"/>
      <c r="D1405" s="94"/>
      <c r="E1405" s="95"/>
      <c r="G1405" s="277"/>
    </row>
    <row r="1406" spans="1:7" ht="24" customHeight="1" x14ac:dyDescent="0.25">
      <c r="A1406" s="276" t="s">
        <v>39</v>
      </c>
      <c r="B1406" s="97">
        <f>IFERROR(VALUE(LEFT(B1407,FIND(".",B1407)-1)),"")</f>
        <v>3</v>
      </c>
      <c r="C1406" s="89" t="str">
        <f>IFERROR(VLOOKUP(B1406,Tabla_CyP,2,FALSE),"")</f>
        <v>ESTRUCTURA RESISTENTE</v>
      </c>
      <c r="E1406" s="95"/>
      <c r="G1406" s="277"/>
    </row>
    <row r="1407" spans="1:7" ht="24" customHeight="1" x14ac:dyDescent="0.25">
      <c r="A1407" s="276" t="s">
        <v>25</v>
      </c>
      <c r="B1407" s="98" t="str">
        <f>IFERROR(VLOOKUP(COUNTIF($A$1:A1407,"ANALISIS DE PRECIOS"),Tabla_NumeroItem,2,FALSE),"")</f>
        <v>3.2.2</v>
      </c>
      <c r="C1407" s="89" t="str">
        <f>IFERROR(VLOOKUP(B1407,Tabla_CyP,2,FALSE),"")</f>
        <v>Estructura metálica de Torre de Tanque</v>
      </c>
      <c r="D1407" s="94"/>
      <c r="E1407" s="95"/>
      <c r="F1407" s="93" t="s">
        <v>26</v>
      </c>
      <c r="G1407" s="278" t="str">
        <f>IFERROR(VLOOKUP(B1407,Tabla_CyP,4,FALSE),"")</f>
        <v>m2</v>
      </c>
    </row>
    <row r="1408" spans="1:7" ht="24" customHeight="1" x14ac:dyDescent="0.25">
      <c r="A1408" s="276"/>
      <c r="B1408" s="88"/>
      <c r="D1408" s="94"/>
      <c r="E1408" s="95"/>
      <c r="G1408" s="277"/>
    </row>
    <row r="1409" spans="1:123" ht="24" customHeight="1" x14ac:dyDescent="0.25">
      <c r="A1409" s="335" t="s">
        <v>507</v>
      </c>
      <c r="B1409" s="336"/>
      <c r="C1409" s="337" t="s">
        <v>0</v>
      </c>
      <c r="D1409" s="337" t="s">
        <v>27</v>
      </c>
      <c r="E1409" s="339" t="s">
        <v>28</v>
      </c>
      <c r="F1409" s="341" t="s">
        <v>29</v>
      </c>
      <c r="G1409" s="341" t="s">
        <v>30</v>
      </c>
    </row>
    <row r="1410" spans="1:123" s="94" customFormat="1" ht="24" customHeight="1" x14ac:dyDescent="0.25">
      <c r="A1410" s="99" t="s">
        <v>508</v>
      </c>
      <c r="B1410" s="99" t="s">
        <v>509</v>
      </c>
      <c r="C1410" s="338"/>
      <c r="D1410" s="338"/>
      <c r="E1410" s="340"/>
      <c r="F1410" s="342"/>
      <c r="G1410" s="342"/>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3.2.2</v>
      </c>
      <c r="B1449" s="288" t="str">
        <f>C1407</f>
        <v>Estructura metálica de Torre de Tanque</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SUBSECRETARIA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E.N.I. Bº 7 de Septiembre</v>
      </c>
      <c r="C1454" s="87"/>
      <c r="D1454" s="87"/>
      <c r="E1454" s="87"/>
      <c r="F1454" s="93" t="s">
        <v>38</v>
      </c>
      <c r="G1454" s="275">
        <f>Fecha_Base</f>
        <v>0</v>
      </c>
    </row>
    <row r="1455" spans="1:7" ht="24" customHeight="1" x14ac:dyDescent="0.25">
      <c r="A1455" s="276" t="s">
        <v>601</v>
      </c>
      <c r="B1455" s="88" t="str">
        <f>Ubicación</f>
        <v>CHIMBAS - SAN JUAN</v>
      </c>
      <c r="C1455" s="88"/>
      <c r="D1455" s="94"/>
      <c r="E1455" s="95"/>
      <c r="G1455" s="277"/>
    </row>
    <row r="1456" spans="1:7" ht="24" customHeight="1" x14ac:dyDescent="0.25">
      <c r="A1456" s="276" t="s">
        <v>39</v>
      </c>
      <c r="B1456" s="97">
        <f>IFERROR(VALUE(LEFT(B1457,FIND(".",B1457)-1)),"")</f>
        <v>4</v>
      </c>
      <c r="C1456" s="89" t="str">
        <f>IFERROR(VLOOKUP(B1456,Tabla_CyP,2,FALSE),"")</f>
        <v xml:space="preserve"> ALBAÑILERÍA</v>
      </c>
      <c r="E1456" s="95"/>
      <c r="G1456" s="277"/>
    </row>
    <row r="1457" spans="1:123" ht="24" customHeight="1" x14ac:dyDescent="0.25">
      <c r="A1457" s="276" t="s">
        <v>25</v>
      </c>
      <c r="B1457" s="98" t="str">
        <f>IFERROR(VLOOKUP(COUNTIF($A$1:A1457,"ANALISIS DE PRECIOS"),Tabla_NumeroItem,2,FALSE),"")</f>
        <v>4.1.1</v>
      </c>
      <c r="C1457" s="89" t="str">
        <f>IFERROR(VLOOKUP(B1457,Tabla_CyP,2,FALSE),"")</f>
        <v>Mamposterías  de 0,40 m</v>
      </c>
      <c r="D1457" s="94"/>
      <c r="E1457" s="95"/>
      <c r="F1457" s="93" t="s">
        <v>26</v>
      </c>
      <c r="G1457" s="278" t="str">
        <f>IFERROR(VLOOKUP(B1457,Tabla_CyP,4,FALSE),"")</f>
        <v>m3</v>
      </c>
    </row>
    <row r="1458" spans="1:123" ht="24" customHeight="1" x14ac:dyDescent="0.25">
      <c r="A1458" s="276"/>
      <c r="B1458" s="88"/>
      <c r="D1458" s="94"/>
      <c r="E1458" s="95"/>
      <c r="G1458" s="277"/>
    </row>
    <row r="1459" spans="1:123" ht="24" customHeight="1" x14ac:dyDescent="0.25">
      <c r="A1459" s="335" t="s">
        <v>507</v>
      </c>
      <c r="B1459" s="336"/>
      <c r="C1459" s="337" t="s">
        <v>0</v>
      </c>
      <c r="D1459" s="337" t="s">
        <v>27</v>
      </c>
      <c r="E1459" s="339" t="s">
        <v>28</v>
      </c>
      <c r="F1459" s="341" t="s">
        <v>29</v>
      </c>
      <c r="G1459" s="341" t="s">
        <v>30</v>
      </c>
    </row>
    <row r="1460" spans="1:123" s="94" customFormat="1" ht="24" customHeight="1" x14ac:dyDescent="0.25">
      <c r="A1460" s="99" t="s">
        <v>508</v>
      </c>
      <c r="B1460" s="99" t="s">
        <v>509</v>
      </c>
      <c r="C1460" s="338"/>
      <c r="D1460" s="338"/>
      <c r="E1460" s="340"/>
      <c r="F1460" s="342"/>
      <c r="G1460" s="342"/>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4.1.1</v>
      </c>
      <c r="B1499" s="288" t="str">
        <f>C1457</f>
        <v>Mamposterías  de 0,40 m</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SUBSECRETARIA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E.N.I. Bº 7 de Septiembre</v>
      </c>
      <c r="C1504" s="87"/>
      <c r="D1504" s="87"/>
      <c r="E1504" s="87"/>
      <c r="F1504" s="93" t="s">
        <v>38</v>
      </c>
      <c r="G1504" s="275">
        <f>Fecha_Base</f>
        <v>0</v>
      </c>
    </row>
    <row r="1505" spans="1:123" ht="24" customHeight="1" x14ac:dyDescent="0.25">
      <c r="A1505" s="276" t="s">
        <v>601</v>
      </c>
      <c r="B1505" s="88" t="str">
        <f>Ubicación</f>
        <v>CHIMBAS -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4.1.3</v>
      </c>
      <c r="C1507" s="89" t="str">
        <f>IFERROR(VLOOKUP(B1507,Tabla_CyP,2,FALSE),"")</f>
        <v>Mamposterías  de 0,20 m</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5" t="s">
        <v>507</v>
      </c>
      <c r="B1509" s="336"/>
      <c r="C1509" s="337" t="s">
        <v>0</v>
      </c>
      <c r="D1509" s="337" t="s">
        <v>27</v>
      </c>
      <c r="E1509" s="339" t="s">
        <v>28</v>
      </c>
      <c r="F1509" s="341" t="s">
        <v>29</v>
      </c>
      <c r="G1509" s="341" t="s">
        <v>30</v>
      </c>
    </row>
    <row r="1510" spans="1:123" s="94" customFormat="1" ht="24" customHeight="1" x14ac:dyDescent="0.25">
      <c r="A1510" s="99" t="s">
        <v>508</v>
      </c>
      <c r="B1510" s="99" t="s">
        <v>509</v>
      </c>
      <c r="C1510" s="338"/>
      <c r="D1510" s="338"/>
      <c r="E1510" s="340"/>
      <c r="F1510" s="342"/>
      <c r="G1510" s="342"/>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4.1.3</v>
      </c>
      <c r="B1549" s="288" t="str">
        <f>C1507</f>
        <v>Mamposterías  de 0,20 m</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SUBSECRETARIA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E.N.I. Bº 7 de Septiembre</v>
      </c>
      <c r="C1554" s="87"/>
      <c r="D1554" s="87"/>
      <c r="E1554" s="87"/>
      <c r="F1554" s="93" t="s">
        <v>38</v>
      </c>
      <c r="G1554" s="275">
        <f>Fecha_Base</f>
        <v>0</v>
      </c>
    </row>
    <row r="1555" spans="1:123" ht="24" customHeight="1" x14ac:dyDescent="0.25">
      <c r="A1555" s="276" t="s">
        <v>601</v>
      </c>
      <c r="B1555" s="88" t="str">
        <f>Ubicación</f>
        <v>CHIMBAS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4.2.5</v>
      </c>
      <c r="C1557" s="89" t="str">
        <f>IFERROR(VLOOKUP(B1557,Tabla_CyP,2,FALSE),"")</f>
        <v>De Granito Natural</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5" t="s">
        <v>507</v>
      </c>
      <c r="B1559" s="336"/>
      <c r="C1559" s="337" t="s">
        <v>0</v>
      </c>
      <c r="D1559" s="337" t="s">
        <v>27</v>
      </c>
      <c r="E1559" s="339" t="s">
        <v>28</v>
      </c>
      <c r="F1559" s="341" t="s">
        <v>29</v>
      </c>
      <c r="G1559" s="341" t="s">
        <v>30</v>
      </c>
    </row>
    <row r="1560" spans="1:123" s="94" customFormat="1" ht="24" customHeight="1" x14ac:dyDescent="0.25">
      <c r="A1560" s="99" t="s">
        <v>508</v>
      </c>
      <c r="B1560" s="99" t="s">
        <v>509</v>
      </c>
      <c r="C1560" s="338"/>
      <c r="D1560" s="338"/>
      <c r="E1560" s="340"/>
      <c r="F1560" s="342"/>
      <c r="G1560" s="342"/>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4.2.5</v>
      </c>
      <c r="B1599" s="288" t="str">
        <f>C1557</f>
        <v>De Granito Natural</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SUBSECRETARIA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E.N.I. Bº 7 de Septiembre</v>
      </c>
      <c r="C1604" s="87"/>
      <c r="D1604" s="87"/>
      <c r="E1604" s="87"/>
      <c r="F1604" s="93" t="s">
        <v>38</v>
      </c>
      <c r="G1604" s="275">
        <f>Fecha_Base</f>
        <v>0</v>
      </c>
    </row>
    <row r="1605" spans="1:123" ht="24" customHeight="1" x14ac:dyDescent="0.25">
      <c r="A1605" s="276" t="s">
        <v>601</v>
      </c>
      <c r="B1605" s="88" t="str">
        <f>Ubicación</f>
        <v>CHIMBAS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4.4.1</v>
      </c>
      <c r="C1607" s="89" t="str">
        <f>IFERROR(VLOOKUP(B1607,Tabla_CyP,2,FALSE),"")</f>
        <v>Capa Aisladora Horizontal y Vertical</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5" t="s">
        <v>507</v>
      </c>
      <c r="B1609" s="336"/>
      <c r="C1609" s="337" t="s">
        <v>0</v>
      </c>
      <c r="D1609" s="337" t="s">
        <v>27</v>
      </c>
      <c r="E1609" s="339" t="s">
        <v>28</v>
      </c>
      <c r="F1609" s="341" t="s">
        <v>29</v>
      </c>
      <c r="G1609" s="341" t="s">
        <v>30</v>
      </c>
    </row>
    <row r="1610" spans="1:123" s="94" customFormat="1" ht="24" customHeight="1" x14ac:dyDescent="0.25">
      <c r="A1610" s="99" t="s">
        <v>508</v>
      </c>
      <c r="B1610" s="99" t="s">
        <v>509</v>
      </c>
      <c r="C1610" s="338"/>
      <c r="D1610" s="338"/>
      <c r="E1610" s="340"/>
      <c r="F1610" s="342"/>
      <c r="G1610" s="342"/>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4.4.1</v>
      </c>
      <c r="B1649" s="288" t="str">
        <f>C1607</f>
        <v>Capa Aisladora Horizontal y Vertical</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SUBSECRETARIA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E.N.I. Bº 7 de Septiembre</v>
      </c>
      <c r="C1654" s="87"/>
      <c r="D1654" s="87"/>
      <c r="E1654" s="87"/>
      <c r="F1654" s="93" t="s">
        <v>38</v>
      </c>
      <c r="G1654" s="275">
        <f>Fecha_Base</f>
        <v>0</v>
      </c>
    </row>
    <row r="1655" spans="1:123" ht="24" customHeight="1" x14ac:dyDescent="0.25">
      <c r="A1655" s="276" t="s">
        <v>601</v>
      </c>
      <c r="B1655" s="88" t="str">
        <f>Ubicación</f>
        <v>CHIMBAS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4.5.1</v>
      </c>
      <c r="C1657" s="89" t="str">
        <f>IFERROR(VLOOKUP(B1657,Tabla_CyP,2,FALSE),"")</f>
        <v>Jaharro a la cal  interior y exterior</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5" t="s">
        <v>507</v>
      </c>
      <c r="B1659" s="336"/>
      <c r="C1659" s="337" t="s">
        <v>0</v>
      </c>
      <c r="D1659" s="337" t="s">
        <v>27</v>
      </c>
      <c r="E1659" s="339" t="s">
        <v>28</v>
      </c>
      <c r="F1659" s="341" t="s">
        <v>29</v>
      </c>
      <c r="G1659" s="341" t="s">
        <v>30</v>
      </c>
    </row>
    <row r="1660" spans="1:123" s="94" customFormat="1" ht="24" customHeight="1" x14ac:dyDescent="0.25">
      <c r="A1660" s="99" t="s">
        <v>508</v>
      </c>
      <c r="B1660" s="99" t="s">
        <v>509</v>
      </c>
      <c r="C1660" s="338"/>
      <c r="D1660" s="338"/>
      <c r="E1660" s="340"/>
      <c r="F1660" s="342"/>
      <c r="G1660" s="342"/>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4.5.1</v>
      </c>
      <c r="B1699" s="288" t="str">
        <f>C1657</f>
        <v>Jaharro a la cal  interior y exterior</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SUBSECRETARIA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E.N.I. Bº 7 de Septiembre</v>
      </c>
      <c r="C1704" s="87"/>
      <c r="D1704" s="87"/>
      <c r="E1704" s="87"/>
      <c r="F1704" s="93" t="s">
        <v>38</v>
      </c>
      <c r="G1704" s="275">
        <f>Fecha_Base</f>
        <v>0</v>
      </c>
    </row>
    <row r="1705" spans="1:123" ht="24" customHeight="1" x14ac:dyDescent="0.25">
      <c r="A1705" s="276" t="s">
        <v>601</v>
      </c>
      <c r="B1705" s="88" t="str">
        <f>Ubicación</f>
        <v>CHIMBAS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4.5.3</v>
      </c>
      <c r="C1707" s="89" t="str">
        <f>IFERROR(VLOOKUP(B1707,Tabla_CyP,2,FALSE),"")</f>
        <v>Jaharro bajo revestimiento</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5" t="s">
        <v>507</v>
      </c>
      <c r="B1709" s="336"/>
      <c r="C1709" s="337" t="s">
        <v>0</v>
      </c>
      <c r="D1709" s="337" t="s">
        <v>27</v>
      </c>
      <c r="E1709" s="339" t="s">
        <v>28</v>
      </c>
      <c r="F1709" s="341" t="s">
        <v>29</v>
      </c>
      <c r="G1709" s="341" t="s">
        <v>30</v>
      </c>
    </row>
    <row r="1710" spans="1:123" s="94" customFormat="1" ht="24" customHeight="1" x14ac:dyDescent="0.25">
      <c r="A1710" s="99" t="s">
        <v>508</v>
      </c>
      <c r="B1710" s="99" t="s">
        <v>509</v>
      </c>
      <c r="C1710" s="338"/>
      <c r="D1710" s="338"/>
      <c r="E1710" s="340"/>
      <c r="F1710" s="342"/>
      <c r="G1710" s="342"/>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4.5.3</v>
      </c>
      <c r="B1749" s="288" t="str">
        <f>C1707</f>
        <v>Jaharro bajo revestimiento</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SUBSECRETARIA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E.N.I. Bº 7 de Septiembre</v>
      </c>
      <c r="C1754" s="87"/>
      <c r="D1754" s="87"/>
      <c r="E1754" s="87"/>
      <c r="F1754" s="93" t="s">
        <v>38</v>
      </c>
      <c r="G1754" s="275">
        <f>Fecha_Base</f>
        <v>0</v>
      </c>
    </row>
    <row r="1755" spans="1:123" ht="24" customHeight="1" x14ac:dyDescent="0.25">
      <c r="A1755" s="276" t="s">
        <v>601</v>
      </c>
      <c r="B1755" s="88" t="str">
        <f>Ubicación</f>
        <v>CHIMBAS - SAN JUAN</v>
      </c>
      <c r="C1755" s="88"/>
      <c r="D1755" s="94"/>
      <c r="E1755" s="95"/>
      <c r="G1755" s="277"/>
    </row>
    <row r="1756" spans="1:123" ht="24" customHeight="1" x14ac:dyDescent="0.25">
      <c r="A1756" s="276" t="s">
        <v>39</v>
      </c>
      <c r="B1756" s="97">
        <f>IFERROR(VALUE(LEFT(B1757,FIND(".",B1757)-1)),"")</f>
        <v>4</v>
      </c>
      <c r="C1756" s="89" t="str">
        <f>IFERROR(VLOOKUP(B1756,Tabla_CyP,2,FALSE),"")</f>
        <v xml:space="preserve"> ALBAÑILERÍA</v>
      </c>
      <c r="E1756" s="95"/>
      <c r="G1756" s="277"/>
    </row>
    <row r="1757" spans="1:123" ht="24" customHeight="1" x14ac:dyDescent="0.25">
      <c r="A1757" s="276" t="s">
        <v>25</v>
      </c>
      <c r="B1757" s="98" t="str">
        <f>IFERROR(VLOOKUP(COUNTIF($A$1:A1757,"ANALISIS DE PRECIOS"),Tabla_NumeroItem,2,FALSE),"")</f>
        <v>4.5.4</v>
      </c>
      <c r="C1757" s="89" t="str">
        <f>IFERROR(VLOOKUP(B1757,Tabla_CyP,2,FALSE),"")</f>
        <v>Enlucidos</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5" t="s">
        <v>507</v>
      </c>
      <c r="B1759" s="336"/>
      <c r="C1759" s="337" t="s">
        <v>0</v>
      </c>
      <c r="D1759" s="337" t="s">
        <v>27</v>
      </c>
      <c r="E1759" s="339" t="s">
        <v>28</v>
      </c>
      <c r="F1759" s="341" t="s">
        <v>29</v>
      </c>
      <c r="G1759" s="341" t="s">
        <v>30</v>
      </c>
    </row>
    <row r="1760" spans="1:123" s="94" customFormat="1" ht="24" customHeight="1" x14ac:dyDescent="0.25">
      <c r="A1760" s="99" t="s">
        <v>508</v>
      </c>
      <c r="B1760" s="99" t="s">
        <v>509</v>
      </c>
      <c r="C1760" s="338"/>
      <c r="D1760" s="338"/>
      <c r="E1760" s="340"/>
      <c r="F1760" s="342"/>
      <c r="G1760" s="342"/>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4.5.4</v>
      </c>
      <c r="B1799" s="288" t="str">
        <f>C1757</f>
        <v>Enlucidos</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SUBSECRETARIA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E.N.I. Bº 7 de Septiembre</v>
      </c>
      <c r="C1804" s="87"/>
      <c r="D1804" s="87"/>
      <c r="E1804" s="87"/>
      <c r="F1804" s="93" t="s">
        <v>38</v>
      </c>
      <c r="G1804" s="275">
        <f>Fecha_Base</f>
        <v>0</v>
      </c>
    </row>
    <row r="1805" spans="1:7" ht="24" customHeight="1" x14ac:dyDescent="0.25">
      <c r="A1805" s="276" t="s">
        <v>601</v>
      </c>
      <c r="B1805" s="88" t="str">
        <f>Ubicación</f>
        <v>CHIMBAS - SAN JUAN</v>
      </c>
      <c r="C1805" s="88"/>
      <c r="D1805" s="94"/>
      <c r="E1805" s="95"/>
      <c r="G1805" s="277"/>
    </row>
    <row r="1806" spans="1:7" ht="24" customHeight="1" x14ac:dyDescent="0.25">
      <c r="A1806" s="276" t="s">
        <v>39</v>
      </c>
      <c r="B1806" s="97">
        <f>IFERROR(VALUE(LEFT(B1807,FIND(".",B1807)-1)),"")</f>
        <v>4</v>
      </c>
      <c r="C1806" s="89" t="str">
        <f>IFERROR(VLOOKUP(B1806,Tabla_CyP,2,FALSE),"")</f>
        <v xml:space="preserve"> ALBAÑILERÍA</v>
      </c>
      <c r="E1806" s="95"/>
      <c r="G1806" s="277"/>
    </row>
    <row r="1807" spans="1:7" ht="24" customHeight="1" x14ac:dyDescent="0.25">
      <c r="A1807" s="276" t="s">
        <v>25</v>
      </c>
      <c r="B1807" s="98" t="str">
        <f>IFERROR(VLOOKUP(COUNTIF($A$1:A1807,"ANALISIS DE PRECIOS"),Tabla_NumeroItem,2,FALSE),"")</f>
        <v>4.6.2</v>
      </c>
      <c r="C1807" s="89" t="str">
        <f>IFERROR(VLOOKUP(B1807,Tabla_CyP,2,FALSE),"")</f>
        <v>De hormigón armado</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335" t="s">
        <v>507</v>
      </c>
      <c r="B1809" s="336"/>
      <c r="C1809" s="337" t="s">
        <v>0</v>
      </c>
      <c r="D1809" s="337" t="s">
        <v>27</v>
      </c>
      <c r="E1809" s="339" t="s">
        <v>28</v>
      </c>
      <c r="F1809" s="341" t="s">
        <v>29</v>
      </c>
      <c r="G1809" s="341" t="s">
        <v>30</v>
      </c>
    </row>
    <row r="1810" spans="1:123" s="94" customFormat="1" ht="24" customHeight="1" x14ac:dyDescent="0.25">
      <c r="A1810" s="99" t="s">
        <v>508</v>
      </c>
      <c r="B1810" s="99" t="s">
        <v>509</v>
      </c>
      <c r="C1810" s="338"/>
      <c r="D1810" s="338"/>
      <c r="E1810" s="340"/>
      <c r="F1810" s="342"/>
      <c r="G1810" s="342"/>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4.6.2</v>
      </c>
      <c r="B1849" s="288" t="str">
        <f>C1807</f>
        <v>De hormigón armado</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SUBSECRETARIA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E.N.I. Bº 7 de Septiembre</v>
      </c>
      <c r="C1854" s="87"/>
      <c r="D1854" s="87"/>
      <c r="E1854" s="87"/>
      <c r="F1854" s="93" t="s">
        <v>38</v>
      </c>
      <c r="G1854" s="275">
        <f>Fecha_Base</f>
        <v>0</v>
      </c>
    </row>
    <row r="1855" spans="1:7" ht="24" customHeight="1" x14ac:dyDescent="0.25">
      <c r="A1855" s="276" t="s">
        <v>601</v>
      </c>
      <c r="B1855" s="88" t="str">
        <f>Ubicación</f>
        <v>CHIMBAS - SAN JUAN</v>
      </c>
      <c r="C1855" s="88"/>
      <c r="D1855" s="94"/>
      <c r="E1855" s="95"/>
      <c r="G1855" s="277"/>
    </row>
    <row r="1856" spans="1:7" ht="24" customHeight="1" x14ac:dyDescent="0.25">
      <c r="A1856" s="276" t="s">
        <v>39</v>
      </c>
      <c r="B1856" s="97">
        <f>IFERROR(VALUE(LEFT(B1857,FIND(".",B1857)-1)),"")</f>
        <v>5</v>
      </c>
      <c r="C1856" s="89" t="str">
        <f>IFERROR(VLOOKUP(B1856,Tabla_CyP,2,FALSE),"")</f>
        <v xml:space="preserve"> REVESTIMIENTOS</v>
      </c>
      <c r="E1856" s="95"/>
      <c r="G1856" s="277"/>
    </row>
    <row r="1857" spans="1:123" ht="24" customHeight="1" x14ac:dyDescent="0.25">
      <c r="A1857" s="276" t="s">
        <v>25</v>
      </c>
      <c r="B1857" s="98" t="str">
        <f>IFERROR(VLOOKUP(COUNTIF($A$1:A1857,"ANALISIS DE PRECIOS"),Tabla_NumeroItem,2,FALSE),"")</f>
        <v>5.1</v>
      </c>
      <c r="C1857" s="89" t="str">
        <f>IFERROR(VLOOKUP(B1857,Tabla_CyP,2,FALSE),"")</f>
        <v>Cerámico</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335" t="s">
        <v>507</v>
      </c>
      <c r="B1859" s="336"/>
      <c r="C1859" s="337" t="s">
        <v>0</v>
      </c>
      <c r="D1859" s="337" t="s">
        <v>27</v>
      </c>
      <c r="E1859" s="339" t="s">
        <v>28</v>
      </c>
      <c r="F1859" s="341" t="s">
        <v>29</v>
      </c>
      <c r="G1859" s="341" t="s">
        <v>30</v>
      </c>
    </row>
    <row r="1860" spans="1:123" s="94" customFormat="1" ht="24" customHeight="1" x14ac:dyDescent="0.25">
      <c r="A1860" s="99" t="s">
        <v>508</v>
      </c>
      <c r="B1860" s="99" t="s">
        <v>509</v>
      </c>
      <c r="C1860" s="338"/>
      <c r="D1860" s="338"/>
      <c r="E1860" s="340"/>
      <c r="F1860" s="342"/>
      <c r="G1860" s="342"/>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5.1</v>
      </c>
      <c r="B1899" s="288" t="str">
        <f>C1857</f>
        <v>Cerámico</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SUBSECRETARIA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E.N.I. Bº 7 de Septiembre</v>
      </c>
      <c r="C1904" s="87"/>
      <c r="D1904" s="87"/>
      <c r="E1904" s="87"/>
      <c r="F1904" s="93" t="s">
        <v>38</v>
      </c>
      <c r="G1904" s="275">
        <f>Fecha_Base</f>
        <v>0</v>
      </c>
    </row>
    <row r="1905" spans="1:123" ht="24" customHeight="1" x14ac:dyDescent="0.25">
      <c r="A1905" s="276" t="s">
        <v>601</v>
      </c>
      <c r="B1905" s="88" t="str">
        <f>Ubicación</f>
        <v>CHIMBAS - SAN JUAN</v>
      </c>
      <c r="C1905" s="88"/>
      <c r="D1905" s="94"/>
      <c r="E1905" s="95"/>
      <c r="G1905" s="277"/>
    </row>
    <row r="1906" spans="1:123" ht="24" customHeight="1" x14ac:dyDescent="0.25">
      <c r="A1906" s="276" t="s">
        <v>39</v>
      </c>
      <c r="B1906" s="97">
        <f>IFERROR(VALUE(LEFT(B1907,FIND(".",B1907)-1)),"")</f>
        <v>5</v>
      </c>
      <c r="C1906" s="89" t="str">
        <f>IFERROR(VLOOKUP(B1906,Tabla_CyP,2,FALSE),"")</f>
        <v xml:space="preserve"> REVESTIMIENTOS</v>
      </c>
      <c r="E1906" s="95"/>
      <c r="G1906" s="277"/>
    </row>
    <row r="1907" spans="1:123" ht="24" customHeight="1" x14ac:dyDescent="0.25">
      <c r="A1907" s="276" t="s">
        <v>25</v>
      </c>
      <c r="B1907" s="98" t="str">
        <f>IFERROR(VLOOKUP(COUNTIF($A$1:A1907,"ANALISIS DE PRECIOS"),Tabla_NumeroItem,2,FALSE),"")</f>
        <v>5.2.1</v>
      </c>
      <c r="C1907" s="89" t="str">
        <f>IFERROR(VLOOKUP(B1907,Tabla_CyP,2,FALSE),"")</f>
        <v>De Hormigon</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5" t="s">
        <v>507</v>
      </c>
      <c r="B1909" s="336"/>
      <c r="C1909" s="337" t="s">
        <v>0</v>
      </c>
      <c r="D1909" s="337" t="s">
        <v>27</v>
      </c>
      <c r="E1909" s="339" t="s">
        <v>28</v>
      </c>
      <c r="F1909" s="341" t="s">
        <v>29</v>
      </c>
      <c r="G1909" s="341" t="s">
        <v>30</v>
      </c>
    </row>
    <row r="1910" spans="1:123" s="94" customFormat="1" ht="24" customHeight="1" x14ac:dyDescent="0.25">
      <c r="A1910" s="99" t="s">
        <v>508</v>
      </c>
      <c r="B1910" s="99" t="s">
        <v>509</v>
      </c>
      <c r="C1910" s="338"/>
      <c r="D1910" s="338"/>
      <c r="E1910" s="340"/>
      <c r="F1910" s="342"/>
      <c r="G1910" s="342"/>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5.2.1</v>
      </c>
      <c r="B1949" s="288" t="str">
        <f>C1907</f>
        <v>De Hormigon</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SUBSECRETARIA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E.N.I. Bº 7 de Septiembre</v>
      </c>
      <c r="C1954" s="87"/>
      <c r="D1954" s="87"/>
      <c r="E1954" s="87"/>
      <c r="F1954" s="93" t="s">
        <v>38</v>
      </c>
      <c r="G1954" s="275">
        <f>Fecha_Base</f>
        <v>0</v>
      </c>
    </row>
    <row r="1955" spans="1:123" ht="24" customHeight="1" x14ac:dyDescent="0.25">
      <c r="A1955" s="276" t="s">
        <v>601</v>
      </c>
      <c r="B1955" s="88" t="str">
        <f>Ubicación</f>
        <v>CHIMBAS - SAN JUAN</v>
      </c>
      <c r="C1955" s="88"/>
      <c r="D1955" s="94"/>
      <c r="E1955" s="95"/>
      <c r="G1955" s="277"/>
    </row>
    <row r="1956" spans="1:123" ht="24" customHeight="1" x14ac:dyDescent="0.25">
      <c r="A1956" s="276" t="s">
        <v>39</v>
      </c>
      <c r="B1956" s="97">
        <f>IFERROR(VALUE(LEFT(B1957,FIND(".",B1957)-1)),"")</f>
        <v>5</v>
      </c>
      <c r="C1956" s="89" t="str">
        <f>IFERROR(VLOOKUP(B1956,Tabla_CyP,2,FALSE),"")</f>
        <v xml:space="preserve"> REVESTIMIENTOS</v>
      </c>
      <c r="E1956" s="95"/>
      <c r="G1956" s="277"/>
    </row>
    <row r="1957" spans="1:123" ht="24" customHeight="1" x14ac:dyDescent="0.25">
      <c r="A1957" s="276" t="s">
        <v>25</v>
      </c>
      <c r="B1957" s="98" t="str">
        <f>IFERROR(VLOOKUP(COUNTIF($A$1:A1957,"ANALISIS DE PRECIOS"),Tabla_NumeroItem,2,FALSE),"")</f>
        <v>5.7</v>
      </c>
      <c r="C1957" s="89" t="str">
        <f>IFERROR(VLOOKUP(B1957,Tabla_CyP,2,FALSE),"")</f>
        <v>Revestimiento Acrílico</v>
      </c>
      <c r="D1957" s="94"/>
      <c r="E1957" s="95"/>
      <c r="F1957" s="93" t="s">
        <v>26</v>
      </c>
      <c r="G1957" s="278" t="str">
        <f>IFERROR(VLOOKUP(B1957,Tabla_CyP,4,FALSE),"")</f>
        <v>m2</v>
      </c>
    </row>
    <row r="1958" spans="1:123" ht="24" customHeight="1" x14ac:dyDescent="0.25">
      <c r="A1958" s="276"/>
      <c r="B1958" s="88"/>
      <c r="D1958" s="94"/>
      <c r="E1958" s="95"/>
      <c r="G1958" s="277"/>
    </row>
    <row r="1959" spans="1:123" ht="24" customHeight="1" x14ac:dyDescent="0.25">
      <c r="A1959" s="335" t="s">
        <v>507</v>
      </c>
      <c r="B1959" s="336"/>
      <c r="C1959" s="337" t="s">
        <v>0</v>
      </c>
      <c r="D1959" s="337" t="s">
        <v>27</v>
      </c>
      <c r="E1959" s="339" t="s">
        <v>28</v>
      </c>
      <c r="F1959" s="341" t="s">
        <v>29</v>
      </c>
      <c r="G1959" s="341" t="s">
        <v>30</v>
      </c>
    </row>
    <row r="1960" spans="1:123" s="94" customFormat="1" ht="24" customHeight="1" x14ac:dyDescent="0.25">
      <c r="A1960" s="99" t="s">
        <v>508</v>
      </c>
      <c r="B1960" s="99" t="s">
        <v>509</v>
      </c>
      <c r="C1960" s="338"/>
      <c r="D1960" s="338"/>
      <c r="E1960" s="340"/>
      <c r="F1960" s="342"/>
      <c r="G1960" s="342"/>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5.7</v>
      </c>
      <c r="B1999" s="288" t="str">
        <f>C1957</f>
        <v>Revestimiento Acrílico</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SUBSECRETARIA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E.N.I. Bº 7 de Septiembre</v>
      </c>
      <c r="C2004" s="87"/>
      <c r="D2004" s="87"/>
      <c r="E2004" s="87"/>
      <c r="F2004" s="93" t="s">
        <v>38</v>
      </c>
      <c r="G2004" s="275">
        <f>Fecha_Base</f>
        <v>0</v>
      </c>
    </row>
    <row r="2005" spans="1:123" ht="24" customHeight="1" x14ac:dyDescent="0.25">
      <c r="A2005" s="276" t="s">
        <v>601</v>
      </c>
      <c r="B2005" s="88" t="str">
        <f>Ubicación</f>
        <v>CHIMBAS - SAN JUAN</v>
      </c>
      <c r="C2005" s="88"/>
      <c r="D2005" s="94"/>
      <c r="E2005" s="95"/>
      <c r="G2005" s="277"/>
    </row>
    <row r="2006" spans="1:123" ht="24" customHeight="1" x14ac:dyDescent="0.25">
      <c r="A2006" s="276" t="s">
        <v>39</v>
      </c>
      <c r="B2006" s="97">
        <f>IFERROR(VALUE(LEFT(B2007,FIND(".",B2007)-1)),"")</f>
        <v>6</v>
      </c>
      <c r="C2006" s="89" t="str">
        <f>IFERROR(VLOOKUP(B2006,Tabla_CyP,2,FALSE),"")</f>
        <v xml:space="preserve"> PISOS Y ZÓCALOS</v>
      </c>
      <c r="E2006" s="95"/>
      <c r="G2006" s="277"/>
    </row>
    <row r="2007" spans="1:123" ht="24" customHeight="1" x14ac:dyDescent="0.25">
      <c r="A2007" s="276" t="s">
        <v>25</v>
      </c>
      <c r="B2007" s="98" t="str">
        <f>IFERROR(VLOOKUP(COUNTIF($A$1:A2007,"ANALISIS DE PRECIOS"),Tabla_NumeroItem,2,FALSE),"")</f>
        <v>6.1.2</v>
      </c>
      <c r="C2007" s="89" t="str">
        <f>IFERROR(VLOOKUP(B2007,Tabla_CyP,2,FALSE),"")</f>
        <v>Pisos de mosaico granítico (0,33 x 0,33)</v>
      </c>
      <c r="D2007" s="94"/>
      <c r="E2007" s="95"/>
      <c r="F2007" s="93" t="s">
        <v>26</v>
      </c>
      <c r="G2007" s="278" t="str">
        <f>IFERROR(VLOOKUP(B2007,Tabla_CyP,4,FALSE),"")</f>
        <v>m2</v>
      </c>
    </row>
    <row r="2008" spans="1:123" ht="24" customHeight="1" x14ac:dyDescent="0.25">
      <c r="A2008" s="276"/>
      <c r="B2008" s="88"/>
      <c r="D2008" s="94"/>
      <c r="E2008" s="95"/>
      <c r="G2008" s="277"/>
    </row>
    <row r="2009" spans="1:123" ht="24" customHeight="1" x14ac:dyDescent="0.25">
      <c r="A2009" s="335" t="s">
        <v>507</v>
      </c>
      <c r="B2009" s="336"/>
      <c r="C2009" s="337" t="s">
        <v>0</v>
      </c>
      <c r="D2009" s="337" t="s">
        <v>27</v>
      </c>
      <c r="E2009" s="339" t="s">
        <v>28</v>
      </c>
      <c r="F2009" s="341" t="s">
        <v>29</v>
      </c>
      <c r="G2009" s="341" t="s">
        <v>30</v>
      </c>
    </row>
    <row r="2010" spans="1:123" s="94" customFormat="1" ht="24" customHeight="1" x14ac:dyDescent="0.25">
      <c r="A2010" s="99" t="s">
        <v>508</v>
      </c>
      <c r="B2010" s="99" t="s">
        <v>509</v>
      </c>
      <c r="C2010" s="338"/>
      <c r="D2010" s="338"/>
      <c r="E2010" s="340"/>
      <c r="F2010" s="342"/>
      <c r="G2010" s="342"/>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6.1.2</v>
      </c>
      <c r="B2049" s="288" t="str">
        <f>C2007</f>
        <v>Pisos de mosaico granítico (0,33 x 0,33)</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SUBSECRETARIA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E.N.I. Bº 7 de Septiembre</v>
      </c>
      <c r="C2054" s="87"/>
      <c r="D2054" s="87"/>
      <c r="E2054" s="87"/>
      <c r="F2054" s="93" t="s">
        <v>38</v>
      </c>
      <c r="G2054" s="275">
        <f>Fecha_Base</f>
        <v>0</v>
      </c>
    </row>
    <row r="2055" spans="1:123" ht="24" customHeight="1" x14ac:dyDescent="0.25">
      <c r="A2055" s="276" t="s">
        <v>601</v>
      </c>
      <c r="B2055" s="88" t="str">
        <f>Ubicación</f>
        <v>CHIMBAS -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6.1.4</v>
      </c>
      <c r="C2057" s="89" t="str">
        <f>IFERROR(VLOOKUP(B2057,Tabla_CyP,2,FALSE),"")</f>
        <v>Zócalos graníticos (0,07x0,30)</v>
      </c>
      <c r="D2057" s="94"/>
      <c r="E2057" s="95"/>
      <c r="F2057" s="93" t="s">
        <v>26</v>
      </c>
      <c r="G2057" s="278" t="str">
        <f>IFERROR(VLOOKUP(B2057,Tabla_CyP,4,FALSE),"")</f>
        <v>ml</v>
      </c>
    </row>
    <row r="2058" spans="1:123" ht="24" customHeight="1" x14ac:dyDescent="0.25">
      <c r="A2058" s="276"/>
      <c r="B2058" s="88"/>
      <c r="D2058" s="94"/>
      <c r="E2058" s="95"/>
      <c r="G2058" s="277"/>
    </row>
    <row r="2059" spans="1:123" ht="24" customHeight="1" x14ac:dyDescent="0.25">
      <c r="A2059" s="335" t="s">
        <v>507</v>
      </c>
      <c r="B2059" s="336"/>
      <c r="C2059" s="337" t="s">
        <v>0</v>
      </c>
      <c r="D2059" s="337" t="s">
        <v>27</v>
      </c>
      <c r="E2059" s="339" t="s">
        <v>28</v>
      </c>
      <c r="F2059" s="341" t="s">
        <v>29</v>
      </c>
      <c r="G2059" s="341" t="s">
        <v>30</v>
      </c>
    </row>
    <row r="2060" spans="1:123" s="94" customFormat="1" ht="24" customHeight="1" x14ac:dyDescent="0.25">
      <c r="A2060" s="99" t="s">
        <v>508</v>
      </c>
      <c r="B2060" s="99" t="s">
        <v>509</v>
      </c>
      <c r="C2060" s="338"/>
      <c r="D2060" s="338"/>
      <c r="E2060" s="340"/>
      <c r="F2060" s="342"/>
      <c r="G2060" s="342"/>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6.1.4</v>
      </c>
      <c r="B2099" s="288" t="str">
        <f>C2057</f>
        <v>Zócalos graníticos (0,07x0,30)</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SUBSECRETARIA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E.N.I. Bº 7 de Septiembre</v>
      </c>
      <c r="C2104" s="87"/>
      <c r="D2104" s="87"/>
      <c r="E2104" s="87"/>
      <c r="F2104" s="93" t="s">
        <v>38</v>
      </c>
      <c r="G2104" s="275">
        <f>Fecha_Base</f>
        <v>0</v>
      </c>
    </row>
    <row r="2105" spans="1:123" ht="24" customHeight="1" x14ac:dyDescent="0.25">
      <c r="A2105" s="276" t="s">
        <v>601</v>
      </c>
      <c r="B2105" s="88" t="str">
        <f>Ubicación</f>
        <v>CHIMBAS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6.1.10</v>
      </c>
      <c r="C2107" s="89" t="str">
        <f>IFERROR(VLOOKUP(B2107,Tabla_CyP,2,FALSE),"")</f>
        <v>Umbrales y solías</v>
      </c>
      <c r="D2107" s="94"/>
      <c r="E2107" s="95"/>
      <c r="F2107" s="93" t="s">
        <v>26</v>
      </c>
      <c r="G2107" s="278" t="str">
        <f>IFERROR(VLOOKUP(B2107,Tabla_CyP,4,FALSE),"")</f>
        <v>m2</v>
      </c>
    </row>
    <row r="2108" spans="1:123" ht="24" customHeight="1" x14ac:dyDescent="0.25">
      <c r="A2108" s="276"/>
      <c r="B2108" s="88"/>
      <c r="D2108" s="94"/>
      <c r="E2108" s="95"/>
      <c r="G2108" s="277"/>
    </row>
    <row r="2109" spans="1:123" ht="24" customHeight="1" x14ac:dyDescent="0.25">
      <c r="A2109" s="335" t="s">
        <v>507</v>
      </c>
      <c r="B2109" s="336"/>
      <c r="C2109" s="337" t="s">
        <v>0</v>
      </c>
      <c r="D2109" s="337" t="s">
        <v>27</v>
      </c>
      <c r="E2109" s="339" t="s">
        <v>28</v>
      </c>
      <c r="F2109" s="341" t="s">
        <v>29</v>
      </c>
      <c r="G2109" s="341" t="s">
        <v>30</v>
      </c>
    </row>
    <row r="2110" spans="1:123" s="94" customFormat="1" ht="24" customHeight="1" x14ac:dyDescent="0.25">
      <c r="A2110" s="99" t="s">
        <v>508</v>
      </c>
      <c r="B2110" s="99" t="s">
        <v>509</v>
      </c>
      <c r="C2110" s="338"/>
      <c r="D2110" s="338"/>
      <c r="E2110" s="340"/>
      <c r="F2110" s="342"/>
      <c r="G2110" s="342"/>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6.1.10</v>
      </c>
      <c r="B2149" s="288" t="str">
        <f>C2107</f>
        <v>Umbrales y solías</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SUBSECRETARIA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E.N.I. Bº 7 de Septiembre</v>
      </c>
      <c r="C2154" s="87"/>
      <c r="D2154" s="87"/>
      <c r="E2154" s="87"/>
      <c r="F2154" s="93" t="s">
        <v>38</v>
      </c>
      <c r="G2154" s="275">
        <f>Fecha_Base</f>
        <v>0</v>
      </c>
    </row>
    <row r="2155" spans="1:123" ht="24" customHeight="1" x14ac:dyDescent="0.25">
      <c r="A2155" s="276" t="s">
        <v>601</v>
      </c>
      <c r="B2155" s="88" t="str">
        <f>Ubicación</f>
        <v>CHIMBAS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6.2.1</v>
      </c>
      <c r="C2157" s="89" t="str">
        <f>IFERROR(VLOOKUP(B2157,Tabla_CyP,2,FALSE),"")</f>
        <v>De hormigón sin armar</v>
      </c>
      <c r="D2157" s="94"/>
      <c r="E2157" s="95"/>
      <c r="F2157" s="93" t="s">
        <v>26</v>
      </c>
      <c r="G2157" s="278" t="str">
        <f>IFERROR(VLOOKUP(B2157,Tabla_CyP,4,FALSE),"")</f>
        <v>m2</v>
      </c>
    </row>
    <row r="2158" spans="1:123" ht="24" customHeight="1" x14ac:dyDescent="0.25">
      <c r="A2158" s="276"/>
      <c r="B2158" s="88"/>
      <c r="D2158" s="94"/>
      <c r="E2158" s="95"/>
      <c r="G2158" s="277"/>
    </row>
    <row r="2159" spans="1:123" ht="24" customHeight="1" x14ac:dyDescent="0.25">
      <c r="A2159" s="335" t="s">
        <v>507</v>
      </c>
      <c r="B2159" s="336"/>
      <c r="C2159" s="337" t="s">
        <v>0</v>
      </c>
      <c r="D2159" s="337" t="s">
        <v>27</v>
      </c>
      <c r="E2159" s="339" t="s">
        <v>28</v>
      </c>
      <c r="F2159" s="341" t="s">
        <v>29</v>
      </c>
      <c r="G2159" s="341" t="s">
        <v>30</v>
      </c>
    </row>
    <row r="2160" spans="1:123" s="94" customFormat="1" ht="24" customHeight="1" x14ac:dyDescent="0.25">
      <c r="A2160" s="99" t="s">
        <v>508</v>
      </c>
      <c r="B2160" s="99" t="s">
        <v>509</v>
      </c>
      <c r="C2160" s="338"/>
      <c r="D2160" s="338"/>
      <c r="E2160" s="340"/>
      <c r="F2160" s="342"/>
      <c r="G2160" s="342"/>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6.2.1</v>
      </c>
      <c r="B2199" s="288" t="str">
        <f>C2157</f>
        <v>De hormigón sin armar</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SUBSECRETARIA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E.N.I. Bº 7 de Septiembre</v>
      </c>
      <c r="C2204" s="87"/>
      <c r="D2204" s="87"/>
      <c r="E2204" s="87"/>
      <c r="F2204" s="93" t="s">
        <v>38</v>
      </c>
      <c r="G2204" s="275">
        <f>Fecha_Base</f>
        <v>0</v>
      </c>
    </row>
    <row r="2205" spans="1:7" ht="24" customHeight="1" x14ac:dyDescent="0.25">
      <c r="A2205" s="276" t="s">
        <v>601</v>
      </c>
      <c r="B2205" s="88" t="str">
        <f>Ubicación</f>
        <v>CHIMBAS -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6.2.6</v>
      </c>
      <c r="C2207" s="89" t="str">
        <f>IFERROR(VLOOKUP(B2207,Tabla_CyP,2,FALSE),"")</f>
        <v>Piso de Baldosas de caucho</v>
      </c>
      <c r="D2207" s="94"/>
      <c r="E2207" s="95"/>
      <c r="F2207" s="93" t="s">
        <v>26</v>
      </c>
      <c r="G2207" s="278" t="str">
        <f>IFERROR(VLOOKUP(B2207,Tabla_CyP,4,FALSE),"")</f>
        <v>m2</v>
      </c>
    </row>
    <row r="2208" spans="1:7" ht="24" customHeight="1" x14ac:dyDescent="0.25">
      <c r="A2208" s="276"/>
      <c r="B2208" s="88"/>
      <c r="D2208" s="94"/>
      <c r="E2208" s="95"/>
      <c r="G2208" s="277"/>
    </row>
    <row r="2209" spans="1:123" ht="24" customHeight="1" x14ac:dyDescent="0.25">
      <c r="A2209" s="335" t="s">
        <v>507</v>
      </c>
      <c r="B2209" s="336"/>
      <c r="C2209" s="337" t="s">
        <v>0</v>
      </c>
      <c r="D2209" s="337" t="s">
        <v>27</v>
      </c>
      <c r="E2209" s="339" t="s">
        <v>28</v>
      </c>
      <c r="F2209" s="341" t="s">
        <v>29</v>
      </c>
      <c r="G2209" s="341" t="s">
        <v>30</v>
      </c>
    </row>
    <row r="2210" spans="1:123" s="94" customFormat="1" ht="24" customHeight="1" x14ac:dyDescent="0.25">
      <c r="A2210" s="99" t="s">
        <v>508</v>
      </c>
      <c r="B2210" s="99" t="s">
        <v>509</v>
      </c>
      <c r="C2210" s="338"/>
      <c r="D2210" s="338"/>
      <c r="E2210" s="340"/>
      <c r="F2210" s="342"/>
      <c r="G2210" s="342"/>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6.2.6</v>
      </c>
      <c r="B2249" s="288" t="str">
        <f>C2207</f>
        <v>Piso de Baldosas de caucho</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SUBSECRETARIA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E.N.I. Bº 7 de Septiembre</v>
      </c>
      <c r="C2254" s="87"/>
      <c r="D2254" s="87"/>
      <c r="E2254" s="87"/>
      <c r="F2254" s="93" t="s">
        <v>38</v>
      </c>
      <c r="G2254" s="275">
        <f>Fecha_Base</f>
        <v>0</v>
      </c>
    </row>
    <row r="2255" spans="1:7" ht="24" customHeight="1" x14ac:dyDescent="0.25">
      <c r="A2255" s="276" t="s">
        <v>601</v>
      </c>
      <c r="B2255" s="88" t="str">
        <f>Ubicación</f>
        <v>CHIMBAS - SAN JUAN</v>
      </c>
      <c r="C2255" s="88"/>
      <c r="D2255" s="94"/>
      <c r="E2255" s="95"/>
      <c r="G2255" s="277"/>
    </row>
    <row r="2256" spans="1:7" ht="24" customHeight="1" x14ac:dyDescent="0.25">
      <c r="A2256" s="276" t="s">
        <v>39</v>
      </c>
      <c r="B2256" s="97">
        <f>IFERROR(VALUE(LEFT(B2257,FIND(".",B2257)-1)),"")</f>
        <v>6</v>
      </c>
      <c r="C2256" s="89" t="str">
        <f>IFERROR(VLOOKUP(B2256,Tabla_CyP,2,FALSE),"")</f>
        <v xml:space="preserve"> PISOS Y ZÓCALOS</v>
      </c>
      <c r="E2256" s="95"/>
      <c r="G2256" s="277"/>
    </row>
    <row r="2257" spans="1:123" ht="24" customHeight="1" x14ac:dyDescent="0.25">
      <c r="A2257" s="276" t="s">
        <v>25</v>
      </c>
      <c r="B2257" s="98" t="str">
        <f>IFERROR(VLOOKUP(COUNTIF($A$1:A2257,"ANALISIS DE PRECIOS"),Tabla_NumeroItem,2,FALSE),"")</f>
        <v>6.2.7</v>
      </c>
      <c r="C2257" s="89" t="str">
        <f>IFERROR(VLOOKUP(B2257,Tabla_CyP,2,FALSE),"")</f>
        <v>Zocalo exterior rehundido</v>
      </c>
      <c r="D2257" s="94"/>
      <c r="E2257" s="95"/>
      <c r="F2257" s="93" t="s">
        <v>26</v>
      </c>
      <c r="G2257" s="278" t="str">
        <f>IFERROR(VLOOKUP(B2257,Tabla_CyP,4,FALSE),"")</f>
        <v>ml</v>
      </c>
    </row>
    <row r="2258" spans="1:123" ht="24" customHeight="1" x14ac:dyDescent="0.25">
      <c r="A2258" s="276"/>
      <c r="B2258" s="88"/>
      <c r="D2258" s="94"/>
      <c r="E2258" s="95"/>
      <c r="G2258" s="277"/>
    </row>
    <row r="2259" spans="1:123" ht="24" customHeight="1" x14ac:dyDescent="0.25">
      <c r="A2259" s="335" t="s">
        <v>507</v>
      </c>
      <c r="B2259" s="336"/>
      <c r="C2259" s="337" t="s">
        <v>0</v>
      </c>
      <c r="D2259" s="337" t="s">
        <v>27</v>
      </c>
      <c r="E2259" s="339" t="s">
        <v>28</v>
      </c>
      <c r="F2259" s="341" t="s">
        <v>29</v>
      </c>
      <c r="G2259" s="341" t="s">
        <v>30</v>
      </c>
    </row>
    <row r="2260" spans="1:123" s="94" customFormat="1" ht="24" customHeight="1" x14ac:dyDescent="0.25">
      <c r="A2260" s="99" t="s">
        <v>508</v>
      </c>
      <c r="B2260" s="99" t="s">
        <v>509</v>
      </c>
      <c r="C2260" s="338"/>
      <c r="D2260" s="338"/>
      <c r="E2260" s="340"/>
      <c r="F2260" s="342"/>
      <c r="G2260" s="342"/>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6.2.7</v>
      </c>
      <c r="B2299" s="288" t="str">
        <f>C2257</f>
        <v>Zocalo exterior rehundido</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SUBSECRETARIA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E.N.I. Bº 7 de Septiembre</v>
      </c>
      <c r="C2304" s="87"/>
      <c r="D2304" s="87"/>
      <c r="E2304" s="87"/>
      <c r="F2304" s="93" t="s">
        <v>38</v>
      </c>
      <c r="G2304" s="275">
        <f>Fecha_Base</f>
        <v>0</v>
      </c>
    </row>
    <row r="2305" spans="1:123" ht="24" customHeight="1" x14ac:dyDescent="0.25">
      <c r="A2305" s="276" t="s">
        <v>601</v>
      </c>
      <c r="B2305" s="88" t="str">
        <f>Ubicación</f>
        <v>CHIMBAS - SAN JUAN</v>
      </c>
      <c r="C2305" s="88"/>
      <c r="D2305" s="94"/>
      <c r="E2305" s="95"/>
      <c r="G2305" s="277"/>
    </row>
    <row r="2306" spans="1:123" ht="24" customHeight="1" x14ac:dyDescent="0.25">
      <c r="A2306" s="276" t="s">
        <v>39</v>
      </c>
      <c r="B2306" s="97">
        <f>IFERROR(VALUE(LEFT(B2307,FIND(".",B2307)-1)),"")</f>
        <v>7</v>
      </c>
      <c r="C2306" s="89" t="str">
        <f>IFERROR(VLOOKUP(B2306,Tabla_CyP,2,FALSE),"")</f>
        <v xml:space="preserve"> MARMOLERÍA</v>
      </c>
      <c r="E2306" s="95"/>
      <c r="G2306" s="277"/>
    </row>
    <row r="2307" spans="1:123" ht="24" customHeight="1" x14ac:dyDescent="0.25">
      <c r="A2307" s="276" t="s">
        <v>25</v>
      </c>
      <c r="B2307" s="98" t="str">
        <f>IFERROR(VLOOKUP(COUNTIF($A$1:A2307,"ANALISIS DE PRECIOS"),Tabla_NumeroItem,2,FALSE),"")</f>
        <v>7.1</v>
      </c>
      <c r="C2307" s="89" t="str">
        <f>IFERROR(VLOOKUP(B2307,Tabla_CyP,2,FALSE),"")</f>
        <v>Mesadas de granito natural</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5" t="s">
        <v>507</v>
      </c>
      <c r="B2309" s="336"/>
      <c r="C2309" s="337" t="s">
        <v>0</v>
      </c>
      <c r="D2309" s="337" t="s">
        <v>27</v>
      </c>
      <c r="E2309" s="339" t="s">
        <v>28</v>
      </c>
      <c r="F2309" s="341" t="s">
        <v>29</v>
      </c>
      <c r="G2309" s="341" t="s">
        <v>30</v>
      </c>
    </row>
    <row r="2310" spans="1:123" s="94" customFormat="1" ht="24" customHeight="1" x14ac:dyDescent="0.25">
      <c r="A2310" s="99" t="s">
        <v>508</v>
      </c>
      <c r="B2310" s="99" t="s">
        <v>509</v>
      </c>
      <c r="C2310" s="338"/>
      <c r="D2310" s="338"/>
      <c r="E2310" s="340"/>
      <c r="F2310" s="342"/>
      <c r="G2310" s="342"/>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7.1</v>
      </c>
      <c r="B2349" s="288" t="str">
        <f>C2307</f>
        <v>Mesadas de granito natural</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SUBSECRETARIA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E.N.I. Bº 7 de Septiembre</v>
      </c>
      <c r="C2354" s="87"/>
      <c r="D2354" s="87"/>
      <c r="E2354" s="87"/>
      <c r="F2354" s="93" t="s">
        <v>38</v>
      </c>
      <c r="G2354" s="275">
        <f>Fecha_Base</f>
        <v>0</v>
      </c>
    </row>
    <row r="2355" spans="1:123" ht="24" customHeight="1" x14ac:dyDescent="0.25">
      <c r="A2355" s="276" t="s">
        <v>601</v>
      </c>
      <c r="B2355" s="88" t="str">
        <f>Ubicación</f>
        <v>CHIMBAS - SAN JUAN</v>
      </c>
      <c r="C2355" s="88"/>
      <c r="D2355" s="94"/>
      <c r="E2355" s="95"/>
      <c r="G2355" s="277"/>
    </row>
    <row r="2356" spans="1:123" ht="24" customHeight="1" x14ac:dyDescent="0.25">
      <c r="A2356" s="276" t="s">
        <v>39</v>
      </c>
      <c r="B2356" s="97">
        <f>IFERROR(VALUE(LEFT(B2357,FIND(".",B2357)-1)),"")</f>
        <v>7</v>
      </c>
      <c r="C2356" s="89" t="str">
        <f>IFERROR(VLOOKUP(B2356,Tabla_CyP,2,FALSE),"")</f>
        <v xml:space="preserve"> MARMOLERÍA</v>
      </c>
      <c r="E2356" s="95"/>
      <c r="G2356" s="277"/>
    </row>
    <row r="2357" spans="1:123" ht="24" customHeight="1" x14ac:dyDescent="0.25">
      <c r="A2357" s="276" t="s">
        <v>25</v>
      </c>
      <c r="B2357" s="98" t="str">
        <f>IFERROR(VLOOKUP(COUNTIF($A$1:A2357,"ANALISIS DE PRECIOS"),Tabla_NumeroItem,2,FALSE),"")</f>
        <v>7.2</v>
      </c>
      <c r="C2357" s="89" t="str">
        <f>IFERROR(VLOOKUP(B2357,Tabla_CyP,2,FALSE),"")</f>
        <v>Separador de granito natural</v>
      </c>
      <c r="D2357" s="94"/>
      <c r="E2357" s="95"/>
      <c r="F2357" s="93" t="s">
        <v>26</v>
      </c>
      <c r="G2357" s="278" t="str">
        <f>IFERROR(VLOOKUP(B2357,Tabla_CyP,4,FALSE),"")</f>
        <v>m2</v>
      </c>
    </row>
    <row r="2358" spans="1:123" ht="24" customHeight="1" x14ac:dyDescent="0.25">
      <c r="A2358" s="276"/>
      <c r="B2358" s="88"/>
      <c r="D2358" s="94"/>
      <c r="E2358" s="95"/>
      <c r="G2358" s="277"/>
    </row>
    <row r="2359" spans="1:123" ht="24" customHeight="1" x14ac:dyDescent="0.25">
      <c r="A2359" s="335" t="s">
        <v>507</v>
      </c>
      <c r="B2359" s="336"/>
      <c r="C2359" s="337" t="s">
        <v>0</v>
      </c>
      <c r="D2359" s="337" t="s">
        <v>27</v>
      </c>
      <c r="E2359" s="339" t="s">
        <v>28</v>
      </c>
      <c r="F2359" s="341" t="s">
        <v>29</v>
      </c>
      <c r="G2359" s="341" t="s">
        <v>30</v>
      </c>
    </row>
    <row r="2360" spans="1:123" s="94" customFormat="1" ht="24" customHeight="1" x14ac:dyDescent="0.25">
      <c r="A2360" s="99" t="s">
        <v>508</v>
      </c>
      <c r="B2360" s="99" t="s">
        <v>509</v>
      </c>
      <c r="C2360" s="338"/>
      <c r="D2360" s="338"/>
      <c r="E2360" s="340"/>
      <c r="F2360" s="342"/>
      <c r="G2360" s="342"/>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7.2</v>
      </c>
      <c r="B2399" s="288" t="str">
        <f>C2357</f>
        <v>Separador de granito natural</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SUBSECRETARIA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E.N.I. Bº 7 de Septiembre</v>
      </c>
      <c r="C2404" s="87"/>
      <c r="D2404" s="87"/>
      <c r="E2404" s="87"/>
      <c r="F2404" s="93" t="s">
        <v>38</v>
      </c>
      <c r="G2404" s="275">
        <f>Fecha_Base</f>
        <v>0</v>
      </c>
    </row>
    <row r="2405" spans="1:123" ht="24" customHeight="1" x14ac:dyDescent="0.25">
      <c r="A2405" s="276" t="s">
        <v>601</v>
      </c>
      <c r="B2405" s="88" t="str">
        <f>Ubicación</f>
        <v>CHIMBAS - SAN JUAN</v>
      </c>
      <c r="C2405" s="88"/>
      <c r="D2405" s="94"/>
      <c r="E2405" s="95"/>
      <c r="G2405" s="277"/>
    </row>
    <row r="2406" spans="1:123" ht="24" customHeight="1" x14ac:dyDescent="0.25">
      <c r="A2406" s="276" t="s">
        <v>39</v>
      </c>
      <c r="B2406" s="97">
        <f>IFERROR(VALUE(LEFT(B2407,FIND(".",B2407)-1)),"")</f>
        <v>8</v>
      </c>
      <c r="C2406" s="89" t="str">
        <f>IFERROR(VLOOKUP(B2406,Tabla_CyP,2,FALSE),"")</f>
        <v xml:space="preserve"> CUBIERTAS Y TECHOS</v>
      </c>
      <c r="E2406" s="95"/>
      <c r="G2406" s="277"/>
    </row>
    <row r="2407" spans="1:123" ht="24" customHeight="1" x14ac:dyDescent="0.25">
      <c r="A2407" s="276" t="s">
        <v>25</v>
      </c>
      <c r="B2407" s="98" t="str">
        <f>IFERROR(VLOOKUP(COUNTIF($A$1:A2407,"ANALISIS DE PRECIOS"),Tabla_NumeroItem,2,FALSE),"")</f>
        <v>8.1</v>
      </c>
      <c r="C2407" s="89" t="str">
        <f>IFERROR(VLOOKUP(B2407,Tabla_CyP,2,FALSE),"")</f>
        <v>Sobre losa de hormigón armado</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335" t="s">
        <v>507</v>
      </c>
      <c r="B2409" s="336"/>
      <c r="C2409" s="337" t="s">
        <v>0</v>
      </c>
      <c r="D2409" s="337" t="s">
        <v>27</v>
      </c>
      <c r="E2409" s="339" t="s">
        <v>28</v>
      </c>
      <c r="F2409" s="341" t="s">
        <v>29</v>
      </c>
      <c r="G2409" s="341" t="s">
        <v>30</v>
      </c>
    </row>
    <row r="2410" spans="1:123" s="94" customFormat="1" ht="24" customHeight="1" x14ac:dyDescent="0.25">
      <c r="A2410" s="99" t="s">
        <v>508</v>
      </c>
      <c r="B2410" s="99" t="s">
        <v>509</v>
      </c>
      <c r="C2410" s="338"/>
      <c r="D2410" s="338"/>
      <c r="E2410" s="340"/>
      <c r="F2410" s="342"/>
      <c r="G2410" s="342"/>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8.1</v>
      </c>
      <c r="B2449" s="288" t="str">
        <f>C2407</f>
        <v>Sobre losa de hormigón armado</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SUBSECRETARIA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E.N.I. Bº 7 de Septiembre</v>
      </c>
      <c r="C2454" s="87"/>
      <c r="D2454" s="87"/>
      <c r="E2454" s="87"/>
      <c r="F2454" s="93" t="s">
        <v>38</v>
      </c>
      <c r="G2454" s="275">
        <f>Fecha_Base</f>
        <v>0</v>
      </c>
    </row>
    <row r="2455" spans="1:123" ht="24" customHeight="1" x14ac:dyDescent="0.25">
      <c r="A2455" s="276" t="s">
        <v>601</v>
      </c>
      <c r="B2455" s="88" t="str">
        <f>Ubicación</f>
        <v>CHIMBAS - SAN JUAN</v>
      </c>
      <c r="C2455" s="88"/>
      <c r="D2455" s="94"/>
      <c r="E2455" s="95"/>
      <c r="G2455" s="277"/>
    </row>
    <row r="2456" spans="1:123" ht="24" customHeight="1" x14ac:dyDescent="0.25">
      <c r="A2456" s="276" t="s">
        <v>39</v>
      </c>
      <c r="B2456" s="97">
        <f>IFERROR(VALUE(LEFT(B2457,FIND(".",B2457)-1)),"")</f>
        <v>8</v>
      </c>
      <c r="C2456" s="89" t="str">
        <f>IFERROR(VLOOKUP(B2456,Tabla_CyP,2,FALSE),"")</f>
        <v xml:space="preserve"> CUBIERTAS Y TECHOS</v>
      </c>
      <c r="E2456" s="95"/>
      <c r="G2456" s="277"/>
    </row>
    <row r="2457" spans="1:123" ht="24" customHeight="1" x14ac:dyDescent="0.25">
      <c r="A2457" s="276" t="s">
        <v>25</v>
      </c>
      <c r="B2457" s="98" t="str">
        <f>IFERROR(VLOOKUP(COUNTIF($A$1:A2457,"ANALISIS DE PRECIOS"),Tabla_NumeroItem,2,FALSE),"")</f>
        <v>8.2</v>
      </c>
      <c r="C2457" s="89" t="str">
        <f>IFERROR(VLOOKUP(B2457,Tabla_CyP,2,FALSE),"")</f>
        <v>Cubiertas metálicas (incluída aislaciones)</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335" t="s">
        <v>507</v>
      </c>
      <c r="B2459" s="336"/>
      <c r="C2459" s="337" t="s">
        <v>0</v>
      </c>
      <c r="D2459" s="337" t="s">
        <v>27</v>
      </c>
      <c r="E2459" s="339" t="s">
        <v>28</v>
      </c>
      <c r="F2459" s="341" t="s">
        <v>29</v>
      </c>
      <c r="G2459" s="341" t="s">
        <v>30</v>
      </c>
    </row>
    <row r="2460" spans="1:123" s="94" customFormat="1" ht="24" customHeight="1" x14ac:dyDescent="0.25">
      <c r="A2460" s="99" t="s">
        <v>508</v>
      </c>
      <c r="B2460" s="99" t="s">
        <v>509</v>
      </c>
      <c r="C2460" s="338"/>
      <c r="D2460" s="338"/>
      <c r="E2460" s="340"/>
      <c r="F2460" s="342"/>
      <c r="G2460" s="342"/>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8.2</v>
      </c>
      <c r="B2499" s="288" t="str">
        <f>C2457</f>
        <v>Cubiertas metálicas (incluída aislaciones)</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SUBSECRETARIA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E.N.I. Bº 7 de Septiembre</v>
      </c>
      <c r="C2504" s="87"/>
      <c r="D2504" s="87"/>
      <c r="E2504" s="87"/>
      <c r="F2504" s="93" t="s">
        <v>38</v>
      </c>
      <c r="G2504" s="275">
        <f>Fecha_Base</f>
        <v>0</v>
      </c>
    </row>
    <row r="2505" spans="1:123" ht="24" customHeight="1" x14ac:dyDescent="0.25">
      <c r="A2505" s="276" t="s">
        <v>601</v>
      </c>
      <c r="B2505" s="88" t="str">
        <f>Ubicación</f>
        <v>CHIMBAS - SAN JUAN</v>
      </c>
      <c r="C2505" s="88"/>
      <c r="D2505" s="94"/>
      <c r="E2505" s="95"/>
      <c r="G2505" s="277"/>
    </row>
    <row r="2506" spans="1:123" ht="24" customHeight="1" x14ac:dyDescent="0.25">
      <c r="A2506" s="276" t="s">
        <v>39</v>
      </c>
      <c r="B2506" s="97">
        <f>IFERROR(VALUE(LEFT(B2507,FIND(".",B2507)-1)),"")</f>
        <v>9</v>
      </c>
      <c r="C2506" s="89" t="str">
        <f>IFERROR(VLOOKUP(B2506,Tabla_CyP,2,FALSE),"")</f>
        <v xml:space="preserve"> CIELORRASOS</v>
      </c>
      <c r="E2506" s="95"/>
      <c r="G2506" s="277"/>
    </row>
    <row r="2507" spans="1:123" ht="24" customHeight="1" x14ac:dyDescent="0.25">
      <c r="A2507" s="276" t="s">
        <v>25</v>
      </c>
      <c r="B2507" s="98" t="str">
        <f>IFERROR(VLOOKUP(COUNTIF($A$1:A2507,"ANALISIS DE PRECIOS"),Tabla_NumeroItem,2,FALSE),"")</f>
        <v>9.1.1</v>
      </c>
      <c r="C2507" s="89" t="str">
        <f>IFERROR(VLOOKUP(B2507,Tabla_CyP,2,FALSE),"")</f>
        <v>A la cal</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5" t="s">
        <v>507</v>
      </c>
      <c r="B2509" s="336"/>
      <c r="C2509" s="337" t="s">
        <v>0</v>
      </c>
      <c r="D2509" s="337" t="s">
        <v>27</v>
      </c>
      <c r="E2509" s="339" t="s">
        <v>28</v>
      </c>
      <c r="F2509" s="341" t="s">
        <v>29</v>
      </c>
      <c r="G2509" s="341" t="s">
        <v>30</v>
      </c>
    </row>
    <row r="2510" spans="1:123" s="94" customFormat="1" ht="24" customHeight="1" x14ac:dyDescent="0.25">
      <c r="A2510" s="99" t="s">
        <v>508</v>
      </c>
      <c r="B2510" s="99" t="s">
        <v>509</v>
      </c>
      <c r="C2510" s="338"/>
      <c r="D2510" s="338"/>
      <c r="E2510" s="340"/>
      <c r="F2510" s="342"/>
      <c r="G2510" s="342"/>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9.1.1</v>
      </c>
      <c r="B2549" s="288" t="str">
        <f>C2507</f>
        <v>A la cal</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SUBSECRETARIA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E.N.I. Bº 7 de Septiembre</v>
      </c>
      <c r="C2554" s="87"/>
      <c r="D2554" s="87"/>
      <c r="E2554" s="87"/>
      <c r="F2554" s="93" t="s">
        <v>38</v>
      </c>
      <c r="G2554" s="275">
        <f>Fecha_Base</f>
        <v>0</v>
      </c>
    </row>
    <row r="2555" spans="1:123" ht="24" customHeight="1" x14ac:dyDescent="0.25">
      <c r="A2555" s="276" t="s">
        <v>601</v>
      </c>
      <c r="B2555" s="88" t="str">
        <f>Ubicación</f>
        <v>CHIMBAS - SAN JUAN</v>
      </c>
      <c r="C2555" s="88"/>
      <c r="D2555" s="94"/>
      <c r="E2555" s="95"/>
      <c r="G2555" s="277"/>
    </row>
    <row r="2556" spans="1:123" ht="24" customHeight="1" x14ac:dyDescent="0.25">
      <c r="A2556" s="276" t="s">
        <v>39</v>
      </c>
      <c r="B2556" s="97">
        <f>IFERROR(VALUE(LEFT(B2557,FIND(".",B2557)-1)),"")</f>
        <v>9</v>
      </c>
      <c r="C2556" s="89" t="str">
        <f>IFERROR(VLOOKUP(B2556,Tabla_CyP,2,FALSE),"")</f>
        <v xml:space="preserve"> CIELORRASOS</v>
      </c>
      <c r="E2556" s="95"/>
      <c r="G2556" s="277"/>
    </row>
    <row r="2557" spans="1:123" ht="24" customHeight="1" x14ac:dyDescent="0.25">
      <c r="A2557" s="276" t="s">
        <v>25</v>
      </c>
      <c r="B2557" s="98" t="str">
        <f>IFERROR(VLOOKUP(COUNTIF($A$1:A2557,"ANALISIS DE PRECIOS"),Tabla_NumeroItem,2,FALSE),"")</f>
        <v>9.1.2</v>
      </c>
      <c r="C2557" s="89" t="str">
        <f>IFERROR(VLOOKUP(B2557,Tabla_CyP,2,FALSE),"")</f>
        <v>Al yeso</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5" t="s">
        <v>507</v>
      </c>
      <c r="B2559" s="336"/>
      <c r="C2559" s="337" t="s">
        <v>0</v>
      </c>
      <c r="D2559" s="337" t="s">
        <v>27</v>
      </c>
      <c r="E2559" s="339" t="s">
        <v>28</v>
      </c>
      <c r="F2559" s="341" t="s">
        <v>29</v>
      </c>
      <c r="G2559" s="341" t="s">
        <v>30</v>
      </c>
    </row>
    <row r="2560" spans="1:123" s="94" customFormat="1" ht="24" customHeight="1" x14ac:dyDescent="0.25">
      <c r="A2560" s="99" t="s">
        <v>508</v>
      </c>
      <c r="B2560" s="99" t="s">
        <v>509</v>
      </c>
      <c r="C2560" s="338"/>
      <c r="D2560" s="338"/>
      <c r="E2560" s="340"/>
      <c r="F2560" s="342"/>
      <c r="G2560" s="342"/>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9.1.2</v>
      </c>
      <c r="B2599" s="288" t="str">
        <f>C2557</f>
        <v>Al yeso</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SUBSECRETARIA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E.N.I. Bº 7 de Septiembre</v>
      </c>
      <c r="C2604" s="87"/>
      <c r="D2604" s="87"/>
      <c r="E2604" s="87"/>
      <c r="F2604" s="93" t="s">
        <v>38</v>
      </c>
      <c r="G2604" s="275">
        <f>Fecha_Base</f>
        <v>0</v>
      </c>
    </row>
    <row r="2605" spans="1:7" ht="24" customHeight="1" x14ac:dyDescent="0.25">
      <c r="A2605" s="276" t="s">
        <v>601</v>
      </c>
      <c r="B2605" s="88" t="str">
        <f>Ubicación</f>
        <v>CHIMBAS - SAN JUAN</v>
      </c>
      <c r="C2605" s="88"/>
      <c r="D2605" s="94"/>
      <c r="E2605" s="95"/>
      <c r="G2605" s="277"/>
    </row>
    <row r="2606" spans="1:7" ht="24" customHeight="1" x14ac:dyDescent="0.25">
      <c r="A2606" s="276" t="s">
        <v>39</v>
      </c>
      <c r="B2606" s="97">
        <f>IFERROR(VALUE(LEFT(B2607,FIND(".",B2607)-1)),"")</f>
        <v>10</v>
      </c>
      <c r="C2606" s="89" t="str">
        <f>IFERROR(VLOOKUP(B2606,Tabla_CyP,2,FALSE),"")</f>
        <v xml:space="preserve"> CARPINTERÍAS</v>
      </c>
      <c r="E2606" s="95"/>
      <c r="G2606" s="277"/>
    </row>
    <row r="2607" spans="1:7" ht="24" customHeight="1" x14ac:dyDescent="0.25">
      <c r="A2607" s="276" t="s">
        <v>25</v>
      </c>
      <c r="B2607" s="98" t="str">
        <f>IFERROR(VLOOKUP(COUNTIF($A$1:A2607,"ANALISIS DE PRECIOS"),Tabla_NumeroItem,2,FALSE),"")</f>
        <v>10.1.1.1</v>
      </c>
      <c r="C2607" s="89" t="str">
        <f>IFERROR(VLOOKUP(B2607,Tabla_CyP,2,FALSE),"")</f>
        <v>P3</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5" t="s">
        <v>507</v>
      </c>
      <c r="B2609" s="336"/>
      <c r="C2609" s="337" t="s">
        <v>0</v>
      </c>
      <c r="D2609" s="337" t="s">
        <v>27</v>
      </c>
      <c r="E2609" s="339" t="s">
        <v>28</v>
      </c>
      <c r="F2609" s="341" t="s">
        <v>29</v>
      </c>
      <c r="G2609" s="341" t="s">
        <v>30</v>
      </c>
    </row>
    <row r="2610" spans="1:123" s="94" customFormat="1" ht="24" customHeight="1" x14ac:dyDescent="0.25">
      <c r="A2610" s="99" t="s">
        <v>508</v>
      </c>
      <c r="B2610" s="99" t="s">
        <v>509</v>
      </c>
      <c r="C2610" s="338"/>
      <c r="D2610" s="338"/>
      <c r="E2610" s="340"/>
      <c r="F2610" s="342"/>
      <c r="G2610" s="342"/>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10.1.1.1</v>
      </c>
      <c r="B2649" s="288" t="str">
        <f>C2607</f>
        <v>P3</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SUBSECRETARIA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E.N.I. Bº 7 de Septiembre</v>
      </c>
      <c r="C2654" s="87"/>
      <c r="D2654" s="87"/>
      <c r="E2654" s="87"/>
      <c r="F2654" s="93" t="s">
        <v>38</v>
      </c>
      <c r="G2654" s="275">
        <f>Fecha_Base</f>
        <v>0</v>
      </c>
    </row>
    <row r="2655" spans="1:7" ht="24" customHeight="1" x14ac:dyDescent="0.25">
      <c r="A2655" s="276" t="s">
        <v>601</v>
      </c>
      <c r="B2655" s="88" t="str">
        <f>Ubicación</f>
        <v>CHIMBAS - SAN JUAN</v>
      </c>
      <c r="C2655" s="88"/>
      <c r="D2655" s="94"/>
      <c r="E2655" s="95"/>
      <c r="G2655" s="277"/>
    </row>
    <row r="2656" spans="1:7" ht="24" customHeight="1" x14ac:dyDescent="0.25">
      <c r="A2656" s="276" t="s">
        <v>39</v>
      </c>
      <c r="B2656" s="97">
        <f>IFERROR(VALUE(LEFT(B2657,FIND(".",B2657)-1)),"")</f>
        <v>10</v>
      </c>
      <c r="C2656" s="89" t="str">
        <f>IFERROR(VLOOKUP(B2656,Tabla_CyP,2,FALSE),"")</f>
        <v xml:space="preserve"> CARPINTERÍAS</v>
      </c>
      <c r="E2656" s="95"/>
      <c r="G2656" s="277"/>
    </row>
    <row r="2657" spans="1:123" ht="24" customHeight="1" x14ac:dyDescent="0.25">
      <c r="A2657" s="276" t="s">
        <v>25</v>
      </c>
      <c r="B2657" s="98" t="str">
        <f>IFERROR(VLOOKUP(COUNTIF($A$1:A2657,"ANALISIS DE PRECIOS"),Tabla_NumeroItem,2,FALSE),"")</f>
        <v>10.1.1.2</v>
      </c>
      <c r="C2657" s="89" t="str">
        <f>IFERROR(VLOOKUP(B2657,Tabla_CyP,2,FALSE),"")</f>
        <v>P4</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5" t="s">
        <v>507</v>
      </c>
      <c r="B2659" s="336"/>
      <c r="C2659" s="337" t="s">
        <v>0</v>
      </c>
      <c r="D2659" s="337" t="s">
        <v>27</v>
      </c>
      <c r="E2659" s="339" t="s">
        <v>28</v>
      </c>
      <c r="F2659" s="341" t="s">
        <v>29</v>
      </c>
      <c r="G2659" s="341" t="s">
        <v>30</v>
      </c>
    </row>
    <row r="2660" spans="1:123" s="94" customFormat="1" ht="24" customHeight="1" x14ac:dyDescent="0.25">
      <c r="A2660" s="99" t="s">
        <v>508</v>
      </c>
      <c r="B2660" s="99" t="s">
        <v>509</v>
      </c>
      <c r="C2660" s="338"/>
      <c r="D2660" s="338"/>
      <c r="E2660" s="340"/>
      <c r="F2660" s="342"/>
      <c r="G2660" s="342"/>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10.1.1.2</v>
      </c>
      <c r="B2699" s="288" t="str">
        <f>C2657</f>
        <v>P4</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SUBSECRETARIA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E.N.I. Bº 7 de Septiembre</v>
      </c>
      <c r="C2704" s="87"/>
      <c r="D2704" s="87"/>
      <c r="E2704" s="87"/>
      <c r="F2704" s="93" t="s">
        <v>38</v>
      </c>
      <c r="G2704" s="275">
        <f>Fecha_Base</f>
        <v>0</v>
      </c>
    </row>
    <row r="2705" spans="1:123" ht="24" customHeight="1" x14ac:dyDescent="0.25">
      <c r="A2705" s="276" t="s">
        <v>601</v>
      </c>
      <c r="B2705" s="88" t="str">
        <f>Ubicación</f>
        <v>CHIMBAS -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10.1.1.3</v>
      </c>
      <c r="C2707" s="89" t="str">
        <f>IFERROR(VLOOKUP(B2707,Tabla_CyP,2,FALSE),"")</f>
        <v>P5</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5" t="s">
        <v>507</v>
      </c>
      <c r="B2709" s="336"/>
      <c r="C2709" s="337" t="s">
        <v>0</v>
      </c>
      <c r="D2709" s="337" t="s">
        <v>27</v>
      </c>
      <c r="E2709" s="339" t="s">
        <v>28</v>
      </c>
      <c r="F2709" s="341" t="s">
        <v>29</v>
      </c>
      <c r="G2709" s="341" t="s">
        <v>30</v>
      </c>
    </row>
    <row r="2710" spans="1:123" s="94" customFormat="1" ht="24" customHeight="1" x14ac:dyDescent="0.25">
      <c r="A2710" s="99" t="s">
        <v>508</v>
      </c>
      <c r="B2710" s="99" t="s">
        <v>509</v>
      </c>
      <c r="C2710" s="338"/>
      <c r="D2710" s="338"/>
      <c r="E2710" s="340"/>
      <c r="F2710" s="342"/>
      <c r="G2710" s="342"/>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10.1.1.3</v>
      </c>
      <c r="B2749" s="288" t="str">
        <f>C2707</f>
        <v>P5</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SUBSECRETARIA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E.N.I. Bº 7 de Septiembre</v>
      </c>
      <c r="C2754" s="87"/>
      <c r="D2754" s="87"/>
      <c r="E2754" s="87"/>
      <c r="F2754" s="93" t="s">
        <v>38</v>
      </c>
      <c r="G2754" s="275">
        <f>Fecha_Base</f>
        <v>0</v>
      </c>
    </row>
    <row r="2755" spans="1:123" ht="24" customHeight="1" x14ac:dyDescent="0.25">
      <c r="A2755" s="276" t="s">
        <v>601</v>
      </c>
      <c r="B2755" s="88" t="str">
        <f>Ubicación</f>
        <v>CHIMBAS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10.1.1.4</v>
      </c>
      <c r="C2757" s="89" t="str">
        <f>IFERROR(VLOOKUP(B2757,Tabla_CyP,2,FALSE),"")</f>
        <v>P6</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5" t="s">
        <v>507</v>
      </c>
      <c r="B2759" s="336"/>
      <c r="C2759" s="337" t="s">
        <v>0</v>
      </c>
      <c r="D2759" s="337" t="s">
        <v>27</v>
      </c>
      <c r="E2759" s="339" t="s">
        <v>28</v>
      </c>
      <c r="F2759" s="341" t="s">
        <v>29</v>
      </c>
      <c r="G2759" s="341" t="s">
        <v>30</v>
      </c>
    </row>
    <row r="2760" spans="1:123" s="94" customFormat="1" ht="24" customHeight="1" x14ac:dyDescent="0.25">
      <c r="A2760" s="99" t="s">
        <v>508</v>
      </c>
      <c r="B2760" s="99" t="s">
        <v>509</v>
      </c>
      <c r="C2760" s="338"/>
      <c r="D2760" s="338"/>
      <c r="E2760" s="340"/>
      <c r="F2760" s="342"/>
      <c r="G2760" s="342"/>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10.1.1.4</v>
      </c>
      <c r="B2799" s="288" t="str">
        <f>C2757</f>
        <v>P6</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SUBSECRETARIA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E.N.I. Bº 7 de Septiembre</v>
      </c>
      <c r="C2804" s="87"/>
      <c r="D2804" s="87"/>
      <c r="E2804" s="87"/>
      <c r="F2804" s="93" t="s">
        <v>38</v>
      </c>
      <c r="G2804" s="275">
        <f>Fecha_Base</f>
        <v>0</v>
      </c>
    </row>
    <row r="2805" spans="1:123" ht="24" customHeight="1" x14ac:dyDescent="0.25">
      <c r="A2805" s="276" t="s">
        <v>601</v>
      </c>
      <c r="B2805" s="88" t="str">
        <f>Ubicación</f>
        <v>CHIMBAS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10.1.1.5</v>
      </c>
      <c r="C2807" s="89" t="str">
        <f>IFERROR(VLOOKUP(B2807,Tabla_CyP,2,FALSE),"")</f>
        <v>P7</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5" t="s">
        <v>507</v>
      </c>
      <c r="B2809" s="336"/>
      <c r="C2809" s="337" t="s">
        <v>0</v>
      </c>
      <c r="D2809" s="337" t="s">
        <v>27</v>
      </c>
      <c r="E2809" s="339" t="s">
        <v>28</v>
      </c>
      <c r="F2809" s="341" t="s">
        <v>29</v>
      </c>
      <c r="G2809" s="341" t="s">
        <v>30</v>
      </c>
    </row>
    <row r="2810" spans="1:123" s="94" customFormat="1" ht="24" customHeight="1" x14ac:dyDescent="0.25">
      <c r="A2810" s="99" t="s">
        <v>508</v>
      </c>
      <c r="B2810" s="99" t="s">
        <v>509</v>
      </c>
      <c r="C2810" s="338"/>
      <c r="D2810" s="338"/>
      <c r="E2810" s="340"/>
      <c r="F2810" s="342"/>
      <c r="G2810" s="342"/>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10.1.1.5</v>
      </c>
      <c r="B2849" s="288" t="str">
        <f>C2807</f>
        <v>P7</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SUBSECRETARIA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E.N.I. Bº 7 de Septiembre</v>
      </c>
      <c r="C2854" s="87"/>
      <c r="D2854" s="87"/>
      <c r="E2854" s="87"/>
      <c r="F2854" s="93" t="s">
        <v>38</v>
      </c>
      <c r="G2854" s="275">
        <f>Fecha_Base</f>
        <v>0</v>
      </c>
    </row>
    <row r="2855" spans="1:123" ht="24" customHeight="1" x14ac:dyDescent="0.25">
      <c r="A2855" s="276" t="s">
        <v>601</v>
      </c>
      <c r="B2855" s="88" t="str">
        <f>Ubicación</f>
        <v>CHIMBAS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10.1.1.6</v>
      </c>
      <c r="C2857" s="89" t="str">
        <f>IFERROR(VLOOKUP(B2857,Tabla_CyP,2,FALSE),"")</f>
        <v>P8</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5" t="s">
        <v>507</v>
      </c>
      <c r="B2859" s="336"/>
      <c r="C2859" s="337" t="s">
        <v>0</v>
      </c>
      <c r="D2859" s="337" t="s">
        <v>27</v>
      </c>
      <c r="E2859" s="339" t="s">
        <v>28</v>
      </c>
      <c r="F2859" s="341" t="s">
        <v>29</v>
      </c>
      <c r="G2859" s="341" t="s">
        <v>30</v>
      </c>
    </row>
    <row r="2860" spans="1:123" s="94" customFormat="1" ht="24" customHeight="1" x14ac:dyDescent="0.25">
      <c r="A2860" s="99" t="s">
        <v>508</v>
      </c>
      <c r="B2860" s="99" t="s">
        <v>509</v>
      </c>
      <c r="C2860" s="338"/>
      <c r="D2860" s="338"/>
      <c r="E2860" s="340"/>
      <c r="F2860" s="342"/>
      <c r="G2860" s="342"/>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10.1.1.6</v>
      </c>
      <c r="B2899" s="288" t="str">
        <f>C2857</f>
        <v>P8</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SUBSECRETARIA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E.N.I. Bº 7 de Septiembre</v>
      </c>
      <c r="C2904" s="87"/>
      <c r="D2904" s="87"/>
      <c r="E2904" s="87"/>
      <c r="F2904" s="93" t="s">
        <v>38</v>
      </c>
      <c r="G2904" s="275">
        <f>Fecha_Base</f>
        <v>0</v>
      </c>
    </row>
    <row r="2905" spans="1:123" ht="24" customHeight="1" x14ac:dyDescent="0.25">
      <c r="A2905" s="276" t="s">
        <v>601</v>
      </c>
      <c r="B2905" s="88" t="str">
        <f>Ubicación</f>
        <v>CHIMBAS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10.1.1.7</v>
      </c>
      <c r="C2907" s="89" t="str">
        <f>IFERROR(VLOOKUP(B2907,Tabla_CyP,2,FALSE),"")</f>
        <v>P9</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5" t="s">
        <v>507</v>
      </c>
      <c r="B2909" s="336"/>
      <c r="C2909" s="337" t="s">
        <v>0</v>
      </c>
      <c r="D2909" s="337" t="s">
        <v>27</v>
      </c>
      <c r="E2909" s="339" t="s">
        <v>28</v>
      </c>
      <c r="F2909" s="341" t="s">
        <v>29</v>
      </c>
      <c r="G2909" s="341" t="s">
        <v>30</v>
      </c>
    </row>
    <row r="2910" spans="1:123" s="94" customFormat="1" ht="24" customHeight="1" x14ac:dyDescent="0.25">
      <c r="A2910" s="99" t="s">
        <v>508</v>
      </c>
      <c r="B2910" s="99" t="s">
        <v>509</v>
      </c>
      <c r="C2910" s="338"/>
      <c r="D2910" s="338"/>
      <c r="E2910" s="340"/>
      <c r="F2910" s="342"/>
      <c r="G2910" s="342"/>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10.1.1.7</v>
      </c>
      <c r="B2949" s="288" t="str">
        <f>C2907</f>
        <v>P9</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SUBSECRETARIA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E.N.I. Bº 7 de Septiembre</v>
      </c>
      <c r="C2954" s="87"/>
      <c r="D2954" s="87"/>
      <c r="E2954" s="87"/>
      <c r="F2954" s="93" t="s">
        <v>38</v>
      </c>
      <c r="G2954" s="275">
        <f>Fecha_Base</f>
        <v>0</v>
      </c>
    </row>
    <row r="2955" spans="1:123" ht="24" customHeight="1" x14ac:dyDescent="0.25">
      <c r="A2955" s="276" t="s">
        <v>601</v>
      </c>
      <c r="B2955" s="88" t="str">
        <f>Ubicación</f>
        <v>CHIMBAS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10.1.1.8</v>
      </c>
      <c r="C2957" s="89" t="str">
        <f>IFERROR(VLOOKUP(B2957,Tabla_CyP,2,FALSE),"")</f>
        <v>P10</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5" t="s">
        <v>507</v>
      </c>
      <c r="B2959" s="336"/>
      <c r="C2959" s="337" t="s">
        <v>0</v>
      </c>
      <c r="D2959" s="337" t="s">
        <v>27</v>
      </c>
      <c r="E2959" s="339" t="s">
        <v>28</v>
      </c>
      <c r="F2959" s="341" t="s">
        <v>29</v>
      </c>
      <c r="G2959" s="341" t="s">
        <v>30</v>
      </c>
    </row>
    <row r="2960" spans="1:123" s="94" customFormat="1" ht="24" customHeight="1" x14ac:dyDescent="0.25">
      <c r="A2960" s="99" t="s">
        <v>508</v>
      </c>
      <c r="B2960" s="99" t="s">
        <v>509</v>
      </c>
      <c r="C2960" s="338"/>
      <c r="D2960" s="338"/>
      <c r="E2960" s="340"/>
      <c r="F2960" s="342"/>
      <c r="G2960" s="342"/>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10.1.1.8</v>
      </c>
      <c r="B2999" s="288" t="str">
        <f>C2957</f>
        <v>P10</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SUBSECRETARIA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E.N.I. Bº 7 de Septiembre</v>
      </c>
      <c r="C3004" s="87"/>
      <c r="D3004" s="87"/>
      <c r="E3004" s="87"/>
      <c r="F3004" s="93" t="s">
        <v>38</v>
      </c>
      <c r="G3004" s="275">
        <f>Fecha_Base</f>
        <v>0</v>
      </c>
    </row>
    <row r="3005" spans="1:7" ht="24" customHeight="1" x14ac:dyDescent="0.25">
      <c r="A3005" s="276" t="s">
        <v>601</v>
      </c>
      <c r="B3005" s="88" t="str">
        <f>Ubicación</f>
        <v>CHIMBAS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10.1.1.9</v>
      </c>
      <c r="C3007" s="89" t="str">
        <f>IFERROR(VLOOKUP(B3007,Tabla_CyP,2,FALSE),"")</f>
        <v>P11</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5" t="s">
        <v>507</v>
      </c>
      <c r="B3009" s="336"/>
      <c r="C3009" s="337" t="s">
        <v>0</v>
      </c>
      <c r="D3009" s="337" t="s">
        <v>27</v>
      </c>
      <c r="E3009" s="339" t="s">
        <v>28</v>
      </c>
      <c r="F3009" s="341" t="s">
        <v>29</v>
      </c>
      <c r="G3009" s="341" t="s">
        <v>30</v>
      </c>
    </row>
    <row r="3010" spans="1:123" s="94" customFormat="1" ht="24" customHeight="1" x14ac:dyDescent="0.25">
      <c r="A3010" s="99" t="s">
        <v>508</v>
      </c>
      <c r="B3010" s="99" t="s">
        <v>509</v>
      </c>
      <c r="C3010" s="338"/>
      <c r="D3010" s="338"/>
      <c r="E3010" s="340"/>
      <c r="F3010" s="342"/>
      <c r="G3010" s="342"/>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10.1.1.9</v>
      </c>
      <c r="B3049" s="288" t="str">
        <f>C3007</f>
        <v>P11</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SUBSECRETARIA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E.N.I. Bº 7 de Septiembre</v>
      </c>
      <c r="C3054" s="87"/>
      <c r="D3054" s="87"/>
      <c r="E3054" s="87"/>
      <c r="F3054" s="93" t="s">
        <v>38</v>
      </c>
      <c r="G3054" s="275">
        <f>Fecha_Base</f>
        <v>0</v>
      </c>
    </row>
    <row r="3055" spans="1:7" ht="24" customHeight="1" x14ac:dyDescent="0.25">
      <c r="A3055" s="276" t="s">
        <v>601</v>
      </c>
      <c r="B3055" s="88" t="str">
        <f>Ubicación</f>
        <v>CHIMBAS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10.1.1.10</v>
      </c>
      <c r="C3057" s="89" t="str">
        <f>IFERROR(VLOOKUP(B3057,Tabla_CyP,2,FALSE),"")</f>
        <v>PL</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5" t="s">
        <v>507</v>
      </c>
      <c r="B3059" s="336"/>
      <c r="C3059" s="337" t="s">
        <v>0</v>
      </c>
      <c r="D3059" s="337" t="s">
        <v>27</v>
      </c>
      <c r="E3059" s="339" t="s">
        <v>28</v>
      </c>
      <c r="F3059" s="341" t="s">
        <v>29</v>
      </c>
      <c r="G3059" s="341" t="s">
        <v>30</v>
      </c>
    </row>
    <row r="3060" spans="1:123" s="94" customFormat="1" ht="24" customHeight="1" x14ac:dyDescent="0.25">
      <c r="A3060" s="99" t="s">
        <v>508</v>
      </c>
      <c r="B3060" s="99" t="s">
        <v>509</v>
      </c>
      <c r="C3060" s="338"/>
      <c r="D3060" s="338"/>
      <c r="E3060" s="340"/>
      <c r="F3060" s="342"/>
      <c r="G3060" s="342"/>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10.1.1.10</v>
      </c>
      <c r="B3099" s="288" t="str">
        <f>C3057</f>
        <v>PL</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SUBSECRETARIA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E.N.I. Bº 7 de Septiembre</v>
      </c>
      <c r="C3104" s="87"/>
      <c r="D3104" s="87"/>
      <c r="E3104" s="87"/>
      <c r="F3104" s="93" t="s">
        <v>38</v>
      </c>
      <c r="G3104" s="275">
        <f>Fecha_Base</f>
        <v>0</v>
      </c>
    </row>
    <row r="3105" spans="1:123" ht="24" customHeight="1" x14ac:dyDescent="0.25">
      <c r="A3105" s="276" t="s">
        <v>601</v>
      </c>
      <c r="B3105" s="88" t="str">
        <f>Ubicación</f>
        <v>CHIMBAS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10.1.1.11</v>
      </c>
      <c r="C3107" s="89" t="str">
        <f>IFERROR(VLOOKUP(B3107,Tabla_CyP,2,FALSE),"")</f>
        <v>PL1</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5" t="s">
        <v>507</v>
      </c>
      <c r="B3109" s="336"/>
      <c r="C3109" s="337" t="s">
        <v>0</v>
      </c>
      <c r="D3109" s="337" t="s">
        <v>27</v>
      </c>
      <c r="E3109" s="339" t="s">
        <v>28</v>
      </c>
      <c r="F3109" s="341" t="s">
        <v>29</v>
      </c>
      <c r="G3109" s="341" t="s">
        <v>30</v>
      </c>
    </row>
    <row r="3110" spans="1:123" s="94" customFormat="1" ht="24" customHeight="1" x14ac:dyDescent="0.25">
      <c r="A3110" s="99" t="s">
        <v>508</v>
      </c>
      <c r="B3110" s="99" t="s">
        <v>509</v>
      </c>
      <c r="C3110" s="338"/>
      <c r="D3110" s="338"/>
      <c r="E3110" s="340"/>
      <c r="F3110" s="342"/>
      <c r="G3110" s="342"/>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10.1.1.11</v>
      </c>
      <c r="B3149" s="288" t="str">
        <f>C3107</f>
        <v>PL1</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SUBSECRETARIA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E.N.I. Bº 7 de Septiembre</v>
      </c>
      <c r="C3154" s="87"/>
      <c r="D3154" s="87"/>
      <c r="E3154" s="87"/>
      <c r="F3154" s="93" t="s">
        <v>38</v>
      </c>
      <c r="G3154" s="275">
        <f>Fecha_Base</f>
        <v>0</v>
      </c>
    </row>
    <row r="3155" spans="1:123" ht="24" customHeight="1" x14ac:dyDescent="0.25">
      <c r="A3155" s="276" t="s">
        <v>601</v>
      </c>
      <c r="B3155" s="88" t="str">
        <f>Ubicación</f>
        <v>CHIMBAS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10.1.1.12</v>
      </c>
      <c r="C3157" s="89" t="str">
        <f>IFERROR(VLOOKUP(B3157,Tabla_CyP,2,FALSE),"")</f>
        <v>PC</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5" t="s">
        <v>507</v>
      </c>
      <c r="B3159" s="336"/>
      <c r="C3159" s="337" t="s">
        <v>0</v>
      </c>
      <c r="D3159" s="337" t="s">
        <v>27</v>
      </c>
      <c r="E3159" s="339" t="s">
        <v>28</v>
      </c>
      <c r="F3159" s="341" t="s">
        <v>29</v>
      </c>
      <c r="G3159" s="341" t="s">
        <v>30</v>
      </c>
    </row>
    <row r="3160" spans="1:123" s="94" customFormat="1" ht="24" customHeight="1" x14ac:dyDescent="0.25">
      <c r="A3160" s="99" t="s">
        <v>508</v>
      </c>
      <c r="B3160" s="99" t="s">
        <v>509</v>
      </c>
      <c r="C3160" s="338"/>
      <c r="D3160" s="338"/>
      <c r="E3160" s="340"/>
      <c r="F3160" s="342"/>
      <c r="G3160" s="342"/>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10.1.1.12</v>
      </c>
      <c r="B3199" s="288" t="str">
        <f>C3157</f>
        <v>PC</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SUBSECRETARIA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E.N.I. Bº 7 de Septiembre</v>
      </c>
      <c r="C3204" s="87"/>
      <c r="D3204" s="87"/>
      <c r="E3204" s="87"/>
      <c r="F3204" s="93" t="s">
        <v>38</v>
      </c>
      <c r="G3204" s="275">
        <f>Fecha_Base</f>
        <v>0</v>
      </c>
    </row>
    <row r="3205" spans="1:123" ht="24" customHeight="1" x14ac:dyDescent="0.25">
      <c r="A3205" s="276" t="s">
        <v>601</v>
      </c>
      <c r="B3205" s="88" t="str">
        <f>Ubicación</f>
        <v>CHIMBAS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10.1.1.13</v>
      </c>
      <c r="C3207" s="89" t="str">
        <f>IFERROR(VLOOKUP(B3207,Tabla_CyP,2,FALSE),"")</f>
        <v>V5</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5" t="s">
        <v>507</v>
      </c>
      <c r="B3209" s="336"/>
      <c r="C3209" s="337" t="s">
        <v>0</v>
      </c>
      <c r="D3209" s="337" t="s">
        <v>27</v>
      </c>
      <c r="E3209" s="339" t="s">
        <v>28</v>
      </c>
      <c r="F3209" s="341" t="s">
        <v>29</v>
      </c>
      <c r="G3209" s="341" t="s">
        <v>30</v>
      </c>
    </row>
    <row r="3210" spans="1:123" s="94" customFormat="1" ht="24" customHeight="1" x14ac:dyDescent="0.25">
      <c r="A3210" s="99" t="s">
        <v>508</v>
      </c>
      <c r="B3210" s="99" t="s">
        <v>509</v>
      </c>
      <c r="C3210" s="338"/>
      <c r="D3210" s="338"/>
      <c r="E3210" s="340"/>
      <c r="F3210" s="342"/>
      <c r="G3210" s="342"/>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10.1.1.13</v>
      </c>
      <c r="B3249" s="288" t="str">
        <f>C3207</f>
        <v>V5</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SUBSECRETARIA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E.N.I. Bº 7 de Septiembre</v>
      </c>
      <c r="C3254" s="87"/>
      <c r="D3254" s="87"/>
      <c r="E3254" s="87"/>
      <c r="F3254" s="93" t="s">
        <v>38</v>
      </c>
      <c r="G3254" s="275">
        <f>Fecha_Base</f>
        <v>0</v>
      </c>
    </row>
    <row r="3255" spans="1:123" ht="24" customHeight="1" x14ac:dyDescent="0.25">
      <c r="A3255" s="276" t="s">
        <v>601</v>
      </c>
      <c r="B3255" s="88" t="str">
        <f>Ubicación</f>
        <v>CHIMBAS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10.1.1.14</v>
      </c>
      <c r="C3257" s="89" t="str">
        <f>IFERROR(VLOOKUP(B3257,Tabla_CyP,2,FALSE),"")</f>
        <v>V7</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5" t="s">
        <v>507</v>
      </c>
      <c r="B3259" s="336"/>
      <c r="C3259" s="337" t="s">
        <v>0</v>
      </c>
      <c r="D3259" s="337" t="s">
        <v>27</v>
      </c>
      <c r="E3259" s="339" t="s">
        <v>28</v>
      </c>
      <c r="F3259" s="341" t="s">
        <v>29</v>
      </c>
      <c r="G3259" s="341" t="s">
        <v>30</v>
      </c>
    </row>
    <row r="3260" spans="1:123" s="94" customFormat="1" ht="24" customHeight="1" x14ac:dyDescent="0.25">
      <c r="A3260" s="99" t="s">
        <v>508</v>
      </c>
      <c r="B3260" s="99" t="s">
        <v>509</v>
      </c>
      <c r="C3260" s="338"/>
      <c r="D3260" s="338"/>
      <c r="E3260" s="340"/>
      <c r="F3260" s="342"/>
      <c r="G3260" s="342"/>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10.1.1.14</v>
      </c>
      <c r="B3299" s="288" t="str">
        <f>C3257</f>
        <v>V7</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SUBSECRETARIA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E.N.I. Bº 7 de Septiembre</v>
      </c>
      <c r="C3304" s="87"/>
      <c r="D3304" s="87"/>
      <c r="E3304" s="87"/>
      <c r="F3304" s="93" t="s">
        <v>38</v>
      </c>
      <c r="G3304" s="275">
        <f>Fecha_Base</f>
        <v>0</v>
      </c>
    </row>
    <row r="3305" spans="1:123" ht="24" customHeight="1" x14ac:dyDescent="0.25">
      <c r="A3305" s="276" t="s">
        <v>601</v>
      </c>
      <c r="B3305" s="88" t="str">
        <f>Ubicación</f>
        <v>CHIMBAS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10.1.1.15</v>
      </c>
      <c r="C3307" s="89" t="str">
        <f>IFERROR(VLOOKUP(B3307,Tabla_CyP,2,FALSE),"")</f>
        <v>V8</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5" t="s">
        <v>507</v>
      </c>
      <c r="B3309" s="336"/>
      <c r="C3309" s="337" t="s">
        <v>0</v>
      </c>
      <c r="D3309" s="337" t="s">
        <v>27</v>
      </c>
      <c r="E3309" s="339" t="s">
        <v>28</v>
      </c>
      <c r="F3309" s="341" t="s">
        <v>29</v>
      </c>
      <c r="G3309" s="341" t="s">
        <v>30</v>
      </c>
    </row>
    <row r="3310" spans="1:123" s="94" customFormat="1" ht="24" customHeight="1" x14ac:dyDescent="0.25">
      <c r="A3310" s="99" t="s">
        <v>508</v>
      </c>
      <c r="B3310" s="99" t="s">
        <v>509</v>
      </c>
      <c r="C3310" s="338"/>
      <c r="D3310" s="338"/>
      <c r="E3310" s="340"/>
      <c r="F3310" s="342"/>
      <c r="G3310" s="342"/>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10.1.1.15</v>
      </c>
      <c r="B3349" s="288" t="str">
        <f>C3307</f>
        <v>V8</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SUBSECRETARIA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E.N.I. Bº 7 de Septiembre</v>
      </c>
      <c r="C3354" s="87"/>
      <c r="D3354" s="87"/>
      <c r="E3354" s="87"/>
      <c r="F3354" s="93" t="s">
        <v>38</v>
      </c>
      <c r="G3354" s="275">
        <f>Fecha_Base</f>
        <v>0</v>
      </c>
    </row>
    <row r="3355" spans="1:123" ht="24" customHeight="1" x14ac:dyDescent="0.25">
      <c r="A3355" s="276" t="s">
        <v>601</v>
      </c>
      <c r="B3355" s="88" t="str">
        <f>Ubicación</f>
        <v>CHIMBAS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10.1.3</v>
      </c>
      <c r="C3357" s="89" t="str">
        <f>IFERROR(VLOOKUP(B3357,Tabla_CyP,2,FALSE),"")</f>
        <v>Chapa perforada</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5" t="s">
        <v>507</v>
      </c>
      <c r="B3359" s="336"/>
      <c r="C3359" s="337" t="s">
        <v>0</v>
      </c>
      <c r="D3359" s="337" t="s">
        <v>27</v>
      </c>
      <c r="E3359" s="339" t="s">
        <v>28</v>
      </c>
      <c r="F3359" s="341" t="s">
        <v>29</v>
      </c>
      <c r="G3359" s="341" t="s">
        <v>30</v>
      </c>
    </row>
    <row r="3360" spans="1:123" s="94" customFormat="1" ht="24" customHeight="1" x14ac:dyDescent="0.25">
      <c r="A3360" s="99" t="s">
        <v>508</v>
      </c>
      <c r="B3360" s="99" t="s">
        <v>509</v>
      </c>
      <c r="C3360" s="338"/>
      <c r="D3360" s="338"/>
      <c r="E3360" s="340"/>
      <c r="F3360" s="342"/>
      <c r="G3360" s="342"/>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10.1.3</v>
      </c>
      <c r="B3399" s="288" t="str">
        <f>C3357</f>
        <v>Chapa perforada</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SUBSECRETARIA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E.N.I. Bº 7 de Septiembre</v>
      </c>
      <c r="C3404" s="87"/>
      <c r="D3404" s="87"/>
      <c r="E3404" s="87"/>
      <c r="F3404" s="93" t="s">
        <v>38</v>
      </c>
      <c r="G3404" s="275">
        <f>Fecha_Base</f>
        <v>0</v>
      </c>
    </row>
    <row r="3405" spans="1:7" ht="24" customHeight="1" x14ac:dyDescent="0.25">
      <c r="A3405" s="276" t="s">
        <v>601</v>
      </c>
      <c r="B3405" s="88" t="str">
        <f>Ubicación</f>
        <v>CHIMBAS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10.1.5</v>
      </c>
      <c r="C3407" s="89" t="str">
        <f>IFERROR(VLOOKUP(B3407,Tabla_CyP,2,FALSE),"")</f>
        <v>Malla de seguridad</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5" t="s">
        <v>507</v>
      </c>
      <c r="B3409" s="336"/>
      <c r="C3409" s="337" t="s">
        <v>0</v>
      </c>
      <c r="D3409" s="337" t="s">
        <v>27</v>
      </c>
      <c r="E3409" s="339" t="s">
        <v>28</v>
      </c>
      <c r="F3409" s="341" t="s">
        <v>29</v>
      </c>
      <c r="G3409" s="341" t="s">
        <v>30</v>
      </c>
    </row>
    <row r="3410" spans="1:123" s="94" customFormat="1" ht="24" customHeight="1" x14ac:dyDescent="0.25">
      <c r="A3410" s="99" t="s">
        <v>508</v>
      </c>
      <c r="B3410" s="99" t="s">
        <v>509</v>
      </c>
      <c r="C3410" s="338"/>
      <c r="D3410" s="338"/>
      <c r="E3410" s="340"/>
      <c r="F3410" s="342"/>
      <c r="G3410" s="342"/>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10.1.5</v>
      </c>
      <c r="B3449" s="288" t="str">
        <f>C3407</f>
        <v>Malla de seguridad</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SUBSECRETARIA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E.N.I. Bº 7 de Septiembre</v>
      </c>
      <c r="C3454" s="87"/>
      <c r="D3454" s="87"/>
      <c r="E3454" s="87"/>
      <c r="F3454" s="93" t="s">
        <v>38</v>
      </c>
      <c r="G3454" s="275">
        <f>Fecha_Base</f>
        <v>0</v>
      </c>
    </row>
    <row r="3455" spans="1:7" ht="24" customHeight="1" x14ac:dyDescent="0.25">
      <c r="A3455" s="276" t="s">
        <v>601</v>
      </c>
      <c r="B3455" s="88" t="str">
        <f>Ubicación</f>
        <v>CHIMBAS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10.2.1</v>
      </c>
      <c r="C3457" s="89" t="str">
        <f>IFERROR(VLOOKUP(B3457,Tabla_CyP,2,FALSE),"")</f>
        <v>V1</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5" t="s">
        <v>507</v>
      </c>
      <c r="B3459" s="336"/>
      <c r="C3459" s="337" t="s">
        <v>0</v>
      </c>
      <c r="D3459" s="337" t="s">
        <v>27</v>
      </c>
      <c r="E3459" s="339" t="s">
        <v>28</v>
      </c>
      <c r="F3459" s="341" t="s">
        <v>29</v>
      </c>
      <c r="G3459" s="341" t="s">
        <v>30</v>
      </c>
    </row>
    <row r="3460" spans="1:123" s="94" customFormat="1" ht="24" customHeight="1" x14ac:dyDescent="0.25">
      <c r="A3460" s="99" t="s">
        <v>508</v>
      </c>
      <c r="B3460" s="99" t="s">
        <v>509</v>
      </c>
      <c r="C3460" s="338"/>
      <c r="D3460" s="338"/>
      <c r="E3460" s="340"/>
      <c r="F3460" s="342"/>
      <c r="G3460" s="342"/>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10.2.1</v>
      </c>
      <c r="B3499" s="288" t="str">
        <f>C3457</f>
        <v>V1</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SUBSECRETARIA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E.N.I. Bº 7 de Septiembre</v>
      </c>
      <c r="C3504" s="87"/>
      <c r="D3504" s="87"/>
      <c r="E3504" s="87"/>
      <c r="F3504" s="93" t="s">
        <v>38</v>
      </c>
      <c r="G3504" s="275">
        <f>Fecha_Base</f>
        <v>0</v>
      </c>
    </row>
    <row r="3505" spans="1:123" ht="24" customHeight="1" x14ac:dyDescent="0.25">
      <c r="A3505" s="276" t="s">
        <v>601</v>
      </c>
      <c r="B3505" s="88" t="str">
        <f>Ubicación</f>
        <v>CHIMBAS -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10.2.2</v>
      </c>
      <c r="C3507" s="89" t="str">
        <f>IFERROR(VLOOKUP(B3507,Tabla_CyP,2,FALSE),"")</f>
        <v>V2</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5" t="s">
        <v>507</v>
      </c>
      <c r="B3509" s="336"/>
      <c r="C3509" s="337" t="s">
        <v>0</v>
      </c>
      <c r="D3509" s="337" t="s">
        <v>27</v>
      </c>
      <c r="E3509" s="339" t="s">
        <v>28</v>
      </c>
      <c r="F3509" s="341" t="s">
        <v>29</v>
      </c>
      <c r="G3509" s="341" t="s">
        <v>30</v>
      </c>
    </row>
    <row r="3510" spans="1:123" s="94" customFormat="1" ht="24" customHeight="1" x14ac:dyDescent="0.25">
      <c r="A3510" s="99" t="s">
        <v>508</v>
      </c>
      <c r="B3510" s="99" t="s">
        <v>509</v>
      </c>
      <c r="C3510" s="338"/>
      <c r="D3510" s="338"/>
      <c r="E3510" s="340"/>
      <c r="F3510" s="342"/>
      <c r="G3510" s="342"/>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10.2.2</v>
      </c>
      <c r="B3549" s="288" t="str">
        <f>C3507</f>
        <v>V2</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SUBSECRETARIA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E.N.I. Bº 7 de Septiembre</v>
      </c>
      <c r="C3554" s="87"/>
      <c r="D3554" s="87"/>
      <c r="E3554" s="87"/>
      <c r="F3554" s="93" t="s">
        <v>38</v>
      </c>
      <c r="G3554" s="275">
        <f>Fecha_Base</f>
        <v>0</v>
      </c>
    </row>
    <row r="3555" spans="1:123" ht="24" customHeight="1" x14ac:dyDescent="0.25">
      <c r="A3555" s="276" t="s">
        <v>601</v>
      </c>
      <c r="B3555" s="88" t="str">
        <f>Ubicación</f>
        <v>CHIMBAS - SAN JUAN</v>
      </c>
      <c r="C3555" s="88"/>
      <c r="D3555" s="94"/>
      <c r="E3555" s="95"/>
      <c r="G3555" s="277"/>
    </row>
    <row r="3556" spans="1:123" ht="24" customHeight="1" x14ac:dyDescent="0.25">
      <c r="A3556" s="276" t="s">
        <v>39</v>
      </c>
      <c r="B3556" s="97">
        <f>IFERROR(VALUE(LEFT(B3557,FIND(".",B3557)-1)),"")</f>
        <v>10</v>
      </c>
      <c r="C3556" s="89" t="str">
        <f>IFERROR(VLOOKUP(B3556,Tabla_CyP,2,FALSE),"")</f>
        <v xml:space="preserve"> CARPINTERÍAS</v>
      </c>
      <c r="E3556" s="95"/>
      <c r="G3556" s="277"/>
    </row>
    <row r="3557" spans="1:123" ht="24" customHeight="1" x14ac:dyDescent="0.25">
      <c r="A3557" s="276" t="s">
        <v>25</v>
      </c>
      <c r="B3557" s="98" t="str">
        <f>IFERROR(VLOOKUP(COUNTIF($A$1:A3557,"ANALISIS DE PRECIOS"),Tabla_NumeroItem,2,FALSE),"")</f>
        <v>10.2.3</v>
      </c>
      <c r="C3557" s="89" t="str">
        <f>IFERROR(VLOOKUP(B3557,Tabla_CyP,2,FALSE),"")</f>
        <v>V3</v>
      </c>
      <c r="D3557" s="94"/>
      <c r="E3557" s="95"/>
      <c r="F3557" s="93" t="s">
        <v>26</v>
      </c>
      <c r="G3557" s="278" t="str">
        <f>IFERROR(VLOOKUP(B3557,Tabla_CyP,4,FALSE),"")</f>
        <v>m2</v>
      </c>
    </row>
    <row r="3558" spans="1:123" ht="24" customHeight="1" x14ac:dyDescent="0.25">
      <c r="A3558" s="276"/>
      <c r="B3558" s="88"/>
      <c r="D3558" s="94"/>
      <c r="E3558" s="95"/>
      <c r="G3558" s="277"/>
    </row>
    <row r="3559" spans="1:123" ht="24" customHeight="1" x14ac:dyDescent="0.25">
      <c r="A3559" s="335" t="s">
        <v>507</v>
      </c>
      <c r="B3559" s="336"/>
      <c r="C3559" s="337" t="s">
        <v>0</v>
      </c>
      <c r="D3559" s="337" t="s">
        <v>27</v>
      </c>
      <c r="E3559" s="339" t="s">
        <v>28</v>
      </c>
      <c r="F3559" s="341" t="s">
        <v>29</v>
      </c>
      <c r="G3559" s="341" t="s">
        <v>30</v>
      </c>
    </row>
    <row r="3560" spans="1:123" s="94" customFormat="1" ht="24" customHeight="1" x14ac:dyDescent="0.25">
      <c r="A3560" s="99" t="s">
        <v>508</v>
      </c>
      <c r="B3560" s="99" t="s">
        <v>509</v>
      </c>
      <c r="C3560" s="338"/>
      <c r="D3560" s="338"/>
      <c r="E3560" s="340"/>
      <c r="F3560" s="342"/>
      <c r="G3560" s="342"/>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10.2.3</v>
      </c>
      <c r="B3599" s="288" t="str">
        <f>C3557</f>
        <v>V3</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SUBSECRETARIA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E.N.I. Bº 7 de Septiembre</v>
      </c>
      <c r="C3604" s="87"/>
      <c r="D3604" s="87"/>
      <c r="E3604" s="87"/>
      <c r="F3604" s="93" t="s">
        <v>38</v>
      </c>
      <c r="G3604" s="275">
        <f>Fecha_Base</f>
        <v>0</v>
      </c>
    </row>
    <row r="3605" spans="1:123" ht="24" customHeight="1" x14ac:dyDescent="0.25">
      <c r="A3605" s="276" t="s">
        <v>601</v>
      </c>
      <c r="B3605" s="88" t="str">
        <f>Ubicación</f>
        <v>CHIMBAS - SAN JUAN</v>
      </c>
      <c r="C3605" s="88"/>
      <c r="D3605" s="94"/>
      <c r="E3605" s="95"/>
      <c r="G3605" s="277"/>
    </row>
    <row r="3606" spans="1:123" ht="24" customHeight="1" x14ac:dyDescent="0.25">
      <c r="A3606" s="276" t="s">
        <v>39</v>
      </c>
      <c r="B3606" s="97">
        <f>IFERROR(VALUE(LEFT(B3607,FIND(".",B3607)-1)),"")</f>
        <v>10</v>
      </c>
      <c r="C3606" s="89" t="str">
        <f>IFERROR(VLOOKUP(B3606,Tabla_CyP,2,FALSE),"")</f>
        <v xml:space="preserve"> CARPINTERÍAS</v>
      </c>
      <c r="E3606" s="95"/>
      <c r="G3606" s="277"/>
    </row>
    <row r="3607" spans="1:123" ht="24" customHeight="1" x14ac:dyDescent="0.25">
      <c r="A3607" s="276" t="s">
        <v>25</v>
      </c>
      <c r="B3607" s="98" t="str">
        <f>IFERROR(VLOOKUP(COUNTIF($A$1:A3607,"ANALISIS DE PRECIOS"),Tabla_NumeroItem,2,FALSE),"")</f>
        <v>10.2.4</v>
      </c>
      <c r="C3607" s="89" t="str">
        <f>IFERROR(VLOOKUP(B3607,Tabla_CyP,2,FALSE),"")</f>
        <v>V4</v>
      </c>
      <c r="D3607" s="94"/>
      <c r="E3607" s="95"/>
      <c r="F3607" s="93" t="s">
        <v>26</v>
      </c>
      <c r="G3607" s="278" t="str">
        <f>IFERROR(VLOOKUP(B3607,Tabla_CyP,4,FALSE),"")</f>
        <v>m2</v>
      </c>
    </row>
    <row r="3608" spans="1:123" ht="24" customHeight="1" x14ac:dyDescent="0.25">
      <c r="A3608" s="276"/>
      <c r="B3608" s="88"/>
      <c r="D3608" s="94"/>
      <c r="E3608" s="95"/>
      <c r="G3608" s="277"/>
    </row>
    <row r="3609" spans="1:123" ht="24" customHeight="1" x14ac:dyDescent="0.25">
      <c r="A3609" s="335" t="s">
        <v>507</v>
      </c>
      <c r="B3609" s="336"/>
      <c r="C3609" s="337" t="s">
        <v>0</v>
      </c>
      <c r="D3609" s="337" t="s">
        <v>27</v>
      </c>
      <c r="E3609" s="339" t="s">
        <v>28</v>
      </c>
      <c r="F3609" s="341" t="s">
        <v>29</v>
      </c>
      <c r="G3609" s="341" t="s">
        <v>30</v>
      </c>
    </row>
    <row r="3610" spans="1:123" s="94" customFormat="1" ht="24" customHeight="1" x14ac:dyDescent="0.25">
      <c r="A3610" s="99" t="s">
        <v>508</v>
      </c>
      <c r="B3610" s="99" t="s">
        <v>509</v>
      </c>
      <c r="C3610" s="338"/>
      <c r="D3610" s="338"/>
      <c r="E3610" s="340"/>
      <c r="F3610" s="342"/>
      <c r="G3610" s="342"/>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10.2.4</v>
      </c>
      <c r="B3649" s="288" t="str">
        <f>C3607</f>
        <v>V4</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SUBSECRETARIA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E.N.I. Bº 7 de Septiembre</v>
      </c>
      <c r="C3654" s="87"/>
      <c r="D3654" s="87"/>
      <c r="E3654" s="87"/>
      <c r="F3654" s="93" t="s">
        <v>38</v>
      </c>
      <c r="G3654" s="275">
        <f>Fecha_Base</f>
        <v>0</v>
      </c>
    </row>
    <row r="3655" spans="1:123" ht="24" customHeight="1" x14ac:dyDescent="0.25">
      <c r="A3655" s="276" t="s">
        <v>601</v>
      </c>
      <c r="B3655" s="88" t="str">
        <f>Ubicación</f>
        <v>CHIMBAS - SAN JUAN</v>
      </c>
      <c r="C3655" s="88"/>
      <c r="D3655" s="94"/>
      <c r="E3655" s="95"/>
      <c r="G3655" s="277"/>
    </row>
    <row r="3656" spans="1:123" ht="24" customHeight="1" x14ac:dyDescent="0.25">
      <c r="A3656" s="276" t="s">
        <v>39</v>
      </c>
      <c r="B3656" s="97">
        <f>IFERROR(VALUE(LEFT(B3657,FIND(".",B3657)-1)),"")</f>
        <v>10</v>
      </c>
      <c r="C3656" s="89" t="str">
        <f>IFERROR(VLOOKUP(B3656,Tabla_CyP,2,FALSE),"")</f>
        <v xml:space="preserve"> CARPINTERÍAS</v>
      </c>
      <c r="E3656" s="95"/>
      <c r="G3656" s="277"/>
    </row>
    <row r="3657" spans="1:123" ht="24" customHeight="1" x14ac:dyDescent="0.25">
      <c r="A3657" s="276" t="s">
        <v>25</v>
      </c>
      <c r="B3657" s="98" t="str">
        <f>IFERROR(VLOOKUP(COUNTIF($A$1:A3657,"ANALISIS DE PRECIOS"),Tabla_NumeroItem,2,FALSE),"")</f>
        <v>10.3.1</v>
      </c>
      <c r="C3657" s="89" t="str">
        <f>IFERROR(VLOOKUP(B3657,Tabla_CyP,2,FALSE),"")</f>
        <v>P1</v>
      </c>
      <c r="D3657" s="94"/>
      <c r="E3657" s="95"/>
      <c r="F3657" s="93" t="s">
        <v>26</v>
      </c>
      <c r="G3657" s="278" t="str">
        <f>IFERROR(VLOOKUP(B3657,Tabla_CyP,4,FALSE),"")</f>
        <v>m2</v>
      </c>
    </row>
    <row r="3658" spans="1:123" ht="24" customHeight="1" x14ac:dyDescent="0.25">
      <c r="A3658" s="276"/>
      <c r="B3658" s="88"/>
      <c r="D3658" s="94"/>
      <c r="E3658" s="95"/>
      <c r="G3658" s="277"/>
    </row>
    <row r="3659" spans="1:123" ht="24" customHeight="1" x14ac:dyDescent="0.25">
      <c r="A3659" s="335" t="s">
        <v>507</v>
      </c>
      <c r="B3659" s="336"/>
      <c r="C3659" s="337" t="s">
        <v>0</v>
      </c>
      <c r="D3659" s="337" t="s">
        <v>27</v>
      </c>
      <c r="E3659" s="339" t="s">
        <v>28</v>
      </c>
      <c r="F3659" s="341" t="s">
        <v>29</v>
      </c>
      <c r="G3659" s="341" t="s">
        <v>30</v>
      </c>
    </row>
    <row r="3660" spans="1:123" s="94" customFormat="1" ht="24" customHeight="1" x14ac:dyDescent="0.25">
      <c r="A3660" s="99" t="s">
        <v>508</v>
      </c>
      <c r="B3660" s="99" t="s">
        <v>509</v>
      </c>
      <c r="C3660" s="338"/>
      <c r="D3660" s="338"/>
      <c r="E3660" s="340"/>
      <c r="F3660" s="342"/>
      <c r="G3660" s="342"/>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10.3.1</v>
      </c>
      <c r="B3699" s="288" t="str">
        <f>C3657</f>
        <v>P1</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SUBSECRETARIA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E.N.I. Bº 7 de Septiembre</v>
      </c>
      <c r="C3704" s="87"/>
      <c r="D3704" s="87"/>
      <c r="E3704" s="87"/>
      <c r="F3704" s="93" t="s">
        <v>38</v>
      </c>
      <c r="G3704" s="275">
        <f>Fecha_Base</f>
        <v>0</v>
      </c>
    </row>
    <row r="3705" spans="1:123" ht="24" customHeight="1" x14ac:dyDescent="0.25">
      <c r="A3705" s="276" t="s">
        <v>601</v>
      </c>
      <c r="B3705" s="88" t="str">
        <f>Ubicación</f>
        <v>CHIMBAS - SAN JUAN</v>
      </c>
      <c r="C3705" s="88"/>
      <c r="D3705" s="94"/>
      <c r="E3705" s="95"/>
      <c r="G3705" s="277"/>
    </row>
    <row r="3706" spans="1:123" ht="24" customHeight="1" x14ac:dyDescent="0.25">
      <c r="A3706" s="276" t="s">
        <v>39</v>
      </c>
      <c r="B3706" s="97">
        <f>IFERROR(VALUE(LEFT(B3707,FIND(".",B3707)-1)),"")</f>
        <v>10</v>
      </c>
      <c r="C3706" s="89" t="str">
        <f>IFERROR(VLOOKUP(B3706,Tabla_CyP,2,FALSE),"")</f>
        <v xml:space="preserve"> CARPINTERÍAS</v>
      </c>
      <c r="E3706" s="95"/>
      <c r="G3706" s="277"/>
    </row>
    <row r="3707" spans="1:123" ht="24" customHeight="1" x14ac:dyDescent="0.25">
      <c r="A3707" s="276" t="s">
        <v>25</v>
      </c>
      <c r="B3707" s="98" t="str">
        <f>IFERROR(VLOOKUP(COUNTIF($A$1:A3707,"ANALISIS DE PRECIOS"),Tabla_NumeroItem,2,FALSE),"")</f>
        <v>10.3.2</v>
      </c>
      <c r="C3707" s="89" t="str">
        <f>IFERROR(VLOOKUP(B3707,Tabla_CyP,2,FALSE),"")</f>
        <v>P2</v>
      </c>
      <c r="D3707" s="94"/>
      <c r="E3707" s="95"/>
      <c r="F3707" s="93" t="s">
        <v>26</v>
      </c>
      <c r="G3707" s="278" t="str">
        <f>IFERROR(VLOOKUP(B3707,Tabla_CyP,4,FALSE),"")</f>
        <v>m2</v>
      </c>
    </row>
    <row r="3708" spans="1:123" ht="24" customHeight="1" x14ac:dyDescent="0.25">
      <c r="A3708" s="276"/>
      <c r="B3708" s="88"/>
      <c r="D3708" s="94"/>
      <c r="E3708" s="95"/>
      <c r="G3708" s="277"/>
    </row>
    <row r="3709" spans="1:123" ht="24" customHeight="1" x14ac:dyDescent="0.25">
      <c r="A3709" s="335" t="s">
        <v>507</v>
      </c>
      <c r="B3709" s="336"/>
      <c r="C3709" s="337" t="s">
        <v>0</v>
      </c>
      <c r="D3709" s="337" t="s">
        <v>27</v>
      </c>
      <c r="E3709" s="339" t="s">
        <v>28</v>
      </c>
      <c r="F3709" s="341" t="s">
        <v>29</v>
      </c>
      <c r="G3709" s="341" t="s">
        <v>30</v>
      </c>
    </row>
    <row r="3710" spans="1:123" s="94" customFormat="1" ht="24" customHeight="1" x14ac:dyDescent="0.25">
      <c r="A3710" s="99" t="s">
        <v>508</v>
      </c>
      <c r="B3710" s="99" t="s">
        <v>509</v>
      </c>
      <c r="C3710" s="338"/>
      <c r="D3710" s="338"/>
      <c r="E3710" s="340"/>
      <c r="F3710" s="342"/>
      <c r="G3710" s="342"/>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10.3.2</v>
      </c>
      <c r="B3749" s="288" t="str">
        <f>C3707</f>
        <v>P2</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SUBSECRETARIA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E.N.I. Bº 7 de Septiembre</v>
      </c>
      <c r="C3754" s="87"/>
      <c r="D3754" s="87"/>
      <c r="E3754" s="87"/>
      <c r="F3754" s="93" t="s">
        <v>38</v>
      </c>
      <c r="G3754" s="275">
        <f>Fecha_Base</f>
        <v>0</v>
      </c>
    </row>
    <row r="3755" spans="1:123" ht="24" customHeight="1" x14ac:dyDescent="0.25">
      <c r="A3755" s="276" t="s">
        <v>601</v>
      </c>
      <c r="B3755" s="88" t="str">
        <f>Ubicación</f>
        <v>CHIMBAS - SAN JUAN</v>
      </c>
      <c r="C3755" s="88"/>
      <c r="D3755" s="94"/>
      <c r="E3755" s="95"/>
      <c r="G3755" s="277"/>
    </row>
    <row r="3756" spans="1:123" ht="24" customHeight="1" x14ac:dyDescent="0.25">
      <c r="A3756" s="276" t="s">
        <v>39</v>
      </c>
      <c r="B3756" s="97">
        <f>IFERROR(VALUE(LEFT(B3757,FIND(".",B3757)-1)),"")</f>
        <v>10</v>
      </c>
      <c r="C3756" s="89" t="str">
        <f>IFERROR(VLOOKUP(B3756,Tabla_CyP,2,FALSE),"")</f>
        <v xml:space="preserve"> CARPINTERÍAS</v>
      </c>
      <c r="E3756" s="95"/>
      <c r="G3756" s="277"/>
    </row>
    <row r="3757" spans="1:123" ht="24" customHeight="1" x14ac:dyDescent="0.25">
      <c r="A3757" s="276" t="s">
        <v>25</v>
      </c>
      <c r="B3757" s="98" t="str">
        <f>IFERROR(VLOOKUP(COUNTIF($A$1:A3757,"ANALISIS DE PRECIOS"),Tabla_NumeroItem,2,FALSE),"")</f>
        <v>10.3.3</v>
      </c>
      <c r="C3757" s="89" t="str">
        <f>IFERROR(VLOOKUP(B3757,Tabla_CyP,2,FALSE),"")</f>
        <v>P12</v>
      </c>
      <c r="D3757" s="94"/>
      <c r="E3757" s="95"/>
      <c r="F3757" s="93" t="s">
        <v>26</v>
      </c>
      <c r="G3757" s="278" t="str">
        <f>IFERROR(VLOOKUP(B3757,Tabla_CyP,4,FALSE),"")</f>
        <v>m2</v>
      </c>
    </row>
    <row r="3758" spans="1:123" ht="24" customHeight="1" x14ac:dyDescent="0.25">
      <c r="A3758" s="276"/>
      <c r="B3758" s="88"/>
      <c r="D3758" s="94"/>
      <c r="E3758" s="95"/>
      <c r="G3758" s="277"/>
    </row>
    <row r="3759" spans="1:123" ht="24" customHeight="1" x14ac:dyDescent="0.25">
      <c r="A3759" s="335" t="s">
        <v>507</v>
      </c>
      <c r="B3759" s="336"/>
      <c r="C3759" s="337" t="s">
        <v>0</v>
      </c>
      <c r="D3759" s="337" t="s">
        <v>27</v>
      </c>
      <c r="E3759" s="339" t="s">
        <v>28</v>
      </c>
      <c r="F3759" s="341" t="s">
        <v>29</v>
      </c>
      <c r="G3759" s="341" t="s">
        <v>30</v>
      </c>
    </row>
    <row r="3760" spans="1:123" s="94" customFormat="1" ht="24" customHeight="1" x14ac:dyDescent="0.25">
      <c r="A3760" s="99" t="s">
        <v>508</v>
      </c>
      <c r="B3760" s="99" t="s">
        <v>509</v>
      </c>
      <c r="C3760" s="338"/>
      <c r="D3760" s="338"/>
      <c r="E3760" s="340"/>
      <c r="F3760" s="342"/>
      <c r="G3760" s="342"/>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10.3.3</v>
      </c>
      <c r="B3799" s="288" t="str">
        <f>C3757</f>
        <v>P12</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SUBSECRETARIA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E.N.I. Bº 7 de Septiembre</v>
      </c>
      <c r="C3804" s="87"/>
      <c r="D3804" s="87"/>
      <c r="E3804" s="87"/>
      <c r="F3804" s="93" t="s">
        <v>38</v>
      </c>
      <c r="G3804" s="275">
        <f>Fecha_Base</f>
        <v>0</v>
      </c>
    </row>
    <row r="3805" spans="1:7" ht="24" customHeight="1" x14ac:dyDescent="0.25">
      <c r="A3805" s="276" t="s">
        <v>601</v>
      </c>
      <c r="B3805" s="88" t="str">
        <f>Ubicación</f>
        <v>CHIMBAS - SAN JUAN</v>
      </c>
      <c r="C3805" s="88"/>
      <c r="D3805" s="94"/>
      <c r="E3805" s="95"/>
      <c r="G3805" s="277"/>
    </row>
    <row r="3806" spans="1:7" ht="24" customHeight="1" x14ac:dyDescent="0.25">
      <c r="A3806" s="276" t="s">
        <v>39</v>
      </c>
      <c r="B3806" s="97">
        <f>IFERROR(VALUE(LEFT(B3807,FIND(".",B3807)-1)),"")</f>
        <v>10</v>
      </c>
      <c r="C3806" s="89" t="str">
        <f>IFERROR(VLOOKUP(B3806,Tabla_CyP,2,FALSE),"")</f>
        <v xml:space="preserve"> CARPINTERÍAS</v>
      </c>
      <c r="E3806" s="95"/>
      <c r="G3806" s="277"/>
    </row>
    <row r="3807" spans="1:7" ht="24" customHeight="1" x14ac:dyDescent="0.25">
      <c r="A3807" s="276" t="s">
        <v>25</v>
      </c>
      <c r="B3807" s="98" t="str">
        <f>IFERROR(VLOOKUP(COUNTIF($A$1:A3807,"ANALISIS DE PRECIOS"),Tabla_NumeroItem,2,FALSE),"")</f>
        <v>10.4</v>
      </c>
      <c r="C3807" s="89" t="str">
        <f>IFERROR(VLOOKUP(B3807,Tabla_CyP,2,FALSE),"")</f>
        <v>Muebles fijos</v>
      </c>
      <c r="D3807" s="94"/>
      <c r="E3807" s="95"/>
      <c r="F3807" s="93" t="s">
        <v>26</v>
      </c>
      <c r="G3807" s="278" t="str">
        <f>IFERROR(VLOOKUP(B3807,Tabla_CyP,4,FALSE),"")</f>
        <v>m2</v>
      </c>
    </row>
    <row r="3808" spans="1:7" ht="24" customHeight="1" x14ac:dyDescent="0.25">
      <c r="A3808" s="276"/>
      <c r="B3808" s="88"/>
      <c r="D3808" s="94"/>
      <c r="E3808" s="95"/>
      <c r="G3808" s="277"/>
    </row>
    <row r="3809" spans="1:123" ht="24" customHeight="1" x14ac:dyDescent="0.25">
      <c r="A3809" s="335" t="s">
        <v>507</v>
      </c>
      <c r="B3809" s="336"/>
      <c r="C3809" s="337" t="s">
        <v>0</v>
      </c>
      <c r="D3809" s="337" t="s">
        <v>27</v>
      </c>
      <c r="E3809" s="339" t="s">
        <v>28</v>
      </c>
      <c r="F3809" s="341" t="s">
        <v>29</v>
      </c>
      <c r="G3809" s="341" t="s">
        <v>30</v>
      </c>
    </row>
    <row r="3810" spans="1:123" s="94" customFormat="1" ht="24" customHeight="1" x14ac:dyDescent="0.25">
      <c r="A3810" s="99" t="s">
        <v>508</v>
      </c>
      <c r="B3810" s="99" t="s">
        <v>509</v>
      </c>
      <c r="C3810" s="338"/>
      <c r="D3810" s="338"/>
      <c r="E3810" s="340"/>
      <c r="F3810" s="342"/>
      <c r="G3810" s="342"/>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10.4</v>
      </c>
      <c r="B3849" s="288" t="str">
        <f>C3807</f>
        <v>Muebles fijos</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SUBSECRETARIA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E.N.I. Bº 7 de Septiembre</v>
      </c>
      <c r="C3854" s="87"/>
      <c r="D3854" s="87"/>
      <c r="E3854" s="87"/>
      <c r="F3854" s="93" t="s">
        <v>38</v>
      </c>
      <c r="G3854" s="275">
        <f>Fecha_Base</f>
        <v>0</v>
      </c>
    </row>
    <row r="3855" spans="1:7" ht="24" customHeight="1" x14ac:dyDescent="0.25">
      <c r="A3855" s="276" t="s">
        <v>601</v>
      </c>
      <c r="B3855" s="88" t="str">
        <f>Ubicación</f>
        <v>CHIMBAS - SAN JUAN</v>
      </c>
      <c r="C3855" s="88"/>
      <c r="D3855" s="94"/>
      <c r="E3855" s="95"/>
      <c r="G3855" s="277"/>
    </row>
    <row r="3856" spans="1:7" ht="24" customHeight="1" x14ac:dyDescent="0.25">
      <c r="A3856" s="276" t="s">
        <v>39</v>
      </c>
      <c r="B3856" s="97">
        <f>IFERROR(VALUE(LEFT(B3857,FIND(".",B3857)-1)),"")</f>
        <v>11</v>
      </c>
      <c r="C3856" s="89" t="str">
        <f>IFERROR(VLOOKUP(B3856,Tabla_CyP,2,FALSE),"")</f>
        <v xml:space="preserve"> INSTALACIÓN ELÉCTRICA</v>
      </c>
      <c r="E3856" s="95"/>
      <c r="G3856" s="277"/>
    </row>
    <row r="3857" spans="1:123" ht="24" customHeight="1" x14ac:dyDescent="0.25">
      <c r="A3857" s="276" t="s">
        <v>25</v>
      </c>
      <c r="B3857" s="98" t="str">
        <f>IFERROR(VLOOKUP(COUNTIF($A$1:A3857,"ANALISIS DE PRECIOS"),Tabla_NumeroItem,2,FALSE),"")</f>
        <v>11.1.1</v>
      </c>
      <c r="C3857" s="89" t="str">
        <f>IFERROR(VLOOKUP(B3857,Tabla_CyP,2,FALSE),"")</f>
        <v>BOMBA CENTRIFUGA 1 HP</v>
      </c>
      <c r="D3857" s="94"/>
      <c r="E3857" s="95"/>
      <c r="F3857" s="93" t="s">
        <v>26</v>
      </c>
      <c r="G3857" s="278" t="str">
        <f>IFERROR(VLOOKUP(B3857,Tabla_CyP,4,FALSE),"")</f>
        <v>Un.</v>
      </c>
    </row>
    <row r="3858" spans="1:123" ht="24" customHeight="1" x14ac:dyDescent="0.25">
      <c r="A3858" s="276"/>
      <c r="B3858" s="88"/>
      <c r="D3858" s="94"/>
      <c r="E3858" s="95"/>
      <c r="G3858" s="277"/>
    </row>
    <row r="3859" spans="1:123" ht="24" customHeight="1" x14ac:dyDescent="0.25">
      <c r="A3859" s="335" t="s">
        <v>507</v>
      </c>
      <c r="B3859" s="336"/>
      <c r="C3859" s="337" t="s">
        <v>0</v>
      </c>
      <c r="D3859" s="337" t="s">
        <v>27</v>
      </c>
      <c r="E3859" s="339" t="s">
        <v>28</v>
      </c>
      <c r="F3859" s="341" t="s">
        <v>29</v>
      </c>
      <c r="G3859" s="341" t="s">
        <v>30</v>
      </c>
    </row>
    <row r="3860" spans="1:123" s="94" customFormat="1" ht="24" customHeight="1" x14ac:dyDescent="0.25">
      <c r="A3860" s="99" t="s">
        <v>508</v>
      </c>
      <c r="B3860" s="99" t="s">
        <v>509</v>
      </c>
      <c r="C3860" s="338"/>
      <c r="D3860" s="338"/>
      <c r="E3860" s="340"/>
      <c r="F3860" s="342"/>
      <c r="G3860" s="342"/>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11.1.1</v>
      </c>
      <c r="B3899" s="288" t="str">
        <f>C3857</f>
        <v>BOMBA CENTRIFUGA 1 HP</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SUBSECRETARIA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E.N.I. Bº 7 de Septiembre</v>
      </c>
      <c r="C3904" s="87"/>
      <c r="D3904" s="87"/>
      <c r="E3904" s="87"/>
      <c r="F3904" s="93" t="s">
        <v>38</v>
      </c>
      <c r="G3904" s="275">
        <f>Fecha_Base</f>
        <v>0</v>
      </c>
    </row>
    <row r="3905" spans="1:123" ht="24" customHeight="1" x14ac:dyDescent="0.25">
      <c r="A3905" s="276" t="s">
        <v>601</v>
      </c>
      <c r="B3905" s="88" t="str">
        <f>Ubicación</f>
        <v>CHIMBAS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11.2.1</v>
      </c>
      <c r="C3907" s="89" t="str">
        <f>IFERROR(VLOOKUP(B3907,Tabla_CyP,2,FALSE),"")</f>
        <v>Llave 1 pto. Jeluz</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5" t="s">
        <v>507</v>
      </c>
      <c r="B3909" s="336"/>
      <c r="C3909" s="337" t="s">
        <v>0</v>
      </c>
      <c r="D3909" s="337" t="s">
        <v>27</v>
      </c>
      <c r="E3909" s="339" t="s">
        <v>28</v>
      </c>
      <c r="F3909" s="341" t="s">
        <v>29</v>
      </c>
      <c r="G3909" s="341" t="s">
        <v>30</v>
      </c>
    </row>
    <row r="3910" spans="1:123" s="94" customFormat="1" ht="24" customHeight="1" x14ac:dyDescent="0.25">
      <c r="A3910" s="99" t="s">
        <v>508</v>
      </c>
      <c r="B3910" s="99" t="s">
        <v>509</v>
      </c>
      <c r="C3910" s="338"/>
      <c r="D3910" s="338"/>
      <c r="E3910" s="340"/>
      <c r="F3910" s="342"/>
      <c r="G3910" s="342"/>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11.2.1</v>
      </c>
      <c r="B3949" s="288" t="str">
        <f>C3907</f>
        <v>Llave 1 pto. Jeluz</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SUBSECRETARIA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E.N.I. Bº 7 de Septiembre</v>
      </c>
      <c r="C3954" s="87"/>
      <c r="D3954" s="87"/>
      <c r="E3954" s="87"/>
      <c r="F3954" s="93" t="s">
        <v>38</v>
      </c>
      <c r="G3954" s="275">
        <f>Fecha_Base</f>
        <v>0</v>
      </c>
    </row>
    <row r="3955" spans="1:123" ht="24" customHeight="1" x14ac:dyDescent="0.25">
      <c r="A3955" s="276" t="s">
        <v>601</v>
      </c>
      <c r="B3955" s="88" t="str">
        <f>Ubicación</f>
        <v>CHIMBAS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11.2.2</v>
      </c>
      <c r="C3957" s="89" t="str">
        <f>IFERROR(VLOOKUP(B3957,Tabla_CyP,2,FALSE),"")</f>
        <v>Llave combinación</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5" t="s">
        <v>507</v>
      </c>
      <c r="B3959" s="336"/>
      <c r="C3959" s="337" t="s">
        <v>0</v>
      </c>
      <c r="D3959" s="337" t="s">
        <v>27</v>
      </c>
      <c r="E3959" s="339" t="s">
        <v>28</v>
      </c>
      <c r="F3959" s="341" t="s">
        <v>29</v>
      </c>
      <c r="G3959" s="341" t="s">
        <v>30</v>
      </c>
    </row>
    <row r="3960" spans="1:123" s="94" customFormat="1" ht="24" customHeight="1" x14ac:dyDescent="0.25">
      <c r="A3960" s="99" t="s">
        <v>508</v>
      </c>
      <c r="B3960" s="99" t="s">
        <v>509</v>
      </c>
      <c r="C3960" s="338"/>
      <c r="D3960" s="338"/>
      <c r="E3960" s="340"/>
      <c r="F3960" s="342"/>
      <c r="G3960" s="342"/>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11.2.2</v>
      </c>
      <c r="B3999" s="288" t="str">
        <f>C3957</f>
        <v>Llave combinación</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SUBSECRETARIA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E.N.I. Bº 7 de Septiembre</v>
      </c>
      <c r="C4004" s="87"/>
      <c r="D4004" s="87"/>
      <c r="E4004" s="87"/>
      <c r="F4004" s="93" t="s">
        <v>38</v>
      </c>
      <c r="G4004" s="275">
        <f>Fecha_Base</f>
        <v>0</v>
      </c>
    </row>
    <row r="4005" spans="1:123" ht="24" customHeight="1" x14ac:dyDescent="0.25">
      <c r="A4005" s="276" t="s">
        <v>601</v>
      </c>
      <c r="B4005" s="88" t="str">
        <f>Ubicación</f>
        <v>CHIMBAS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11.2.3</v>
      </c>
      <c r="C4007" s="89" t="str">
        <f>IFERROR(VLOOKUP(B4007,Tabla_CyP,2,FALSE),"")</f>
        <v>Toma Monofásico 10A  Exterior Exult (doble)</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5" t="s">
        <v>507</v>
      </c>
      <c r="B4009" s="336"/>
      <c r="C4009" s="337" t="s">
        <v>0</v>
      </c>
      <c r="D4009" s="337" t="s">
        <v>27</v>
      </c>
      <c r="E4009" s="339" t="s">
        <v>28</v>
      </c>
      <c r="F4009" s="341" t="s">
        <v>29</v>
      </c>
      <c r="G4009" s="341" t="s">
        <v>30</v>
      </c>
    </row>
    <row r="4010" spans="1:123" s="94" customFormat="1" ht="24" customHeight="1" x14ac:dyDescent="0.25">
      <c r="A4010" s="99" t="s">
        <v>508</v>
      </c>
      <c r="B4010" s="99" t="s">
        <v>509</v>
      </c>
      <c r="C4010" s="338"/>
      <c r="D4010" s="338"/>
      <c r="E4010" s="340"/>
      <c r="F4010" s="342"/>
      <c r="G4010" s="342"/>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11.2.3</v>
      </c>
      <c r="B4049" s="288" t="str">
        <f>C4007</f>
        <v>Toma Monofásico 10A  Exterior Exult (doble)</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SUBSECRETARIA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E.N.I. Bº 7 de Septiembre</v>
      </c>
      <c r="C4054" s="87"/>
      <c r="D4054" s="87"/>
      <c r="E4054" s="87"/>
      <c r="F4054" s="93" t="s">
        <v>38</v>
      </c>
      <c r="G4054" s="275">
        <f>Fecha_Base</f>
        <v>0</v>
      </c>
    </row>
    <row r="4055" spans="1:123" ht="24" customHeight="1" x14ac:dyDescent="0.25">
      <c r="A4055" s="276" t="s">
        <v>601</v>
      </c>
      <c r="B4055" s="88" t="str">
        <f>Ubicación</f>
        <v>CHIMBAS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11.2.4</v>
      </c>
      <c r="C4057" s="89" t="str">
        <f>IFERROR(VLOOKUP(B4057,Tabla_CyP,2,FALSE),"")</f>
        <v>Toma Monofásico 20A  Exterior Exult</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5" t="s">
        <v>507</v>
      </c>
      <c r="B4059" s="336"/>
      <c r="C4059" s="337" t="s">
        <v>0</v>
      </c>
      <c r="D4059" s="337" t="s">
        <v>27</v>
      </c>
      <c r="E4059" s="339" t="s">
        <v>28</v>
      </c>
      <c r="F4059" s="341" t="s">
        <v>29</v>
      </c>
      <c r="G4059" s="341" t="s">
        <v>30</v>
      </c>
    </row>
    <row r="4060" spans="1:123" s="94" customFormat="1" ht="24" customHeight="1" x14ac:dyDescent="0.25">
      <c r="A4060" s="99" t="s">
        <v>508</v>
      </c>
      <c r="B4060" s="99" t="s">
        <v>509</v>
      </c>
      <c r="C4060" s="338"/>
      <c r="D4060" s="338"/>
      <c r="E4060" s="340"/>
      <c r="F4060" s="342"/>
      <c r="G4060" s="342"/>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11.2.4</v>
      </c>
      <c r="B4099" s="288" t="str">
        <f>C4057</f>
        <v>Toma Monofásico 20A  Exterior Exult</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SUBSECRETARIA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E.N.I. Bº 7 de Septiembre</v>
      </c>
      <c r="C4104" s="87"/>
      <c r="D4104" s="87"/>
      <c r="E4104" s="87"/>
      <c r="F4104" s="93" t="s">
        <v>38</v>
      </c>
      <c r="G4104" s="275">
        <f>Fecha_Base</f>
        <v>0</v>
      </c>
    </row>
    <row r="4105" spans="1:123" ht="24" customHeight="1" x14ac:dyDescent="0.25">
      <c r="A4105" s="276" t="s">
        <v>601</v>
      </c>
      <c r="B4105" s="88" t="str">
        <f>Ubicación</f>
        <v>CHIMBAS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11.2.5</v>
      </c>
      <c r="C4107" s="89" t="str">
        <f>IFERROR(VLOOKUP(B4107,Tabla_CyP,2,FALSE),"")</f>
        <v>Pulsador timbre</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5" t="s">
        <v>507</v>
      </c>
      <c r="B4109" s="336"/>
      <c r="C4109" s="337" t="s">
        <v>0</v>
      </c>
      <c r="D4109" s="337" t="s">
        <v>27</v>
      </c>
      <c r="E4109" s="339" t="s">
        <v>28</v>
      </c>
      <c r="F4109" s="341" t="s">
        <v>29</v>
      </c>
      <c r="G4109" s="341" t="s">
        <v>30</v>
      </c>
    </row>
    <row r="4110" spans="1:123" s="94" customFormat="1" ht="24" customHeight="1" x14ac:dyDescent="0.25">
      <c r="A4110" s="99" t="s">
        <v>508</v>
      </c>
      <c r="B4110" s="99" t="s">
        <v>509</v>
      </c>
      <c r="C4110" s="338"/>
      <c r="D4110" s="338"/>
      <c r="E4110" s="340"/>
      <c r="F4110" s="342"/>
      <c r="G4110" s="342"/>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11.2.5</v>
      </c>
      <c r="B4149" s="288" t="str">
        <f>C4107</f>
        <v>Pulsador timbre</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SUBSECRETARIA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E.N.I. Bº 7 de Septiembre</v>
      </c>
      <c r="C4154" s="87"/>
      <c r="D4154" s="87"/>
      <c r="E4154" s="87"/>
      <c r="F4154" s="93" t="s">
        <v>38</v>
      </c>
      <c r="G4154" s="275">
        <f>Fecha_Base</f>
        <v>0</v>
      </c>
    </row>
    <row r="4155" spans="1:123" ht="24" customHeight="1" x14ac:dyDescent="0.25">
      <c r="A4155" s="276" t="s">
        <v>601</v>
      </c>
      <c r="B4155" s="88" t="str">
        <f>Ubicación</f>
        <v>CHIMBAS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11.2.6</v>
      </c>
      <c r="C4157" s="89" t="str">
        <f>IFERROR(VLOOKUP(B4157,Tabla_CyP,2,FALSE),"")</f>
        <v>Timbre común Domiciliario</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5" t="s">
        <v>507</v>
      </c>
      <c r="B4159" s="336"/>
      <c r="C4159" s="337" t="s">
        <v>0</v>
      </c>
      <c r="D4159" s="337" t="s">
        <v>27</v>
      </c>
      <c r="E4159" s="339" t="s">
        <v>28</v>
      </c>
      <c r="F4159" s="341" t="s">
        <v>29</v>
      </c>
      <c r="G4159" s="341" t="s">
        <v>30</v>
      </c>
    </row>
    <row r="4160" spans="1:123" s="94" customFormat="1" ht="24" customHeight="1" x14ac:dyDescent="0.25">
      <c r="A4160" s="99" t="s">
        <v>508</v>
      </c>
      <c r="B4160" s="99" t="s">
        <v>509</v>
      </c>
      <c r="C4160" s="338"/>
      <c r="D4160" s="338"/>
      <c r="E4160" s="340"/>
      <c r="F4160" s="342"/>
      <c r="G4160" s="342"/>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11.2.6</v>
      </c>
      <c r="B4199" s="288" t="str">
        <f>C4157</f>
        <v>Timbre común Domiciliario</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SUBSECRETARIA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E.N.I. Bº 7 de Septiembre</v>
      </c>
      <c r="C4204" s="87"/>
      <c r="D4204" s="87"/>
      <c r="E4204" s="87"/>
      <c r="F4204" s="93" t="s">
        <v>38</v>
      </c>
      <c r="G4204" s="275">
        <f>Fecha_Base</f>
        <v>0</v>
      </c>
    </row>
    <row r="4205" spans="1:7" ht="24" customHeight="1" x14ac:dyDescent="0.25">
      <c r="A4205" s="276" t="s">
        <v>601</v>
      </c>
      <c r="B4205" s="88" t="str">
        <f>Ubicación</f>
        <v>CHIMBAS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11.2.7</v>
      </c>
      <c r="C4207" s="89" t="str">
        <f>IFERROR(VLOOKUP(B4207,Tabla_CyP,2,FALSE),"")</f>
        <v>Caja chapa 18 rectangular</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5" t="s">
        <v>507</v>
      </c>
      <c r="B4209" s="336"/>
      <c r="C4209" s="337" t="s">
        <v>0</v>
      </c>
      <c r="D4209" s="337" t="s">
        <v>27</v>
      </c>
      <c r="E4209" s="339" t="s">
        <v>28</v>
      </c>
      <c r="F4209" s="341" t="s">
        <v>29</v>
      </c>
      <c r="G4209" s="341" t="s">
        <v>30</v>
      </c>
    </row>
    <row r="4210" spans="1:123" s="94" customFormat="1" ht="24" customHeight="1" x14ac:dyDescent="0.25">
      <c r="A4210" s="99" t="s">
        <v>508</v>
      </c>
      <c r="B4210" s="99" t="s">
        <v>509</v>
      </c>
      <c r="C4210" s="338"/>
      <c r="D4210" s="338"/>
      <c r="E4210" s="340"/>
      <c r="F4210" s="342"/>
      <c r="G4210" s="342"/>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11.2.7</v>
      </c>
      <c r="B4249" s="288" t="str">
        <f>C4207</f>
        <v>Caja chapa 18 rectangular</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SUBSECRETARIA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E.N.I. Bº 7 de Septiembre</v>
      </c>
      <c r="C4254" s="87"/>
      <c r="D4254" s="87"/>
      <c r="E4254" s="87"/>
      <c r="F4254" s="93" t="s">
        <v>38</v>
      </c>
      <c r="G4254" s="275">
        <f>Fecha_Base</f>
        <v>0</v>
      </c>
    </row>
    <row r="4255" spans="1:7" ht="24" customHeight="1" x14ac:dyDescent="0.25">
      <c r="A4255" s="276" t="s">
        <v>601</v>
      </c>
      <c r="B4255" s="88" t="str">
        <f>Ubicación</f>
        <v>CHIMBAS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11.2.8</v>
      </c>
      <c r="C4257" s="89" t="str">
        <f>IFERROR(VLOOKUP(B4257,Tabla_CyP,2,FALSE),"")</f>
        <v xml:space="preserve">Caja chapa 18 octogonal grande </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5" t="s">
        <v>507</v>
      </c>
      <c r="B4259" s="336"/>
      <c r="C4259" s="337" t="s">
        <v>0</v>
      </c>
      <c r="D4259" s="337" t="s">
        <v>27</v>
      </c>
      <c r="E4259" s="339" t="s">
        <v>28</v>
      </c>
      <c r="F4259" s="341" t="s">
        <v>29</v>
      </c>
      <c r="G4259" s="341" t="s">
        <v>30</v>
      </c>
    </row>
    <row r="4260" spans="1:123" s="94" customFormat="1" ht="24" customHeight="1" x14ac:dyDescent="0.25">
      <c r="A4260" s="99" t="s">
        <v>508</v>
      </c>
      <c r="B4260" s="99" t="s">
        <v>509</v>
      </c>
      <c r="C4260" s="338"/>
      <c r="D4260" s="338"/>
      <c r="E4260" s="340"/>
      <c r="F4260" s="342"/>
      <c r="G4260" s="342"/>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11.2.8</v>
      </c>
      <c r="B4299" s="288" t="str">
        <f>C4257</f>
        <v xml:space="preserve">Caja chapa 18 octogonal grande </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SUBSECRETARIA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E.N.I. Bº 7 de Septiembre</v>
      </c>
      <c r="C4304" s="87"/>
      <c r="D4304" s="87"/>
      <c r="E4304" s="87"/>
      <c r="F4304" s="93" t="s">
        <v>38</v>
      </c>
      <c r="G4304" s="275">
        <f>Fecha_Base</f>
        <v>0</v>
      </c>
    </row>
    <row r="4305" spans="1:123" ht="24" customHeight="1" x14ac:dyDescent="0.25">
      <c r="A4305" s="276" t="s">
        <v>601</v>
      </c>
      <c r="B4305" s="88" t="str">
        <f>Ubicación</f>
        <v>CHIMBAS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11.2.9</v>
      </c>
      <c r="C4307" s="89" t="str">
        <f>IFERROR(VLOOKUP(B4307,Tabla_CyP,2,FALSE),"")</f>
        <v>Caja chapa 18 octogonal chica</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5" t="s">
        <v>507</v>
      </c>
      <c r="B4309" s="336"/>
      <c r="C4309" s="337" t="s">
        <v>0</v>
      </c>
      <c r="D4309" s="337" t="s">
        <v>27</v>
      </c>
      <c r="E4309" s="339" t="s">
        <v>28</v>
      </c>
      <c r="F4309" s="341" t="s">
        <v>29</v>
      </c>
      <c r="G4309" s="341" t="s">
        <v>30</v>
      </c>
    </row>
    <row r="4310" spans="1:123" s="94" customFormat="1" ht="24" customHeight="1" x14ac:dyDescent="0.25">
      <c r="A4310" s="99" t="s">
        <v>508</v>
      </c>
      <c r="B4310" s="99" t="s">
        <v>509</v>
      </c>
      <c r="C4310" s="338"/>
      <c r="D4310" s="338"/>
      <c r="E4310" s="340"/>
      <c r="F4310" s="342"/>
      <c r="G4310" s="342"/>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11.2.9</v>
      </c>
      <c r="B4349" s="288" t="str">
        <f>C4307</f>
        <v>Caja chapa 18 octogonal chica</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SUBSECRETARIA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E.N.I. Bº 7 de Septiembre</v>
      </c>
      <c r="C4354" s="87"/>
      <c r="D4354" s="87"/>
      <c r="E4354" s="87"/>
      <c r="F4354" s="93" t="s">
        <v>38</v>
      </c>
      <c r="G4354" s="275">
        <f>Fecha_Base</f>
        <v>0</v>
      </c>
    </row>
    <row r="4355" spans="1:123" ht="24" customHeight="1" x14ac:dyDescent="0.25">
      <c r="A4355" s="276" t="s">
        <v>601</v>
      </c>
      <c r="B4355" s="88" t="str">
        <f>Ubicación</f>
        <v>CHIMBAS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11.2.10</v>
      </c>
      <c r="C4357" s="89" t="str">
        <f>IFERROR(VLOOKUP(B4357,Tabla_CyP,2,FALSE),"")</f>
        <v>Caja conexión P=7 10 x 10 x 5</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5" t="s">
        <v>507</v>
      </c>
      <c r="B4359" s="336"/>
      <c r="C4359" s="337" t="s">
        <v>0</v>
      </c>
      <c r="D4359" s="337" t="s">
        <v>27</v>
      </c>
      <c r="E4359" s="339" t="s">
        <v>28</v>
      </c>
      <c r="F4359" s="341" t="s">
        <v>29</v>
      </c>
      <c r="G4359" s="341" t="s">
        <v>30</v>
      </c>
    </row>
    <row r="4360" spans="1:123" s="94" customFormat="1" ht="24" customHeight="1" x14ac:dyDescent="0.25">
      <c r="A4360" s="99" t="s">
        <v>508</v>
      </c>
      <c r="B4360" s="99" t="s">
        <v>509</v>
      </c>
      <c r="C4360" s="338"/>
      <c r="D4360" s="338"/>
      <c r="E4360" s="340"/>
      <c r="F4360" s="342"/>
      <c r="G4360" s="342"/>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11.2.10</v>
      </c>
      <c r="B4399" s="288" t="str">
        <f>C4357</f>
        <v>Caja conexión P=7 10 x 10 x 5</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SUBSECRETARIA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E.N.I. Bº 7 de Septiembre</v>
      </c>
      <c r="C4404" s="87"/>
      <c r="D4404" s="87"/>
      <c r="E4404" s="87"/>
      <c r="F4404" s="93" t="s">
        <v>38</v>
      </c>
      <c r="G4404" s="275">
        <f>Fecha_Base</f>
        <v>0</v>
      </c>
    </row>
    <row r="4405" spans="1:123" ht="24" customHeight="1" x14ac:dyDescent="0.25">
      <c r="A4405" s="276" t="s">
        <v>601</v>
      </c>
      <c r="B4405" s="88" t="str">
        <f>Ubicación</f>
        <v>CHIMBAS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11.2.11</v>
      </c>
      <c r="C4407" s="89" t="str">
        <f>IFERROR(VLOOKUP(B4407,Tabla_CyP,2,FALSE),"")</f>
        <v>Caja conexión P=7 15 x 15</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5" t="s">
        <v>507</v>
      </c>
      <c r="B4409" s="336"/>
      <c r="C4409" s="337" t="s">
        <v>0</v>
      </c>
      <c r="D4409" s="337" t="s">
        <v>27</v>
      </c>
      <c r="E4409" s="339" t="s">
        <v>28</v>
      </c>
      <c r="F4409" s="341" t="s">
        <v>29</v>
      </c>
      <c r="G4409" s="341" t="s">
        <v>30</v>
      </c>
    </row>
    <row r="4410" spans="1:123" s="94" customFormat="1" ht="24" customHeight="1" x14ac:dyDescent="0.25">
      <c r="A4410" s="99" t="s">
        <v>508</v>
      </c>
      <c r="B4410" s="99" t="s">
        <v>509</v>
      </c>
      <c r="C4410" s="338"/>
      <c r="D4410" s="338"/>
      <c r="E4410" s="340"/>
      <c r="F4410" s="342"/>
      <c r="G4410" s="342"/>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11.2.11</v>
      </c>
      <c r="B4449" s="288" t="str">
        <f>C4407</f>
        <v>Caja conexión P=7 15 x 15</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SUBSECRETARIA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E.N.I. Bº 7 de Septiembre</v>
      </c>
      <c r="C4454" s="87"/>
      <c r="D4454" s="87"/>
      <c r="E4454" s="87"/>
      <c r="F4454" s="93" t="s">
        <v>38</v>
      </c>
      <c r="G4454" s="275">
        <f>Fecha_Base</f>
        <v>0</v>
      </c>
    </row>
    <row r="4455" spans="1:123" ht="24" customHeight="1" x14ac:dyDescent="0.25">
      <c r="A4455" s="276" t="s">
        <v>601</v>
      </c>
      <c r="B4455" s="88" t="str">
        <f>Ubicación</f>
        <v>CHIMBAS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11.2.12</v>
      </c>
      <c r="C4457" s="89" t="str">
        <f>IFERROR(VLOOKUP(B4457,Tabla_CyP,2,FALSE),"")</f>
        <v>Caja conexión P=7 20 x 20</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5" t="s">
        <v>507</v>
      </c>
      <c r="B4459" s="336"/>
      <c r="C4459" s="337" t="s">
        <v>0</v>
      </c>
      <c r="D4459" s="337" t="s">
        <v>27</v>
      </c>
      <c r="E4459" s="339" t="s">
        <v>28</v>
      </c>
      <c r="F4459" s="341" t="s">
        <v>29</v>
      </c>
      <c r="G4459" s="341" t="s">
        <v>30</v>
      </c>
    </row>
    <row r="4460" spans="1:123" s="94" customFormat="1" ht="24" customHeight="1" x14ac:dyDescent="0.25">
      <c r="A4460" s="99" t="s">
        <v>508</v>
      </c>
      <c r="B4460" s="99" t="s">
        <v>509</v>
      </c>
      <c r="C4460" s="338"/>
      <c r="D4460" s="338"/>
      <c r="E4460" s="340"/>
      <c r="F4460" s="342"/>
      <c r="G4460" s="342"/>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11.2.12</v>
      </c>
      <c r="B4499" s="288" t="str">
        <f>C4457</f>
        <v>Caja conexión P=7 20 x 20</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SUBSECRETARIA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E.N.I. Bº 7 de Septiembre</v>
      </c>
      <c r="C4504" s="87"/>
      <c r="D4504" s="87"/>
      <c r="E4504" s="87"/>
      <c r="F4504" s="93" t="s">
        <v>38</v>
      </c>
      <c r="G4504" s="275">
        <f>Fecha_Base</f>
        <v>0</v>
      </c>
    </row>
    <row r="4505" spans="1:123" ht="24" customHeight="1" x14ac:dyDescent="0.25">
      <c r="A4505" s="276" t="s">
        <v>601</v>
      </c>
      <c r="B4505" s="88" t="str">
        <f>Ubicación</f>
        <v>CHIMBAS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11.2.13</v>
      </c>
      <c r="C4507" s="89" t="str">
        <f>IFERROR(VLOOKUP(B4507,Tabla_CyP,2,FALSE),"")</f>
        <v>Ganchos "U" c/tuercas para cajas</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5" t="s">
        <v>507</v>
      </c>
      <c r="B4509" s="336"/>
      <c r="C4509" s="337" t="s">
        <v>0</v>
      </c>
      <c r="D4509" s="337" t="s">
        <v>27</v>
      </c>
      <c r="E4509" s="339" t="s">
        <v>28</v>
      </c>
      <c r="F4509" s="341" t="s">
        <v>29</v>
      </c>
      <c r="G4509" s="341" t="s">
        <v>30</v>
      </c>
    </row>
    <row r="4510" spans="1:123" s="94" customFormat="1" ht="24" customHeight="1" x14ac:dyDescent="0.25">
      <c r="A4510" s="99" t="s">
        <v>508</v>
      </c>
      <c r="B4510" s="99" t="s">
        <v>509</v>
      </c>
      <c r="C4510" s="338"/>
      <c r="D4510" s="338"/>
      <c r="E4510" s="340"/>
      <c r="F4510" s="342"/>
      <c r="G4510" s="342"/>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11.2.13</v>
      </c>
      <c r="B4549" s="288" t="str">
        <f>C4507</f>
        <v>Ganchos "U" c/tuercas para cajas</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SUBSECRETARIA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E.N.I. Bº 7 de Septiembre</v>
      </c>
      <c r="C4554" s="87"/>
      <c r="D4554" s="87"/>
      <c r="E4554" s="87"/>
      <c r="F4554" s="93" t="s">
        <v>38</v>
      </c>
      <c r="G4554" s="275">
        <f>Fecha_Base</f>
        <v>0</v>
      </c>
    </row>
    <row r="4555" spans="1:123" ht="24" customHeight="1" x14ac:dyDescent="0.25">
      <c r="A4555" s="276" t="s">
        <v>601</v>
      </c>
      <c r="B4555" s="88" t="str">
        <f>Ubicación</f>
        <v>CHIMBAS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11.2.14</v>
      </c>
      <c r="C4557" s="89" t="str">
        <f>IFERROR(VLOOKUP(B4557,Tabla_CyP,2,FALSE),"")</f>
        <v>Conector 3/4" zincado a rosca</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5" t="s">
        <v>507</v>
      </c>
      <c r="B4559" s="336"/>
      <c r="C4559" s="337" t="s">
        <v>0</v>
      </c>
      <c r="D4559" s="337" t="s">
        <v>27</v>
      </c>
      <c r="E4559" s="339" t="s">
        <v>28</v>
      </c>
      <c r="F4559" s="341" t="s">
        <v>29</v>
      </c>
      <c r="G4559" s="341" t="s">
        <v>30</v>
      </c>
    </row>
    <row r="4560" spans="1:123" s="94" customFormat="1" ht="24" customHeight="1" x14ac:dyDescent="0.25">
      <c r="A4560" s="99" t="s">
        <v>508</v>
      </c>
      <c r="B4560" s="99" t="s">
        <v>509</v>
      </c>
      <c r="C4560" s="338"/>
      <c r="D4560" s="338"/>
      <c r="E4560" s="340"/>
      <c r="F4560" s="342"/>
      <c r="G4560" s="342"/>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11.2.14</v>
      </c>
      <c r="B4599" s="288" t="str">
        <f>C4557</f>
        <v>Conector 3/4" zincado a rosca</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SUBSECRETARIA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E.N.I. Bº 7 de Septiembre</v>
      </c>
      <c r="C4604" s="87"/>
      <c r="D4604" s="87"/>
      <c r="E4604" s="87"/>
      <c r="F4604" s="93" t="s">
        <v>38</v>
      </c>
      <c r="G4604" s="275">
        <f>Fecha_Base</f>
        <v>0</v>
      </c>
    </row>
    <row r="4605" spans="1:7" ht="24" customHeight="1" x14ac:dyDescent="0.25">
      <c r="A4605" s="276" t="s">
        <v>601</v>
      </c>
      <c r="B4605" s="88" t="str">
        <f>Ubicación</f>
        <v>CHIMBAS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11.2.15</v>
      </c>
      <c r="C4607" s="89" t="str">
        <f>IFERROR(VLOOKUP(B4607,Tabla_CyP,2,FALSE),"")</f>
        <v>Caño semipesado 3/4" (15,4 mm) tramo de 3m</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5" t="s">
        <v>507</v>
      </c>
      <c r="B4609" s="336"/>
      <c r="C4609" s="337" t="s">
        <v>0</v>
      </c>
      <c r="D4609" s="337" t="s">
        <v>27</v>
      </c>
      <c r="E4609" s="339" t="s">
        <v>28</v>
      </c>
      <c r="F4609" s="341" t="s">
        <v>29</v>
      </c>
      <c r="G4609" s="341" t="s">
        <v>30</v>
      </c>
    </row>
    <row r="4610" spans="1:123" s="94" customFormat="1" ht="24" customHeight="1" x14ac:dyDescent="0.25">
      <c r="A4610" s="99" t="s">
        <v>508</v>
      </c>
      <c r="B4610" s="99" t="s">
        <v>509</v>
      </c>
      <c r="C4610" s="338"/>
      <c r="D4610" s="338"/>
      <c r="E4610" s="340"/>
      <c r="F4610" s="342"/>
      <c r="G4610" s="342"/>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11.2.15</v>
      </c>
      <c r="B4649" s="288" t="str">
        <f>C4607</f>
        <v>Caño semipesado 3/4" (15,4 mm) tramo de 3m</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SUBSECRETARIA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E.N.I. Bº 7 de Septiembre</v>
      </c>
      <c r="C4654" s="87"/>
      <c r="D4654" s="87"/>
      <c r="E4654" s="87"/>
      <c r="F4654" s="93" t="s">
        <v>38</v>
      </c>
      <c r="G4654" s="275">
        <f>Fecha_Base</f>
        <v>0</v>
      </c>
    </row>
    <row r="4655" spans="1:7" ht="24" customHeight="1" x14ac:dyDescent="0.25">
      <c r="A4655" s="276" t="s">
        <v>601</v>
      </c>
      <c r="B4655" s="88" t="str">
        <f>Ubicación</f>
        <v>CHIMBAS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11.2.16</v>
      </c>
      <c r="C4657" s="89" t="str">
        <f>IFERROR(VLOOKUP(B4657,Tabla_CyP,2,FALSE),"")</f>
        <v>Curvas 3/4"</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5" t="s">
        <v>507</v>
      </c>
      <c r="B4659" s="336"/>
      <c r="C4659" s="337" t="s">
        <v>0</v>
      </c>
      <c r="D4659" s="337" t="s">
        <v>27</v>
      </c>
      <c r="E4659" s="339" t="s">
        <v>28</v>
      </c>
      <c r="F4659" s="341" t="s">
        <v>29</v>
      </c>
      <c r="G4659" s="341" t="s">
        <v>30</v>
      </c>
    </row>
    <row r="4660" spans="1:123" s="94" customFormat="1" ht="24" customHeight="1" x14ac:dyDescent="0.25">
      <c r="A4660" s="99" t="s">
        <v>508</v>
      </c>
      <c r="B4660" s="99" t="s">
        <v>509</v>
      </c>
      <c r="C4660" s="338"/>
      <c r="D4660" s="338"/>
      <c r="E4660" s="340"/>
      <c r="F4660" s="342"/>
      <c r="G4660" s="342"/>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11.2.16</v>
      </c>
      <c r="B4699" s="288" t="str">
        <f>C4657</f>
        <v>Curvas 3/4"</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SUBSECRETARIA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E.N.I. Bº 7 de Septiembre</v>
      </c>
      <c r="C4704" s="87"/>
      <c r="D4704" s="87"/>
      <c r="E4704" s="87"/>
      <c r="F4704" s="93" t="s">
        <v>38</v>
      </c>
      <c r="G4704" s="275">
        <f>Fecha_Base</f>
        <v>0</v>
      </c>
    </row>
    <row r="4705" spans="1:123" ht="24" customHeight="1" x14ac:dyDescent="0.25">
      <c r="A4705" s="276" t="s">
        <v>601</v>
      </c>
      <c r="B4705" s="88" t="str">
        <f>Ubicación</f>
        <v>CHIMBAS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11.2.17</v>
      </c>
      <c r="C4707" s="89" t="str">
        <f>IFERROR(VLOOKUP(B4707,Tabla_CyP,2,FALSE),"")</f>
        <v>Cupla 3/4"</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5" t="s">
        <v>507</v>
      </c>
      <c r="B4709" s="336"/>
      <c r="C4709" s="337" t="s">
        <v>0</v>
      </c>
      <c r="D4709" s="337" t="s">
        <v>27</v>
      </c>
      <c r="E4709" s="339" t="s">
        <v>28</v>
      </c>
      <c r="F4709" s="341" t="s">
        <v>29</v>
      </c>
      <c r="G4709" s="341" t="s">
        <v>30</v>
      </c>
    </row>
    <row r="4710" spans="1:123" s="94" customFormat="1" ht="24" customHeight="1" x14ac:dyDescent="0.25">
      <c r="A4710" s="99" t="s">
        <v>508</v>
      </c>
      <c r="B4710" s="99" t="s">
        <v>509</v>
      </c>
      <c r="C4710" s="338"/>
      <c r="D4710" s="338"/>
      <c r="E4710" s="340"/>
      <c r="F4710" s="342"/>
      <c r="G4710" s="342"/>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11.2.17</v>
      </c>
      <c r="B4749" s="288" t="str">
        <f>C4707</f>
        <v>Cupla 3/4"</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SUBSECRETARIA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E.N.I. Bº 7 de Septiembre</v>
      </c>
      <c r="C4754" s="87"/>
      <c r="D4754" s="87"/>
      <c r="E4754" s="87"/>
      <c r="F4754" s="93" t="s">
        <v>38</v>
      </c>
      <c r="G4754" s="275">
        <f>Fecha_Base</f>
        <v>0</v>
      </c>
    </row>
    <row r="4755" spans="1:123" ht="24" customHeight="1" x14ac:dyDescent="0.25">
      <c r="A4755" s="276" t="s">
        <v>601</v>
      </c>
      <c r="B4755" s="88" t="str">
        <f>Ubicación</f>
        <v>CHIMBAS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11.2.18</v>
      </c>
      <c r="C4757" s="89" t="str">
        <f>IFERROR(VLOOKUP(B4757,Tabla_CyP,2,FALSE),"")</f>
        <v>Gabinete metálico de embutir 12 módulos</v>
      </c>
      <c r="D4757" s="94"/>
      <c r="E4757" s="95"/>
      <c r="F4757" s="93" t="s">
        <v>26</v>
      </c>
      <c r="G4757" s="278" t="str">
        <f>IFERROR(VLOOKUP(B4757,Tabla_CyP,4,FALSE),"")</f>
        <v>Un</v>
      </c>
    </row>
    <row r="4758" spans="1:123" ht="24" customHeight="1" x14ac:dyDescent="0.25">
      <c r="A4758" s="276"/>
      <c r="B4758" s="88"/>
      <c r="D4758" s="94"/>
      <c r="E4758" s="95"/>
      <c r="G4758" s="277"/>
    </row>
    <row r="4759" spans="1:123" ht="24" customHeight="1" x14ac:dyDescent="0.25">
      <c r="A4759" s="335" t="s">
        <v>507</v>
      </c>
      <c r="B4759" s="336"/>
      <c r="C4759" s="337" t="s">
        <v>0</v>
      </c>
      <c r="D4759" s="337" t="s">
        <v>27</v>
      </c>
      <c r="E4759" s="339" t="s">
        <v>28</v>
      </c>
      <c r="F4759" s="341" t="s">
        <v>29</v>
      </c>
      <c r="G4759" s="341" t="s">
        <v>30</v>
      </c>
    </row>
    <row r="4760" spans="1:123" s="94" customFormat="1" ht="24" customHeight="1" x14ac:dyDescent="0.25">
      <c r="A4760" s="99" t="s">
        <v>508</v>
      </c>
      <c r="B4760" s="99" t="s">
        <v>509</v>
      </c>
      <c r="C4760" s="338"/>
      <c r="D4760" s="338"/>
      <c r="E4760" s="340"/>
      <c r="F4760" s="342"/>
      <c r="G4760" s="342"/>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11.2.18</v>
      </c>
      <c r="B4799" s="288" t="str">
        <f>C4757</f>
        <v>Gabinete metálico de embutir 12 módulos</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SUBSECRETARIA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E.N.I. Bº 7 de Septiembre</v>
      </c>
      <c r="C4804" s="87"/>
      <c r="D4804" s="87"/>
      <c r="E4804" s="87"/>
      <c r="F4804" s="93" t="s">
        <v>38</v>
      </c>
      <c r="G4804" s="275">
        <f>Fecha_Base</f>
        <v>0</v>
      </c>
    </row>
    <row r="4805" spans="1:123" ht="24" customHeight="1" x14ac:dyDescent="0.25">
      <c r="A4805" s="276" t="s">
        <v>601</v>
      </c>
      <c r="B4805" s="88" t="str">
        <f>Ubicación</f>
        <v>CHIMBAS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11.2.19</v>
      </c>
      <c r="C4807" s="89" t="str">
        <f>IFERROR(VLOOKUP(B4807,Tabla_CyP,2,FALSE),"")</f>
        <v>Gabinete metálico de embutir 24/30 módulos</v>
      </c>
      <c r="D4807" s="94"/>
      <c r="E4807" s="95"/>
      <c r="F4807" s="93" t="s">
        <v>26</v>
      </c>
      <c r="G4807" s="278" t="str">
        <f>IFERROR(VLOOKUP(B4807,Tabla_CyP,4,FALSE),"")</f>
        <v>Un</v>
      </c>
    </row>
    <row r="4808" spans="1:123" ht="24" customHeight="1" x14ac:dyDescent="0.25">
      <c r="A4808" s="276"/>
      <c r="B4808" s="88"/>
      <c r="D4808" s="94"/>
      <c r="E4808" s="95"/>
      <c r="G4808" s="277"/>
    </row>
    <row r="4809" spans="1:123" ht="24" customHeight="1" x14ac:dyDescent="0.25">
      <c r="A4809" s="335" t="s">
        <v>507</v>
      </c>
      <c r="B4809" s="336"/>
      <c r="C4809" s="337" t="s">
        <v>0</v>
      </c>
      <c r="D4809" s="337" t="s">
        <v>27</v>
      </c>
      <c r="E4809" s="339" t="s">
        <v>28</v>
      </c>
      <c r="F4809" s="341" t="s">
        <v>29</v>
      </c>
      <c r="G4809" s="341" t="s">
        <v>30</v>
      </c>
    </row>
    <row r="4810" spans="1:123" s="94" customFormat="1" ht="24" customHeight="1" x14ac:dyDescent="0.25">
      <c r="A4810" s="99" t="s">
        <v>508</v>
      </c>
      <c r="B4810" s="99" t="s">
        <v>509</v>
      </c>
      <c r="C4810" s="338"/>
      <c r="D4810" s="338"/>
      <c r="E4810" s="340"/>
      <c r="F4810" s="342"/>
      <c r="G4810" s="342"/>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11.2.19</v>
      </c>
      <c r="B4849" s="288" t="str">
        <f>C4807</f>
        <v>Gabinete metálico de embutir 24/30 módulos</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SUBSECRETARIA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E.N.I. Bº 7 de Septiembre</v>
      </c>
      <c r="C4854" s="87"/>
      <c r="D4854" s="87"/>
      <c r="E4854" s="87"/>
      <c r="F4854" s="93" t="s">
        <v>38</v>
      </c>
      <c r="G4854" s="275">
        <f>Fecha_Base</f>
        <v>0</v>
      </c>
    </row>
    <row r="4855" spans="1:123" ht="24" customHeight="1" x14ac:dyDescent="0.25">
      <c r="A4855" s="276" t="s">
        <v>601</v>
      </c>
      <c r="B4855" s="88" t="str">
        <f>Ubicación</f>
        <v>CHIMBAS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11.2.20</v>
      </c>
      <c r="C4857" s="89" t="str">
        <f>IFERROR(VLOOKUP(B4857,Tabla_CyP,2,FALSE),"")</f>
        <v xml:space="preserve">Gabinete metálico de embutir 32/40 módulos                         </v>
      </c>
      <c r="D4857" s="94"/>
      <c r="E4857" s="95"/>
      <c r="F4857" s="93" t="s">
        <v>26</v>
      </c>
      <c r="G4857" s="278" t="str">
        <f>IFERROR(VLOOKUP(B4857,Tabla_CyP,4,FALSE),"")</f>
        <v>Un</v>
      </c>
    </row>
    <row r="4858" spans="1:123" ht="24" customHeight="1" x14ac:dyDescent="0.25">
      <c r="A4858" s="276"/>
      <c r="B4858" s="88"/>
      <c r="D4858" s="94"/>
      <c r="E4858" s="95"/>
      <c r="G4858" s="277"/>
    </row>
    <row r="4859" spans="1:123" ht="24" customHeight="1" x14ac:dyDescent="0.25">
      <c r="A4859" s="335" t="s">
        <v>507</v>
      </c>
      <c r="B4859" s="336"/>
      <c r="C4859" s="337" t="s">
        <v>0</v>
      </c>
      <c r="D4859" s="337" t="s">
        <v>27</v>
      </c>
      <c r="E4859" s="339" t="s">
        <v>28</v>
      </c>
      <c r="F4859" s="341" t="s">
        <v>29</v>
      </c>
      <c r="G4859" s="341" t="s">
        <v>30</v>
      </c>
    </row>
    <row r="4860" spans="1:123" s="94" customFormat="1" ht="24" customHeight="1" x14ac:dyDescent="0.25">
      <c r="A4860" s="99" t="s">
        <v>508</v>
      </c>
      <c r="B4860" s="99" t="s">
        <v>509</v>
      </c>
      <c r="C4860" s="338"/>
      <c r="D4860" s="338"/>
      <c r="E4860" s="340"/>
      <c r="F4860" s="342"/>
      <c r="G4860" s="342"/>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11.2.20</v>
      </c>
      <c r="B4899" s="288" t="str">
        <f>C4857</f>
        <v xml:space="preserve">Gabinete metálico de embutir 32/40 módulos                         </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SUBSECRETARIA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E.N.I. Bº 7 de Septiembre</v>
      </c>
      <c r="C4904" s="87"/>
      <c r="D4904" s="87"/>
      <c r="E4904" s="87"/>
      <c r="F4904" s="93" t="s">
        <v>38</v>
      </c>
      <c r="G4904" s="275">
        <f>Fecha_Base</f>
        <v>0</v>
      </c>
    </row>
    <row r="4905" spans="1:123" ht="24" customHeight="1" x14ac:dyDescent="0.25">
      <c r="A4905" s="276" t="s">
        <v>601</v>
      </c>
      <c r="B4905" s="88" t="str">
        <f>Ubicación</f>
        <v>CHIMBAS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11.2.21</v>
      </c>
      <c r="C4907" s="89" t="str">
        <f>IFERROR(VLOOKUP(B4907,Tabla_CyP,2,FALSE),"")</f>
        <v>Gabinete metálico de embutir 80/96 módulos</v>
      </c>
      <c r="D4907" s="94"/>
      <c r="E4907" s="95"/>
      <c r="F4907" s="93" t="s">
        <v>26</v>
      </c>
      <c r="G4907" s="278" t="str">
        <f>IFERROR(VLOOKUP(B4907,Tabla_CyP,4,FALSE),"")</f>
        <v>Un</v>
      </c>
    </row>
    <row r="4908" spans="1:123" ht="24" customHeight="1" x14ac:dyDescent="0.25">
      <c r="A4908" s="276"/>
      <c r="B4908" s="88"/>
      <c r="D4908" s="94"/>
      <c r="E4908" s="95"/>
      <c r="G4908" s="277"/>
    </row>
    <row r="4909" spans="1:123" ht="24" customHeight="1" x14ac:dyDescent="0.25">
      <c r="A4909" s="335" t="s">
        <v>507</v>
      </c>
      <c r="B4909" s="336"/>
      <c r="C4909" s="337" t="s">
        <v>0</v>
      </c>
      <c r="D4909" s="337" t="s">
        <v>27</v>
      </c>
      <c r="E4909" s="339" t="s">
        <v>28</v>
      </c>
      <c r="F4909" s="341" t="s">
        <v>29</v>
      </c>
      <c r="G4909" s="341" t="s">
        <v>30</v>
      </c>
    </row>
    <row r="4910" spans="1:123" s="94" customFormat="1" ht="24" customHeight="1" x14ac:dyDescent="0.25">
      <c r="A4910" s="99" t="s">
        <v>508</v>
      </c>
      <c r="B4910" s="99" t="s">
        <v>509</v>
      </c>
      <c r="C4910" s="338"/>
      <c r="D4910" s="338"/>
      <c r="E4910" s="340"/>
      <c r="F4910" s="342"/>
      <c r="G4910" s="342"/>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11.2.21</v>
      </c>
      <c r="B4949" s="288" t="str">
        <f>C4907</f>
        <v>Gabinete metálico de embutir 80/96 módulos</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SUBSECRETARIA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E.N.I. Bº 7 de Septiembre</v>
      </c>
      <c r="C4954" s="87"/>
      <c r="D4954" s="87"/>
      <c r="E4954" s="87"/>
      <c r="F4954" s="93" t="s">
        <v>38</v>
      </c>
      <c r="G4954" s="275">
        <f>Fecha_Base</f>
        <v>0</v>
      </c>
    </row>
    <row r="4955" spans="1:123" ht="24" customHeight="1" x14ac:dyDescent="0.25">
      <c r="A4955" s="276" t="s">
        <v>601</v>
      </c>
      <c r="B4955" s="88" t="str">
        <f>Ubicación</f>
        <v>CHIMBAS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11.2.22</v>
      </c>
      <c r="C4957" s="89" t="str">
        <f>IFERROR(VLOOKUP(B4957,Tabla_CyP,2,FALSE),"")</f>
        <v xml:space="preserve">Jabalinas 19x3000 tipo Cooperwel         </v>
      </c>
      <c r="D4957" s="94"/>
      <c r="E4957" s="95"/>
      <c r="F4957" s="93" t="s">
        <v>26</v>
      </c>
      <c r="G4957" s="278" t="str">
        <f>IFERROR(VLOOKUP(B4957,Tabla_CyP,4,FALSE),"")</f>
        <v>Un</v>
      </c>
    </row>
    <row r="4958" spans="1:123" ht="24" customHeight="1" x14ac:dyDescent="0.25">
      <c r="A4958" s="276"/>
      <c r="B4958" s="88"/>
      <c r="D4958" s="94"/>
      <c r="E4958" s="95"/>
      <c r="G4958" s="277"/>
    </row>
    <row r="4959" spans="1:123" ht="24" customHeight="1" x14ac:dyDescent="0.25">
      <c r="A4959" s="335" t="s">
        <v>507</v>
      </c>
      <c r="B4959" s="336"/>
      <c r="C4959" s="337" t="s">
        <v>0</v>
      </c>
      <c r="D4959" s="337" t="s">
        <v>27</v>
      </c>
      <c r="E4959" s="339" t="s">
        <v>28</v>
      </c>
      <c r="F4959" s="341" t="s">
        <v>29</v>
      </c>
      <c r="G4959" s="341" t="s">
        <v>30</v>
      </c>
    </row>
    <row r="4960" spans="1:123" s="94" customFormat="1" ht="24" customHeight="1" x14ac:dyDescent="0.25">
      <c r="A4960" s="99" t="s">
        <v>508</v>
      </c>
      <c r="B4960" s="99" t="s">
        <v>509</v>
      </c>
      <c r="C4960" s="338"/>
      <c r="D4960" s="338"/>
      <c r="E4960" s="340"/>
      <c r="F4960" s="342"/>
      <c r="G4960" s="342"/>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11.2.22</v>
      </c>
      <c r="B4999" s="288" t="str">
        <f>C4957</f>
        <v xml:space="preserve">Jabalinas 19x3000 tipo Cooperwel         </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SUBSECRETARIA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E.N.I. Bº 7 de Septiembre</v>
      </c>
      <c r="C5004" s="87"/>
      <c r="D5004" s="87"/>
      <c r="E5004" s="87"/>
      <c r="F5004" s="93" t="s">
        <v>38</v>
      </c>
      <c r="G5004" s="275">
        <f>Fecha_Base</f>
        <v>0</v>
      </c>
    </row>
    <row r="5005" spans="1:7" ht="24" customHeight="1" x14ac:dyDescent="0.25">
      <c r="A5005" s="276" t="s">
        <v>601</v>
      </c>
      <c r="B5005" s="88" t="str">
        <f>Ubicación</f>
        <v>CHIMBAS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11.2.23</v>
      </c>
      <c r="C5007" s="89" t="str">
        <f>IFERROR(VLOOKUP(B5007,Tabla_CyP,2,FALSE),"")</f>
        <v xml:space="preserve">Jabalinas 15x1500 tipo Cooperwel </v>
      </c>
      <c r="D5007" s="94"/>
      <c r="E5007" s="95"/>
      <c r="F5007" s="93" t="s">
        <v>26</v>
      </c>
      <c r="G5007" s="278" t="str">
        <f>IFERROR(VLOOKUP(B5007,Tabla_CyP,4,FALSE),"")</f>
        <v>Un</v>
      </c>
    </row>
    <row r="5008" spans="1:7" ht="24" customHeight="1" x14ac:dyDescent="0.25">
      <c r="A5008" s="276"/>
      <c r="B5008" s="88"/>
      <c r="D5008" s="94"/>
      <c r="E5008" s="95"/>
      <c r="G5008" s="277"/>
    </row>
    <row r="5009" spans="1:123" ht="24" customHeight="1" x14ac:dyDescent="0.25">
      <c r="A5009" s="335" t="s">
        <v>507</v>
      </c>
      <c r="B5009" s="336"/>
      <c r="C5009" s="337" t="s">
        <v>0</v>
      </c>
      <c r="D5009" s="337" t="s">
        <v>27</v>
      </c>
      <c r="E5009" s="339" t="s">
        <v>28</v>
      </c>
      <c r="F5009" s="341" t="s">
        <v>29</v>
      </c>
      <c r="G5009" s="341" t="s">
        <v>30</v>
      </c>
    </row>
    <row r="5010" spans="1:123" s="94" customFormat="1" ht="24" customHeight="1" x14ac:dyDescent="0.25">
      <c r="A5010" s="99" t="s">
        <v>508</v>
      </c>
      <c r="B5010" s="99" t="s">
        <v>509</v>
      </c>
      <c r="C5010" s="338"/>
      <c r="D5010" s="338"/>
      <c r="E5010" s="340"/>
      <c r="F5010" s="342"/>
      <c r="G5010" s="342"/>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11.2.23</v>
      </c>
      <c r="B5049" s="288" t="str">
        <f>C5007</f>
        <v xml:space="preserve">Jabalinas 15x1500 tipo Cooperwel </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SUBSECRETARIA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E.N.I. Bº 7 de Septiembre</v>
      </c>
      <c r="C5054" s="87"/>
      <c r="D5054" s="87"/>
      <c r="E5054" s="87"/>
      <c r="F5054" s="93" t="s">
        <v>38</v>
      </c>
      <c r="G5054" s="275">
        <f>Fecha_Base</f>
        <v>0</v>
      </c>
    </row>
    <row r="5055" spans="1:7" ht="24" customHeight="1" x14ac:dyDescent="0.25">
      <c r="A5055" s="276" t="s">
        <v>601</v>
      </c>
      <c r="B5055" s="88" t="str">
        <f>Ubicación</f>
        <v>CHIMBAS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11.2.24</v>
      </c>
      <c r="C5057" s="89" t="str">
        <f>IFERROR(VLOOKUP(B5057,Tabla_CyP,2,FALSE),"")</f>
        <v>Prensa cable p/jabalina</v>
      </c>
      <c r="D5057" s="94"/>
      <c r="E5057" s="95"/>
      <c r="F5057" s="93" t="s">
        <v>26</v>
      </c>
      <c r="G5057" s="278" t="str">
        <f>IFERROR(VLOOKUP(B5057,Tabla_CyP,4,FALSE),"")</f>
        <v>Un</v>
      </c>
    </row>
    <row r="5058" spans="1:123" ht="24" customHeight="1" x14ac:dyDescent="0.25">
      <c r="A5058" s="276"/>
      <c r="B5058" s="88"/>
      <c r="D5058" s="94"/>
      <c r="E5058" s="95"/>
      <c r="G5058" s="277"/>
    </row>
    <row r="5059" spans="1:123" ht="24" customHeight="1" x14ac:dyDescent="0.25">
      <c r="A5059" s="335" t="s">
        <v>507</v>
      </c>
      <c r="B5059" s="336"/>
      <c r="C5059" s="337" t="s">
        <v>0</v>
      </c>
      <c r="D5059" s="337" t="s">
        <v>27</v>
      </c>
      <c r="E5059" s="339" t="s">
        <v>28</v>
      </c>
      <c r="F5059" s="341" t="s">
        <v>29</v>
      </c>
      <c r="G5059" s="341" t="s">
        <v>30</v>
      </c>
    </row>
    <row r="5060" spans="1:123" s="94" customFormat="1" ht="24" customHeight="1" x14ac:dyDescent="0.25">
      <c r="A5060" s="99" t="s">
        <v>508</v>
      </c>
      <c r="B5060" s="99" t="s">
        <v>509</v>
      </c>
      <c r="C5060" s="338"/>
      <c r="D5060" s="338"/>
      <c r="E5060" s="340"/>
      <c r="F5060" s="342"/>
      <c r="G5060" s="342"/>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11.2.24</v>
      </c>
      <c r="B5099" s="288" t="str">
        <f>C5057</f>
        <v>Prensa cable p/jabalina</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SUBSECRETARIA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E.N.I. Bº 7 de Septiembre</v>
      </c>
      <c r="C5104" s="87"/>
      <c r="D5104" s="87"/>
      <c r="E5104" s="87"/>
      <c r="F5104" s="93" t="s">
        <v>38</v>
      </c>
      <c r="G5104" s="275">
        <f>Fecha_Base</f>
        <v>0</v>
      </c>
    </row>
    <row r="5105" spans="1:123" ht="24" customHeight="1" x14ac:dyDescent="0.25">
      <c r="A5105" s="276" t="s">
        <v>601</v>
      </c>
      <c r="B5105" s="88" t="str">
        <f>Ubicación</f>
        <v>CHIMBAS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11.2.25</v>
      </c>
      <c r="C5107" s="89" t="str">
        <f>IFERROR(VLOOKUP(B5107,Tabla_CyP,2,FALSE),"")</f>
        <v>Caja de Inspección Hierro fundido</v>
      </c>
      <c r="D5107" s="94"/>
      <c r="E5107" s="95"/>
      <c r="F5107" s="93" t="s">
        <v>26</v>
      </c>
      <c r="G5107" s="278" t="str">
        <f>IFERROR(VLOOKUP(B5107,Tabla_CyP,4,FALSE),"")</f>
        <v>Un</v>
      </c>
    </row>
    <row r="5108" spans="1:123" ht="24" customHeight="1" x14ac:dyDescent="0.25">
      <c r="A5108" s="276"/>
      <c r="B5108" s="88"/>
      <c r="D5108" s="94"/>
      <c r="E5108" s="95"/>
      <c r="G5108" s="277"/>
    </row>
    <row r="5109" spans="1:123" ht="24" customHeight="1" x14ac:dyDescent="0.25">
      <c r="A5109" s="335" t="s">
        <v>507</v>
      </c>
      <c r="B5109" s="336"/>
      <c r="C5109" s="337" t="s">
        <v>0</v>
      </c>
      <c r="D5109" s="337" t="s">
        <v>27</v>
      </c>
      <c r="E5109" s="339" t="s">
        <v>28</v>
      </c>
      <c r="F5109" s="341" t="s">
        <v>29</v>
      </c>
      <c r="G5109" s="341" t="s">
        <v>30</v>
      </c>
    </row>
    <row r="5110" spans="1:123" s="94" customFormat="1" ht="24" customHeight="1" x14ac:dyDescent="0.25">
      <c r="A5110" s="99" t="s">
        <v>508</v>
      </c>
      <c r="B5110" s="99" t="s">
        <v>509</v>
      </c>
      <c r="C5110" s="338"/>
      <c r="D5110" s="338"/>
      <c r="E5110" s="340"/>
      <c r="F5110" s="342"/>
      <c r="G5110" s="342"/>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11.2.25</v>
      </c>
      <c r="B5149" s="288" t="str">
        <f>C5107</f>
        <v>Caja de Inspección Hierro fundido</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SUBSECRETARIA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E.N.I. Bº 7 de Septiembre</v>
      </c>
      <c r="C5154" s="87"/>
      <c r="D5154" s="87"/>
      <c r="E5154" s="87"/>
      <c r="F5154" s="93" t="s">
        <v>38</v>
      </c>
      <c r="G5154" s="275">
        <f>Fecha_Base</f>
        <v>0</v>
      </c>
    </row>
    <row r="5155" spans="1:123" ht="24" customHeight="1" x14ac:dyDescent="0.25">
      <c r="A5155" s="276" t="s">
        <v>601</v>
      </c>
      <c r="B5155" s="88" t="str">
        <f>Ubicación</f>
        <v>CHIMBAS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11.2.26</v>
      </c>
      <c r="C5157" s="89" t="str">
        <f>IFERROR(VLOOKUP(B5157,Tabla_CyP,2,FALSE),"")</f>
        <v xml:space="preserve">Cable Cu desnudo 25 mm2 </v>
      </c>
      <c r="D5157" s="94"/>
      <c r="E5157" s="95"/>
      <c r="F5157" s="93" t="s">
        <v>26</v>
      </c>
      <c r="G5157" s="278" t="str">
        <f>IFERROR(VLOOKUP(B5157,Tabla_CyP,4,FALSE),"")</f>
        <v>Un</v>
      </c>
    </row>
    <row r="5158" spans="1:123" ht="24" customHeight="1" x14ac:dyDescent="0.25">
      <c r="A5158" s="276"/>
      <c r="B5158" s="88"/>
      <c r="D5158" s="94"/>
      <c r="E5158" s="95"/>
      <c r="G5158" s="277"/>
    </row>
    <row r="5159" spans="1:123" ht="24" customHeight="1" x14ac:dyDescent="0.25">
      <c r="A5159" s="335" t="s">
        <v>507</v>
      </c>
      <c r="B5159" s="336"/>
      <c r="C5159" s="337" t="s">
        <v>0</v>
      </c>
      <c r="D5159" s="337" t="s">
        <v>27</v>
      </c>
      <c r="E5159" s="339" t="s">
        <v>28</v>
      </c>
      <c r="F5159" s="341" t="s">
        <v>29</v>
      </c>
      <c r="G5159" s="341" t="s">
        <v>30</v>
      </c>
    </row>
    <row r="5160" spans="1:123" s="94" customFormat="1" ht="24" customHeight="1" x14ac:dyDescent="0.25">
      <c r="A5160" s="99" t="s">
        <v>508</v>
      </c>
      <c r="B5160" s="99" t="s">
        <v>509</v>
      </c>
      <c r="C5160" s="338"/>
      <c r="D5160" s="338"/>
      <c r="E5160" s="340"/>
      <c r="F5160" s="342"/>
      <c r="G5160" s="342"/>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11.2.26</v>
      </c>
      <c r="B5199" s="288" t="str">
        <f>C5157</f>
        <v xml:space="preserve">Cable Cu desnudo 25 mm2 </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SUBSECRETARIA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E.N.I. Bº 7 de Septiembre</v>
      </c>
      <c r="C5204" s="87"/>
      <c r="D5204" s="87"/>
      <c r="E5204" s="87"/>
      <c r="F5204" s="93" t="s">
        <v>38</v>
      </c>
      <c r="G5204" s="275">
        <f>Fecha_Base</f>
        <v>0</v>
      </c>
    </row>
    <row r="5205" spans="1:123" ht="24" customHeight="1" x14ac:dyDescent="0.25">
      <c r="A5205" s="276" t="s">
        <v>601</v>
      </c>
      <c r="B5205" s="88" t="str">
        <f>Ubicación</f>
        <v>CHIMBAS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11.2.27</v>
      </c>
      <c r="C5207" s="89" t="str">
        <f>IFERROR(VLOOKUP(B5207,Tabla_CyP,2,FALSE),"")</f>
        <v>Cable Cu antillama 1,5 mm2  Pirelli</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5" t="s">
        <v>507</v>
      </c>
      <c r="B5209" s="336"/>
      <c r="C5209" s="337" t="s">
        <v>0</v>
      </c>
      <c r="D5209" s="337" t="s">
        <v>27</v>
      </c>
      <c r="E5209" s="339" t="s">
        <v>28</v>
      </c>
      <c r="F5209" s="341" t="s">
        <v>29</v>
      </c>
      <c r="G5209" s="341" t="s">
        <v>30</v>
      </c>
    </row>
    <row r="5210" spans="1:123" s="94" customFormat="1" ht="24" customHeight="1" x14ac:dyDescent="0.25">
      <c r="A5210" s="99" t="s">
        <v>508</v>
      </c>
      <c r="B5210" s="99" t="s">
        <v>509</v>
      </c>
      <c r="C5210" s="338"/>
      <c r="D5210" s="338"/>
      <c r="E5210" s="340"/>
      <c r="F5210" s="342"/>
      <c r="G5210" s="342"/>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11.2.27</v>
      </c>
      <c r="B5249" s="288" t="str">
        <f>C5207</f>
        <v>Cable Cu antillama 1,5 mm2  Pirelli</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SUBSECRETARIA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E.N.I. Bº 7 de Septiembre</v>
      </c>
      <c r="C5254" s="87"/>
      <c r="D5254" s="87"/>
      <c r="E5254" s="87"/>
      <c r="F5254" s="93" t="s">
        <v>38</v>
      </c>
      <c r="G5254" s="275">
        <f>Fecha_Base</f>
        <v>0</v>
      </c>
    </row>
    <row r="5255" spans="1:123" ht="24" customHeight="1" x14ac:dyDescent="0.25">
      <c r="A5255" s="276" t="s">
        <v>601</v>
      </c>
      <c r="B5255" s="88" t="str">
        <f>Ubicación</f>
        <v>CHIMBAS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11.2.28</v>
      </c>
      <c r="C5257" s="89" t="str">
        <f>IFERROR(VLOOKUP(B5257,Tabla_CyP,2,FALSE),"")</f>
        <v>Cable Cu antillama 2,5 mm2 pirelli</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5" t="s">
        <v>507</v>
      </c>
      <c r="B5259" s="336"/>
      <c r="C5259" s="337" t="s">
        <v>0</v>
      </c>
      <c r="D5259" s="337" t="s">
        <v>27</v>
      </c>
      <c r="E5259" s="339" t="s">
        <v>28</v>
      </c>
      <c r="F5259" s="341" t="s">
        <v>29</v>
      </c>
      <c r="G5259" s="341" t="s">
        <v>30</v>
      </c>
    </row>
    <row r="5260" spans="1:123" s="94" customFormat="1" ht="24" customHeight="1" x14ac:dyDescent="0.25">
      <c r="A5260" s="99" t="s">
        <v>508</v>
      </c>
      <c r="B5260" s="99" t="s">
        <v>509</v>
      </c>
      <c r="C5260" s="338"/>
      <c r="D5260" s="338"/>
      <c r="E5260" s="340"/>
      <c r="F5260" s="342"/>
      <c r="G5260" s="342"/>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11.2.28</v>
      </c>
      <c r="B5299" s="288" t="str">
        <f>C5257</f>
        <v>Cable Cu antillama 2,5 mm2 pirelli</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SUBSECRETARIA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E.N.I. Bº 7 de Septiembre</v>
      </c>
      <c r="C5304" s="87"/>
      <c r="D5304" s="87"/>
      <c r="E5304" s="87"/>
      <c r="F5304" s="93" t="s">
        <v>38</v>
      </c>
      <c r="G5304" s="275">
        <f>Fecha_Base</f>
        <v>0</v>
      </c>
    </row>
    <row r="5305" spans="1:123" ht="24" customHeight="1" x14ac:dyDescent="0.25">
      <c r="A5305" s="276" t="s">
        <v>601</v>
      </c>
      <c r="B5305" s="88" t="str">
        <f>Ubicación</f>
        <v>CHIMBAS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11.2.29</v>
      </c>
      <c r="C5307" s="89" t="str">
        <f>IFERROR(VLOOKUP(B5307,Tabla_CyP,2,FALSE),"")</f>
        <v>Cable Cu antillama 4 mm2  Pirelli</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5" t="s">
        <v>507</v>
      </c>
      <c r="B5309" s="336"/>
      <c r="C5309" s="337" t="s">
        <v>0</v>
      </c>
      <c r="D5309" s="337" t="s">
        <v>27</v>
      </c>
      <c r="E5309" s="339" t="s">
        <v>28</v>
      </c>
      <c r="F5309" s="341" t="s">
        <v>29</v>
      </c>
      <c r="G5309" s="341" t="s">
        <v>30</v>
      </c>
    </row>
    <row r="5310" spans="1:123" s="94" customFormat="1" ht="24" customHeight="1" x14ac:dyDescent="0.25">
      <c r="A5310" s="99" t="s">
        <v>508</v>
      </c>
      <c r="B5310" s="99" t="s">
        <v>509</v>
      </c>
      <c r="C5310" s="338"/>
      <c r="D5310" s="338"/>
      <c r="E5310" s="340"/>
      <c r="F5310" s="342"/>
      <c r="G5310" s="342"/>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11.2.29</v>
      </c>
      <c r="B5349" s="288" t="str">
        <f>C5307</f>
        <v>Cable Cu antillama 4 mm2  Pirelli</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SUBSECRETARIA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E.N.I. Bº 7 de Septiembre</v>
      </c>
      <c r="C5354" s="87"/>
      <c r="D5354" s="87"/>
      <c r="E5354" s="87"/>
      <c r="F5354" s="93" t="s">
        <v>38</v>
      </c>
      <c r="G5354" s="275">
        <f>Fecha_Base</f>
        <v>0</v>
      </c>
    </row>
    <row r="5355" spans="1:123" ht="24" customHeight="1" x14ac:dyDescent="0.25">
      <c r="A5355" s="276" t="s">
        <v>601</v>
      </c>
      <c r="B5355" s="88" t="str">
        <f>Ubicación</f>
        <v>CHIMBAS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11.2.30</v>
      </c>
      <c r="C5357" s="89" t="str">
        <f>IFERROR(VLOOKUP(B5357,Tabla_CyP,2,FALSE),"")</f>
        <v>Cable Cu antillama 6 mm2 Pirelli</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5" t="s">
        <v>507</v>
      </c>
      <c r="B5359" s="336"/>
      <c r="C5359" s="337" t="s">
        <v>0</v>
      </c>
      <c r="D5359" s="337" t="s">
        <v>27</v>
      </c>
      <c r="E5359" s="339" t="s">
        <v>28</v>
      </c>
      <c r="F5359" s="341" t="s">
        <v>29</v>
      </c>
      <c r="G5359" s="341" t="s">
        <v>30</v>
      </c>
    </row>
    <row r="5360" spans="1:123" s="94" customFormat="1" ht="24" customHeight="1" x14ac:dyDescent="0.25">
      <c r="A5360" s="99" t="s">
        <v>508</v>
      </c>
      <c r="B5360" s="99" t="s">
        <v>509</v>
      </c>
      <c r="C5360" s="338"/>
      <c r="D5360" s="338"/>
      <c r="E5360" s="340"/>
      <c r="F5360" s="342"/>
      <c r="G5360" s="342"/>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11.2.30</v>
      </c>
      <c r="B5399" s="288" t="str">
        <f>C5357</f>
        <v>Cable Cu antillama 6 mm2 Pirelli</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SUBSECRETARIA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E.N.I. Bº 7 de Septiembre</v>
      </c>
      <c r="C5404" s="87"/>
      <c r="D5404" s="87"/>
      <c r="E5404" s="87"/>
      <c r="F5404" s="93" t="s">
        <v>38</v>
      </c>
      <c r="G5404" s="275">
        <f>Fecha_Base</f>
        <v>0</v>
      </c>
    </row>
    <row r="5405" spans="1:7" ht="24" customHeight="1" x14ac:dyDescent="0.25">
      <c r="A5405" s="276" t="s">
        <v>601</v>
      </c>
      <c r="B5405" s="88" t="str">
        <f>Ubicación</f>
        <v>CHIMBAS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11.2.31</v>
      </c>
      <c r="C5407" s="89" t="str">
        <f>IFERROR(VLOOKUP(B5407,Tabla_CyP,2,FALSE),"")</f>
        <v>Interrupt. difer. 4 x 16 Amp. 30 mA.</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5" t="s">
        <v>507</v>
      </c>
      <c r="B5409" s="336"/>
      <c r="C5409" s="337" t="s">
        <v>0</v>
      </c>
      <c r="D5409" s="337" t="s">
        <v>27</v>
      </c>
      <c r="E5409" s="339" t="s">
        <v>28</v>
      </c>
      <c r="F5409" s="341" t="s">
        <v>29</v>
      </c>
      <c r="G5409" s="341" t="s">
        <v>30</v>
      </c>
    </row>
    <row r="5410" spans="1:123" s="94" customFormat="1" ht="24" customHeight="1" x14ac:dyDescent="0.25">
      <c r="A5410" s="99" t="s">
        <v>508</v>
      </c>
      <c r="B5410" s="99" t="s">
        <v>509</v>
      </c>
      <c r="C5410" s="338"/>
      <c r="D5410" s="338"/>
      <c r="E5410" s="340"/>
      <c r="F5410" s="342"/>
      <c r="G5410" s="342"/>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11.2.31</v>
      </c>
      <c r="B5449" s="288" t="str">
        <f>C5407</f>
        <v>Interrupt. difer. 4 x 16 Amp. 30 mA.</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SUBSECRETARIA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E.N.I. Bº 7 de Septiembre</v>
      </c>
      <c r="C5454" s="87"/>
      <c r="D5454" s="87"/>
      <c r="E5454" s="87"/>
      <c r="F5454" s="93" t="s">
        <v>38</v>
      </c>
      <c r="G5454" s="275">
        <f>Fecha_Base</f>
        <v>0</v>
      </c>
    </row>
    <row r="5455" spans="1:7" ht="24" customHeight="1" x14ac:dyDescent="0.25">
      <c r="A5455" s="276" t="s">
        <v>601</v>
      </c>
      <c r="B5455" s="88" t="str">
        <f>Ubicación</f>
        <v>CHIMBAS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11.2.32</v>
      </c>
      <c r="C5457" s="89" t="str">
        <f>IFERROR(VLOOKUP(B5457,Tabla_CyP,2,FALSE),"")</f>
        <v>Interrupt. difer. 4 x 25 Amp. 30 mA.</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5" t="s">
        <v>507</v>
      </c>
      <c r="B5459" s="336"/>
      <c r="C5459" s="337" t="s">
        <v>0</v>
      </c>
      <c r="D5459" s="337" t="s">
        <v>27</v>
      </c>
      <c r="E5459" s="339" t="s">
        <v>28</v>
      </c>
      <c r="F5459" s="341" t="s">
        <v>29</v>
      </c>
      <c r="G5459" s="341" t="s">
        <v>30</v>
      </c>
    </row>
    <row r="5460" spans="1:123" s="94" customFormat="1" ht="24" customHeight="1" x14ac:dyDescent="0.25">
      <c r="A5460" s="99" t="s">
        <v>508</v>
      </c>
      <c r="B5460" s="99" t="s">
        <v>509</v>
      </c>
      <c r="C5460" s="338"/>
      <c r="D5460" s="338"/>
      <c r="E5460" s="340"/>
      <c r="F5460" s="342"/>
      <c r="G5460" s="342"/>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11.2.32</v>
      </c>
      <c r="B5499" s="288" t="str">
        <f>C5457</f>
        <v>Interrupt. difer. 4 x 25 Amp. 30 mA.</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SUBSECRETARIA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E.N.I. Bº 7 de Septiembre</v>
      </c>
      <c r="C5504" s="87"/>
      <c r="D5504" s="87"/>
      <c r="E5504" s="87"/>
      <c r="F5504" s="93" t="s">
        <v>38</v>
      </c>
      <c r="G5504" s="275">
        <f>Fecha_Base</f>
        <v>0</v>
      </c>
    </row>
    <row r="5505" spans="1:123" ht="24" customHeight="1" x14ac:dyDescent="0.25">
      <c r="A5505" s="276" t="s">
        <v>601</v>
      </c>
      <c r="B5505" s="88" t="str">
        <f>Ubicación</f>
        <v>CHIMBAS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11.2.33</v>
      </c>
      <c r="C5507" s="89" t="str">
        <f>IFERROR(VLOOKUP(B5507,Tabla_CyP,2,FALSE),"")</f>
        <v>Interrupt. difer. 4 x 32 Amp. 30 mA.</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5" t="s">
        <v>507</v>
      </c>
      <c r="B5509" s="336"/>
      <c r="C5509" s="337" t="s">
        <v>0</v>
      </c>
      <c r="D5509" s="337" t="s">
        <v>27</v>
      </c>
      <c r="E5509" s="339" t="s">
        <v>28</v>
      </c>
      <c r="F5509" s="341" t="s">
        <v>29</v>
      </c>
      <c r="G5509" s="341" t="s">
        <v>30</v>
      </c>
    </row>
    <row r="5510" spans="1:123" s="94" customFormat="1" ht="24" customHeight="1" x14ac:dyDescent="0.25">
      <c r="A5510" s="99" t="s">
        <v>508</v>
      </c>
      <c r="B5510" s="99" t="s">
        <v>509</v>
      </c>
      <c r="C5510" s="338"/>
      <c r="D5510" s="338"/>
      <c r="E5510" s="340"/>
      <c r="F5510" s="342"/>
      <c r="G5510" s="342"/>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11.2.33</v>
      </c>
      <c r="B5549" s="288" t="str">
        <f>C5507</f>
        <v>Interrupt. difer. 4 x 32 Amp. 30 mA.</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SUBSECRETARIA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E.N.I. Bº 7 de Septiembre</v>
      </c>
      <c r="C5554" s="87"/>
      <c r="D5554" s="87"/>
      <c r="E5554" s="87"/>
      <c r="F5554" s="93" t="s">
        <v>38</v>
      </c>
      <c r="G5554" s="275">
        <f>Fecha_Base</f>
        <v>0</v>
      </c>
    </row>
    <row r="5555" spans="1:123" ht="24" customHeight="1" x14ac:dyDescent="0.25">
      <c r="A5555" s="276" t="s">
        <v>601</v>
      </c>
      <c r="B5555" s="88" t="str">
        <f>Ubicación</f>
        <v>CHIMBAS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11.2.34</v>
      </c>
      <c r="C5557" s="89" t="str">
        <f>IFERROR(VLOOKUP(B5557,Tabla_CyP,2,FALSE),"")</f>
        <v>Interrupt. difer. 4 x 60 Amp. 30 mA.</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5" t="s">
        <v>507</v>
      </c>
      <c r="B5559" s="336"/>
      <c r="C5559" s="337" t="s">
        <v>0</v>
      </c>
      <c r="D5559" s="337" t="s">
        <v>27</v>
      </c>
      <c r="E5559" s="339" t="s">
        <v>28</v>
      </c>
      <c r="F5559" s="341" t="s">
        <v>29</v>
      </c>
      <c r="G5559" s="341" t="s">
        <v>30</v>
      </c>
    </row>
    <row r="5560" spans="1:123" s="94" customFormat="1" ht="24" customHeight="1" x14ac:dyDescent="0.25">
      <c r="A5560" s="99" t="s">
        <v>508</v>
      </c>
      <c r="B5560" s="99" t="s">
        <v>509</v>
      </c>
      <c r="C5560" s="338"/>
      <c r="D5560" s="338"/>
      <c r="E5560" s="340"/>
      <c r="F5560" s="342"/>
      <c r="G5560" s="342"/>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11.2.34</v>
      </c>
      <c r="B5599" s="288" t="str">
        <f>C5557</f>
        <v>Interrupt. difer. 4 x 60 Amp. 30 mA.</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SUBSECRETARIA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E.N.I. Bº 7 de Septiembre</v>
      </c>
      <c r="C5604" s="87"/>
      <c r="D5604" s="87"/>
      <c r="E5604" s="87"/>
      <c r="F5604" s="93" t="s">
        <v>38</v>
      </c>
      <c r="G5604" s="275">
        <f>Fecha_Base</f>
        <v>0</v>
      </c>
    </row>
    <row r="5605" spans="1:123" ht="24" customHeight="1" x14ac:dyDescent="0.25">
      <c r="A5605" s="276" t="s">
        <v>601</v>
      </c>
      <c r="B5605" s="88" t="str">
        <f>Ubicación</f>
        <v>CHIMBAS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11.2.35</v>
      </c>
      <c r="C5607" s="89" t="str">
        <f>IFERROR(VLOOKUP(B5607,Tabla_CyP,2,FALSE),"")</f>
        <v>Llaves termomagneticas 2 x 6A - MG</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5" t="s">
        <v>507</v>
      </c>
      <c r="B5609" s="336"/>
      <c r="C5609" s="337" t="s">
        <v>0</v>
      </c>
      <c r="D5609" s="337" t="s">
        <v>27</v>
      </c>
      <c r="E5609" s="339" t="s">
        <v>28</v>
      </c>
      <c r="F5609" s="341" t="s">
        <v>29</v>
      </c>
      <c r="G5609" s="341" t="s">
        <v>30</v>
      </c>
    </row>
    <row r="5610" spans="1:123" s="94" customFormat="1" ht="24" customHeight="1" x14ac:dyDescent="0.25">
      <c r="A5610" s="99" t="s">
        <v>508</v>
      </c>
      <c r="B5610" s="99" t="s">
        <v>509</v>
      </c>
      <c r="C5610" s="338"/>
      <c r="D5610" s="338"/>
      <c r="E5610" s="340"/>
      <c r="F5610" s="342"/>
      <c r="G5610" s="342"/>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11.2.35</v>
      </c>
      <c r="B5649" s="288" t="str">
        <f>C5607</f>
        <v>Llaves termomagneticas 2 x 6A - MG</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SUBSECRETARIA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E.N.I. Bº 7 de Septiembre</v>
      </c>
      <c r="C5654" s="87"/>
      <c r="D5654" s="87"/>
      <c r="E5654" s="87"/>
      <c r="F5654" s="93" t="s">
        <v>38</v>
      </c>
      <c r="G5654" s="275">
        <f>Fecha_Base</f>
        <v>0</v>
      </c>
    </row>
    <row r="5655" spans="1:123" ht="24" customHeight="1" x14ac:dyDescent="0.25">
      <c r="A5655" s="276" t="s">
        <v>601</v>
      </c>
      <c r="B5655" s="88" t="str">
        <f>Ubicación</f>
        <v>CHIMBAS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11.2.36</v>
      </c>
      <c r="C5657" s="89" t="str">
        <f>IFERROR(VLOOKUP(B5657,Tabla_CyP,2,FALSE),"")</f>
        <v>Llaves termomagneticas 2 x 10A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5" t="s">
        <v>507</v>
      </c>
      <c r="B5659" s="336"/>
      <c r="C5659" s="337" t="s">
        <v>0</v>
      </c>
      <c r="D5659" s="337" t="s">
        <v>27</v>
      </c>
      <c r="E5659" s="339" t="s">
        <v>28</v>
      </c>
      <c r="F5659" s="341" t="s">
        <v>29</v>
      </c>
      <c r="G5659" s="341" t="s">
        <v>30</v>
      </c>
    </row>
    <row r="5660" spans="1:123" s="94" customFormat="1" ht="24" customHeight="1" x14ac:dyDescent="0.25">
      <c r="A5660" s="99" t="s">
        <v>508</v>
      </c>
      <c r="B5660" s="99" t="s">
        <v>509</v>
      </c>
      <c r="C5660" s="338"/>
      <c r="D5660" s="338"/>
      <c r="E5660" s="340"/>
      <c r="F5660" s="342"/>
      <c r="G5660" s="342"/>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11.2.36</v>
      </c>
      <c r="B5699" s="288" t="str">
        <f>C5657</f>
        <v>Llaves termomagneticas 2 x 10A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SUBSECRETARIA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E.N.I. Bº 7 de Septiembre</v>
      </c>
      <c r="C5704" s="87"/>
      <c r="D5704" s="87"/>
      <c r="E5704" s="87"/>
      <c r="F5704" s="93" t="s">
        <v>38</v>
      </c>
      <c r="G5704" s="275">
        <f>Fecha_Base</f>
        <v>0</v>
      </c>
    </row>
    <row r="5705" spans="1:123" ht="24" customHeight="1" x14ac:dyDescent="0.25">
      <c r="A5705" s="276" t="s">
        <v>601</v>
      </c>
      <c r="B5705" s="88" t="str">
        <f>Ubicación</f>
        <v>CHIMBAS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11.2.37</v>
      </c>
      <c r="C5707" s="89" t="str">
        <f>IFERROR(VLOOKUP(B5707,Tabla_CyP,2,FALSE),"")</f>
        <v>Llaves termomagneticas 2 x 16A - MG</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5" t="s">
        <v>507</v>
      </c>
      <c r="B5709" s="336"/>
      <c r="C5709" s="337" t="s">
        <v>0</v>
      </c>
      <c r="D5709" s="337" t="s">
        <v>27</v>
      </c>
      <c r="E5709" s="339" t="s">
        <v>28</v>
      </c>
      <c r="F5709" s="341" t="s">
        <v>29</v>
      </c>
      <c r="G5709" s="341" t="s">
        <v>30</v>
      </c>
    </row>
    <row r="5710" spans="1:123" s="94" customFormat="1" ht="24" customHeight="1" x14ac:dyDescent="0.25">
      <c r="A5710" s="99" t="s">
        <v>508</v>
      </c>
      <c r="B5710" s="99" t="s">
        <v>509</v>
      </c>
      <c r="C5710" s="338"/>
      <c r="D5710" s="338"/>
      <c r="E5710" s="340"/>
      <c r="F5710" s="342"/>
      <c r="G5710" s="342"/>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11.2.37</v>
      </c>
      <c r="B5749" s="288" t="str">
        <f>C5707</f>
        <v>Llaves termomagneticas 2 x 16A - MG</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SUBSECRETARIA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E.N.I. Bº 7 de Septiembre</v>
      </c>
      <c r="C5754" s="87"/>
      <c r="D5754" s="87"/>
      <c r="E5754" s="87"/>
      <c r="F5754" s="93" t="s">
        <v>38</v>
      </c>
      <c r="G5754" s="275">
        <f>Fecha_Base</f>
        <v>0</v>
      </c>
    </row>
    <row r="5755" spans="1:123" ht="24" customHeight="1" x14ac:dyDescent="0.25">
      <c r="A5755" s="276" t="s">
        <v>601</v>
      </c>
      <c r="B5755" s="88" t="str">
        <f>Ubicación</f>
        <v>CHIMBAS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11.2.38</v>
      </c>
      <c r="C5757" s="89" t="str">
        <f>IFERROR(VLOOKUP(B5757,Tabla_CyP,2,FALSE),"")</f>
        <v>Llaves termomagneticas 2x25A - MG</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5" t="s">
        <v>507</v>
      </c>
      <c r="B5759" s="336"/>
      <c r="C5759" s="337" t="s">
        <v>0</v>
      </c>
      <c r="D5759" s="337" t="s">
        <v>27</v>
      </c>
      <c r="E5759" s="339" t="s">
        <v>28</v>
      </c>
      <c r="F5759" s="341" t="s">
        <v>29</v>
      </c>
      <c r="G5759" s="341" t="s">
        <v>30</v>
      </c>
    </row>
    <row r="5760" spans="1:123" s="94" customFormat="1" ht="24" customHeight="1" x14ac:dyDescent="0.25">
      <c r="A5760" s="99" t="s">
        <v>508</v>
      </c>
      <c r="B5760" s="99" t="s">
        <v>509</v>
      </c>
      <c r="C5760" s="338"/>
      <c r="D5760" s="338"/>
      <c r="E5760" s="340"/>
      <c r="F5760" s="342"/>
      <c r="G5760" s="342"/>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11.2.38</v>
      </c>
      <c r="B5799" s="288" t="str">
        <f>C5757</f>
        <v>Llaves termomagneticas 2x25A - MG</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SUBSECRETARIA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E.N.I. Bº 7 de Septiembre</v>
      </c>
      <c r="C5804" s="87"/>
      <c r="D5804" s="87"/>
      <c r="E5804" s="87"/>
      <c r="F5804" s="93" t="s">
        <v>38</v>
      </c>
      <c r="G5804" s="275">
        <f>Fecha_Base</f>
        <v>0</v>
      </c>
    </row>
    <row r="5805" spans="1:7" ht="24" customHeight="1" x14ac:dyDescent="0.25">
      <c r="A5805" s="276" t="s">
        <v>601</v>
      </c>
      <c r="B5805" s="88" t="str">
        <f>Ubicación</f>
        <v>CHIMBAS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11.2.39</v>
      </c>
      <c r="C5807" s="89" t="str">
        <f>IFERROR(VLOOKUP(B5807,Tabla_CyP,2,FALSE),"")</f>
        <v>Llaves termomagneticas 4 x 16 A - MG</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5" t="s">
        <v>507</v>
      </c>
      <c r="B5809" s="336"/>
      <c r="C5809" s="337" t="s">
        <v>0</v>
      </c>
      <c r="D5809" s="337" t="s">
        <v>27</v>
      </c>
      <c r="E5809" s="339" t="s">
        <v>28</v>
      </c>
      <c r="F5809" s="341" t="s">
        <v>29</v>
      </c>
      <c r="G5809" s="341" t="s">
        <v>30</v>
      </c>
    </row>
    <row r="5810" spans="1:123" s="94" customFormat="1" ht="24" customHeight="1" x14ac:dyDescent="0.25">
      <c r="A5810" s="99" t="s">
        <v>508</v>
      </c>
      <c r="B5810" s="99" t="s">
        <v>509</v>
      </c>
      <c r="C5810" s="338"/>
      <c r="D5810" s="338"/>
      <c r="E5810" s="340"/>
      <c r="F5810" s="342"/>
      <c r="G5810" s="342"/>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11.2.39</v>
      </c>
      <c r="B5849" s="288" t="str">
        <f>C5807</f>
        <v>Llaves termomagneticas 4 x 16 A - MG</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SUBSECRETARIA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E.N.I. Bº 7 de Septiembre</v>
      </c>
      <c r="C5854" s="87"/>
      <c r="D5854" s="87"/>
      <c r="E5854" s="87"/>
      <c r="F5854" s="93" t="s">
        <v>38</v>
      </c>
      <c r="G5854" s="275">
        <f>Fecha_Base</f>
        <v>0</v>
      </c>
    </row>
    <row r="5855" spans="1:7" ht="24" customHeight="1" x14ac:dyDescent="0.25">
      <c r="A5855" s="276" t="s">
        <v>601</v>
      </c>
      <c r="B5855" s="88" t="str">
        <f>Ubicación</f>
        <v>CHIMBAS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11.2.40</v>
      </c>
      <c r="C5857" s="89" t="str">
        <f>IFERROR(VLOOKUP(B5857,Tabla_CyP,2,FALSE),"")</f>
        <v>Llaves termomagneticas 4 x 32 A - MG</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5" t="s">
        <v>507</v>
      </c>
      <c r="B5859" s="336"/>
      <c r="C5859" s="337" t="s">
        <v>0</v>
      </c>
      <c r="D5859" s="337" t="s">
        <v>27</v>
      </c>
      <c r="E5859" s="339" t="s">
        <v>28</v>
      </c>
      <c r="F5859" s="341" t="s">
        <v>29</v>
      </c>
      <c r="G5859" s="341" t="s">
        <v>30</v>
      </c>
    </row>
    <row r="5860" spans="1:123" s="94" customFormat="1" ht="24" customHeight="1" x14ac:dyDescent="0.25">
      <c r="A5860" s="99" t="s">
        <v>508</v>
      </c>
      <c r="B5860" s="99" t="s">
        <v>509</v>
      </c>
      <c r="C5860" s="338"/>
      <c r="D5860" s="338"/>
      <c r="E5860" s="340"/>
      <c r="F5860" s="342"/>
      <c r="G5860" s="342"/>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11.2.40</v>
      </c>
      <c r="B5899" s="288" t="str">
        <f>C5857</f>
        <v>Llaves termomagneticas 4 x 32 A - MG</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SUBSECRETARIA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E.N.I. Bº 7 de Septiembre</v>
      </c>
      <c r="C5904" s="87"/>
      <c r="D5904" s="87"/>
      <c r="E5904" s="87"/>
      <c r="F5904" s="93" t="s">
        <v>38</v>
      </c>
      <c r="G5904" s="275">
        <f>Fecha_Base</f>
        <v>0</v>
      </c>
    </row>
    <row r="5905" spans="1:123" ht="24" customHeight="1" x14ac:dyDescent="0.25">
      <c r="A5905" s="276" t="s">
        <v>601</v>
      </c>
      <c r="B5905" s="88" t="str">
        <f>Ubicación</f>
        <v>CHIMBAS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11.2.41</v>
      </c>
      <c r="C5907" s="89" t="str">
        <f>IFERROR(VLOOKUP(B5907,Tabla_CyP,2,FALSE),"")</f>
        <v>Llaves termomagneticas 4 x 40 A - MG</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5" t="s">
        <v>507</v>
      </c>
      <c r="B5909" s="336"/>
      <c r="C5909" s="337" t="s">
        <v>0</v>
      </c>
      <c r="D5909" s="337" t="s">
        <v>27</v>
      </c>
      <c r="E5909" s="339" t="s">
        <v>28</v>
      </c>
      <c r="F5909" s="341" t="s">
        <v>29</v>
      </c>
      <c r="G5909" s="341" t="s">
        <v>30</v>
      </c>
    </row>
    <row r="5910" spans="1:123" s="94" customFormat="1" ht="24" customHeight="1" x14ac:dyDescent="0.25">
      <c r="A5910" s="99" t="s">
        <v>508</v>
      </c>
      <c r="B5910" s="99" t="s">
        <v>509</v>
      </c>
      <c r="C5910" s="338"/>
      <c r="D5910" s="338"/>
      <c r="E5910" s="340"/>
      <c r="F5910" s="342"/>
      <c r="G5910" s="342"/>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11.2.41</v>
      </c>
      <c r="B5949" s="288" t="str">
        <f>C5907</f>
        <v>Llaves termomagneticas 4 x 40 A - MG</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SUBSECRETARIA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E.N.I. Bº 7 de Septiembre</v>
      </c>
      <c r="C5954" s="87"/>
      <c r="D5954" s="87"/>
      <c r="E5954" s="87"/>
      <c r="F5954" s="93" t="s">
        <v>38</v>
      </c>
      <c r="G5954" s="275">
        <f>Fecha_Base</f>
        <v>0</v>
      </c>
    </row>
    <row r="5955" spans="1:123" ht="24" customHeight="1" x14ac:dyDescent="0.25">
      <c r="A5955" s="276" t="s">
        <v>601</v>
      </c>
      <c r="B5955" s="88" t="str">
        <f>Ubicación</f>
        <v>CHIMBAS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11.2.42</v>
      </c>
      <c r="C5957" s="89" t="str">
        <f>IFERROR(VLOOKUP(B5957,Tabla_CyP,2,FALSE),"")</f>
        <v>Llaves termomagneticas 4 x 50 A - MG</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5" t="s">
        <v>507</v>
      </c>
      <c r="B5959" s="336"/>
      <c r="C5959" s="337" t="s">
        <v>0</v>
      </c>
      <c r="D5959" s="337" t="s">
        <v>27</v>
      </c>
      <c r="E5959" s="339" t="s">
        <v>28</v>
      </c>
      <c r="F5959" s="341" t="s">
        <v>29</v>
      </c>
      <c r="G5959" s="341" t="s">
        <v>30</v>
      </c>
    </row>
    <row r="5960" spans="1:123" s="94" customFormat="1" ht="24" customHeight="1" x14ac:dyDescent="0.25">
      <c r="A5960" s="99" t="s">
        <v>508</v>
      </c>
      <c r="B5960" s="99" t="s">
        <v>509</v>
      </c>
      <c r="C5960" s="338"/>
      <c r="D5960" s="338"/>
      <c r="E5960" s="340"/>
      <c r="F5960" s="342"/>
      <c r="G5960" s="342"/>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11.2.42</v>
      </c>
      <c r="B5999" s="288" t="str">
        <f>C5957</f>
        <v>Llaves termomagneticas 4 x 50 A - MG</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SUBSECRETARIA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E.N.I. Bº 7 de Septiembre</v>
      </c>
      <c r="C6004" s="87"/>
      <c r="D6004" s="87"/>
      <c r="E6004" s="87"/>
      <c r="F6004" s="93" t="s">
        <v>38</v>
      </c>
      <c r="G6004" s="275">
        <f>Fecha_Base</f>
        <v>0</v>
      </c>
    </row>
    <row r="6005" spans="1:123" ht="24" customHeight="1" x14ac:dyDescent="0.25">
      <c r="A6005" s="276" t="s">
        <v>601</v>
      </c>
      <c r="B6005" s="88" t="str">
        <f>Ubicación</f>
        <v>CHIMBAS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11.2.43</v>
      </c>
      <c r="C6007" s="89" t="str">
        <f>IFERROR(VLOOKUP(B6007,Tabla_CyP,2,FALSE),"")</f>
        <v>Llaves termomagneticas 4 x 63 A - MG</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5" t="s">
        <v>507</v>
      </c>
      <c r="B6009" s="336"/>
      <c r="C6009" s="337" t="s">
        <v>0</v>
      </c>
      <c r="D6009" s="337" t="s">
        <v>27</v>
      </c>
      <c r="E6009" s="339" t="s">
        <v>28</v>
      </c>
      <c r="F6009" s="341" t="s">
        <v>29</v>
      </c>
      <c r="G6009" s="341" t="s">
        <v>30</v>
      </c>
    </row>
    <row r="6010" spans="1:123" s="94" customFormat="1" ht="24" customHeight="1" x14ac:dyDescent="0.25">
      <c r="A6010" s="99" t="s">
        <v>508</v>
      </c>
      <c r="B6010" s="99" t="s">
        <v>509</v>
      </c>
      <c r="C6010" s="338"/>
      <c r="D6010" s="338"/>
      <c r="E6010" s="340"/>
      <c r="F6010" s="342"/>
      <c r="G6010" s="342"/>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11.2.43</v>
      </c>
      <c r="B6049" s="288" t="str">
        <f>C6007</f>
        <v>Llaves termomagneticas 4 x 63 A - MG</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SUBSECRETARIA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E.N.I. Bº 7 de Septiembre</v>
      </c>
      <c r="C6054" s="87"/>
      <c r="D6054" s="87"/>
      <c r="E6054" s="87"/>
      <c r="F6054" s="93" t="s">
        <v>38</v>
      </c>
      <c r="G6054" s="275">
        <f>Fecha_Base</f>
        <v>0</v>
      </c>
    </row>
    <row r="6055" spans="1:123" ht="24" customHeight="1" x14ac:dyDescent="0.25">
      <c r="A6055" s="276" t="s">
        <v>601</v>
      </c>
      <c r="B6055" s="88" t="str">
        <f>Ubicación</f>
        <v>CHIMBAS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11.2.44</v>
      </c>
      <c r="C6057" s="89" t="str">
        <f>IFERROR(VLOOKUP(B6057,Tabla_CyP,2,FALSE),"")</f>
        <v>Llaves termomagneticas 4 x 125 A - MG</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5" t="s">
        <v>507</v>
      </c>
      <c r="B6059" s="336"/>
      <c r="C6059" s="337" t="s">
        <v>0</v>
      </c>
      <c r="D6059" s="337" t="s">
        <v>27</v>
      </c>
      <c r="E6059" s="339" t="s">
        <v>28</v>
      </c>
      <c r="F6059" s="341" t="s">
        <v>29</v>
      </c>
      <c r="G6059" s="341" t="s">
        <v>30</v>
      </c>
    </row>
    <row r="6060" spans="1:123" s="94" customFormat="1" ht="24" customHeight="1" x14ac:dyDescent="0.25">
      <c r="A6060" s="99" t="s">
        <v>508</v>
      </c>
      <c r="B6060" s="99" t="s">
        <v>509</v>
      </c>
      <c r="C6060" s="338"/>
      <c r="D6060" s="338"/>
      <c r="E6060" s="340"/>
      <c r="F6060" s="342"/>
      <c r="G6060" s="342"/>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11.2.44</v>
      </c>
      <c r="B6099" s="288" t="str">
        <f>C6057</f>
        <v>Llaves termomagneticas 4 x 125 A - MG</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SUBSECRETARIA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E.N.I. Bº 7 de Septiembre</v>
      </c>
      <c r="C6104" s="87"/>
      <c r="D6104" s="87"/>
      <c r="E6104" s="87"/>
      <c r="F6104" s="93" t="s">
        <v>38</v>
      </c>
      <c r="G6104" s="275">
        <f>Fecha_Base</f>
        <v>0</v>
      </c>
    </row>
    <row r="6105" spans="1:123" ht="24" customHeight="1" x14ac:dyDescent="0.25">
      <c r="A6105" s="276" t="s">
        <v>601</v>
      </c>
      <c r="B6105" s="88" t="str">
        <f>Ubicación</f>
        <v>CHIMBAS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11.2.45</v>
      </c>
      <c r="C6107" s="89" t="str">
        <f>IFERROR(VLOOKUP(B6107,Tabla_CyP,2,FALSE),"")</f>
        <v>Contactor p 10 KA</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5" t="s">
        <v>507</v>
      </c>
      <c r="B6109" s="336"/>
      <c r="C6109" s="337" t="s">
        <v>0</v>
      </c>
      <c r="D6109" s="337" t="s">
        <v>27</v>
      </c>
      <c r="E6109" s="339" t="s">
        <v>28</v>
      </c>
      <c r="F6109" s="341" t="s">
        <v>29</v>
      </c>
      <c r="G6109" s="341" t="s">
        <v>30</v>
      </c>
    </row>
    <row r="6110" spans="1:123" s="94" customFormat="1" ht="24" customHeight="1" x14ac:dyDescent="0.25">
      <c r="A6110" s="99" t="s">
        <v>508</v>
      </c>
      <c r="B6110" s="99" t="s">
        <v>509</v>
      </c>
      <c r="C6110" s="338"/>
      <c r="D6110" s="338"/>
      <c r="E6110" s="340"/>
      <c r="F6110" s="342"/>
      <c r="G6110" s="342"/>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11.2.45</v>
      </c>
      <c r="B6149" s="288" t="str">
        <f>C6107</f>
        <v>Contactor p 10 KA</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SUBSECRETARIA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E.N.I. Bº 7 de Septiembre</v>
      </c>
      <c r="C6154" s="87"/>
      <c r="D6154" s="87"/>
      <c r="E6154" s="87"/>
      <c r="F6154" s="93" t="s">
        <v>38</v>
      </c>
      <c r="G6154" s="275">
        <f>Fecha_Base</f>
        <v>0</v>
      </c>
    </row>
    <row r="6155" spans="1:123" ht="24" customHeight="1" x14ac:dyDescent="0.25">
      <c r="A6155" s="276" t="s">
        <v>601</v>
      </c>
      <c r="B6155" s="88" t="str">
        <f>Ubicación</f>
        <v>CHIMBAS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11.2.46</v>
      </c>
      <c r="C6157" s="89" t="str">
        <f>IFERROR(VLOOKUP(B6157,Tabla_CyP,2,FALSE),"")</f>
        <v>llave Selectora p transferencia GE tetrapolar</v>
      </c>
      <c r="D6157" s="94"/>
      <c r="E6157" s="95"/>
      <c r="F6157" s="93" t="s">
        <v>26</v>
      </c>
      <c r="G6157" s="278" t="str">
        <f>IFERROR(VLOOKUP(B6157,Tabla_CyP,4,FALSE),"")</f>
        <v>Un</v>
      </c>
    </row>
    <row r="6158" spans="1:123" ht="24" customHeight="1" x14ac:dyDescent="0.25">
      <c r="A6158" s="276"/>
      <c r="B6158" s="88"/>
      <c r="D6158" s="94"/>
      <c r="E6158" s="95"/>
      <c r="G6158" s="277"/>
    </row>
    <row r="6159" spans="1:123" ht="24" customHeight="1" x14ac:dyDescent="0.25">
      <c r="A6159" s="335" t="s">
        <v>507</v>
      </c>
      <c r="B6159" s="336"/>
      <c r="C6159" s="337" t="s">
        <v>0</v>
      </c>
      <c r="D6159" s="337" t="s">
        <v>27</v>
      </c>
      <c r="E6159" s="339" t="s">
        <v>28</v>
      </c>
      <c r="F6159" s="341" t="s">
        <v>29</v>
      </c>
      <c r="G6159" s="341" t="s">
        <v>30</v>
      </c>
    </row>
    <row r="6160" spans="1:123" s="94" customFormat="1" ht="24" customHeight="1" x14ac:dyDescent="0.25">
      <c r="A6160" s="99" t="s">
        <v>508</v>
      </c>
      <c r="B6160" s="99" t="s">
        <v>509</v>
      </c>
      <c r="C6160" s="338"/>
      <c r="D6160" s="338"/>
      <c r="E6160" s="340"/>
      <c r="F6160" s="342"/>
      <c r="G6160" s="342"/>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11.2.46</v>
      </c>
      <c r="B6199" s="288" t="str">
        <f>C6157</f>
        <v>llave Selectora p transferencia GE tetrapolar</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SUBSECRETARIA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E.N.I. Bº 7 de Septiembre</v>
      </c>
      <c r="C6204" s="87"/>
      <c r="D6204" s="87"/>
      <c r="E6204" s="87"/>
      <c r="F6204" s="93" t="s">
        <v>38</v>
      </c>
      <c r="G6204" s="275">
        <f>Fecha_Base</f>
        <v>0</v>
      </c>
    </row>
    <row r="6205" spans="1:7" ht="24" customHeight="1" x14ac:dyDescent="0.25">
      <c r="A6205" s="276" t="s">
        <v>601</v>
      </c>
      <c r="B6205" s="88" t="str">
        <f>Ubicación</f>
        <v>CHIMBAS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11.2.47</v>
      </c>
      <c r="C6207" s="89" t="str">
        <f>IFERROR(VLOOKUP(B6207,Tabla_CyP,2,FALSE),"")</f>
        <v xml:space="preserve">Juego de Barras 200A c. tapa acrilico                        </v>
      </c>
      <c r="D6207" s="94"/>
      <c r="E6207" s="95"/>
      <c r="F6207" s="93" t="s">
        <v>26</v>
      </c>
      <c r="G6207" s="278" t="str">
        <f>IFERROR(VLOOKUP(B6207,Tabla_CyP,4,FALSE),"")</f>
        <v>Un</v>
      </c>
    </row>
    <row r="6208" spans="1:7" ht="24" customHeight="1" x14ac:dyDescent="0.25">
      <c r="A6208" s="276"/>
      <c r="B6208" s="88"/>
      <c r="D6208" s="94"/>
      <c r="E6208" s="95"/>
      <c r="G6208" s="277"/>
    </row>
    <row r="6209" spans="1:123" ht="24" customHeight="1" x14ac:dyDescent="0.25">
      <c r="A6209" s="335" t="s">
        <v>507</v>
      </c>
      <c r="B6209" s="336"/>
      <c r="C6209" s="337" t="s">
        <v>0</v>
      </c>
      <c r="D6209" s="337" t="s">
        <v>27</v>
      </c>
      <c r="E6209" s="339" t="s">
        <v>28</v>
      </c>
      <c r="F6209" s="341" t="s">
        <v>29</v>
      </c>
      <c r="G6209" s="341" t="s">
        <v>30</v>
      </c>
    </row>
    <row r="6210" spans="1:123" s="94" customFormat="1" ht="24" customHeight="1" x14ac:dyDescent="0.25">
      <c r="A6210" s="99" t="s">
        <v>508</v>
      </c>
      <c r="B6210" s="99" t="s">
        <v>509</v>
      </c>
      <c r="C6210" s="338"/>
      <c r="D6210" s="338"/>
      <c r="E6210" s="340"/>
      <c r="F6210" s="342"/>
      <c r="G6210" s="342"/>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11.2.47</v>
      </c>
      <c r="B6249" s="288" t="str">
        <f>C6207</f>
        <v xml:space="preserve">Juego de Barras 200A c. tapa acrilico                        </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SUBSECRETARIA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E.N.I. Bº 7 de Septiembre</v>
      </c>
      <c r="C6254" s="87"/>
      <c r="D6254" s="87"/>
      <c r="E6254" s="87"/>
      <c r="F6254" s="93" t="s">
        <v>38</v>
      </c>
      <c r="G6254" s="275">
        <f>Fecha_Base</f>
        <v>0</v>
      </c>
    </row>
    <row r="6255" spans="1:7" ht="24" customHeight="1" x14ac:dyDescent="0.25">
      <c r="A6255" s="276" t="s">
        <v>601</v>
      </c>
      <c r="B6255" s="88" t="str">
        <f>Ubicación</f>
        <v>CHIMBAS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11.2.48</v>
      </c>
      <c r="C6257" s="89" t="str">
        <f>IFERROR(VLOOKUP(B6257,Tabla_CyP,2,FALSE),"")</f>
        <v>Cámara de HºA</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335" t="s">
        <v>507</v>
      </c>
      <c r="B6259" s="336"/>
      <c r="C6259" s="337" t="s">
        <v>0</v>
      </c>
      <c r="D6259" s="337" t="s">
        <v>27</v>
      </c>
      <c r="E6259" s="339" t="s">
        <v>28</v>
      </c>
      <c r="F6259" s="341" t="s">
        <v>29</v>
      </c>
      <c r="G6259" s="341" t="s">
        <v>30</v>
      </c>
    </row>
    <row r="6260" spans="1:123" s="94" customFormat="1" ht="24" customHeight="1" x14ac:dyDescent="0.25">
      <c r="A6260" s="99" t="s">
        <v>508</v>
      </c>
      <c r="B6260" s="99" t="s">
        <v>509</v>
      </c>
      <c r="C6260" s="338"/>
      <c r="D6260" s="338"/>
      <c r="E6260" s="340"/>
      <c r="F6260" s="342"/>
      <c r="G6260" s="342"/>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11.2.48</v>
      </c>
      <c r="B6299" s="288" t="str">
        <f>C6257</f>
        <v>Cámara de HºA</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SUBSECRETARIA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E.N.I. Bº 7 de Septiembre</v>
      </c>
      <c r="C6304" s="87"/>
      <c r="D6304" s="87"/>
      <c r="E6304" s="87"/>
      <c r="F6304" s="93" t="s">
        <v>38</v>
      </c>
      <c r="G6304" s="275">
        <f>Fecha_Base</f>
        <v>0</v>
      </c>
    </row>
    <row r="6305" spans="1:123" ht="24" customHeight="1" x14ac:dyDescent="0.25">
      <c r="A6305" s="276" t="s">
        <v>601</v>
      </c>
      <c r="B6305" s="88" t="str">
        <f>Ubicación</f>
        <v>CHIMBAS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11.3.1</v>
      </c>
      <c r="C6307" s="89" t="str">
        <f>IFERROR(VLOOKUP(B6307,Tabla_CyP,2,FALSE),"")</f>
        <v>Router inalámbrico 24 bocas</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5" t="s">
        <v>507</v>
      </c>
      <c r="B6309" s="336"/>
      <c r="C6309" s="337" t="s">
        <v>0</v>
      </c>
      <c r="D6309" s="337" t="s">
        <v>27</v>
      </c>
      <c r="E6309" s="339" t="s">
        <v>28</v>
      </c>
      <c r="F6309" s="341" t="s">
        <v>29</v>
      </c>
      <c r="G6309" s="341" t="s">
        <v>30</v>
      </c>
    </row>
    <row r="6310" spans="1:123" s="94" customFormat="1" ht="24" customHeight="1" x14ac:dyDescent="0.25">
      <c r="A6310" s="99" t="s">
        <v>508</v>
      </c>
      <c r="B6310" s="99" t="s">
        <v>509</v>
      </c>
      <c r="C6310" s="338"/>
      <c r="D6310" s="338"/>
      <c r="E6310" s="340"/>
      <c r="F6310" s="342"/>
      <c r="G6310" s="342"/>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11.3.1</v>
      </c>
      <c r="B6349" s="288" t="str">
        <f>C6307</f>
        <v>Router inalámbrico 24 bocas</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SUBSECRETARIA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E.N.I. Bº 7 de Septiembre</v>
      </c>
      <c r="C6354" s="87"/>
      <c r="D6354" s="87"/>
      <c r="E6354" s="87"/>
      <c r="F6354" s="93" t="s">
        <v>38</v>
      </c>
      <c r="G6354" s="275">
        <f>Fecha_Base</f>
        <v>0</v>
      </c>
    </row>
    <row r="6355" spans="1:123" ht="24" customHeight="1" x14ac:dyDescent="0.25">
      <c r="A6355" s="276" t="s">
        <v>601</v>
      </c>
      <c r="B6355" s="88" t="str">
        <f>Ubicación</f>
        <v>CHIMBAS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11.3.2</v>
      </c>
      <c r="C6357" s="89" t="str">
        <f>IFERROR(VLOOKUP(B6357,Tabla_CyP,2,FALSE),"")</f>
        <v>Rack XL con 4 montantes de 19" 600x500x600mm</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5" t="s">
        <v>507</v>
      </c>
      <c r="B6359" s="336"/>
      <c r="C6359" s="337" t="s">
        <v>0</v>
      </c>
      <c r="D6359" s="337" t="s">
        <v>27</v>
      </c>
      <c r="E6359" s="339" t="s">
        <v>28</v>
      </c>
      <c r="F6359" s="341" t="s">
        <v>29</v>
      </c>
      <c r="G6359" s="341" t="s">
        <v>30</v>
      </c>
    </row>
    <row r="6360" spans="1:123" s="94" customFormat="1" ht="24" customHeight="1" x14ac:dyDescent="0.25">
      <c r="A6360" s="99" t="s">
        <v>508</v>
      </c>
      <c r="B6360" s="99" t="s">
        <v>509</v>
      </c>
      <c r="C6360" s="338"/>
      <c r="D6360" s="338"/>
      <c r="E6360" s="340"/>
      <c r="F6360" s="342"/>
      <c r="G6360" s="342"/>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11.3.2</v>
      </c>
      <c r="B6399" s="288" t="str">
        <f>C6357</f>
        <v>Rack XL con 4 montantes de 19" 600x500x600mm</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SUBSECRETARIA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E.N.I. Bº 7 de Septiembre</v>
      </c>
      <c r="C6404" s="87"/>
      <c r="D6404" s="87"/>
      <c r="E6404" s="87"/>
      <c r="F6404" s="93" t="s">
        <v>38</v>
      </c>
      <c r="G6404" s="275">
        <f>Fecha_Base</f>
        <v>0</v>
      </c>
    </row>
    <row r="6405" spans="1:123" ht="24" customHeight="1" x14ac:dyDescent="0.25">
      <c r="A6405" s="276" t="s">
        <v>601</v>
      </c>
      <c r="B6405" s="88" t="str">
        <f>Ubicación</f>
        <v>CHIMBAS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11.3.3</v>
      </c>
      <c r="C6407" s="89" t="str">
        <f>IFERROR(VLOOKUP(B6407,Tabla_CyP,2,FALSE),"")</f>
        <v>Patch Pannel 19" con 24 tomas RJ45 de 8 contactos</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5" t="s">
        <v>507</v>
      </c>
      <c r="B6409" s="336"/>
      <c r="C6409" s="337" t="s">
        <v>0</v>
      </c>
      <c r="D6409" s="337" t="s">
        <v>27</v>
      </c>
      <c r="E6409" s="339" t="s">
        <v>28</v>
      </c>
      <c r="F6409" s="341" t="s">
        <v>29</v>
      </c>
      <c r="G6409" s="341" t="s">
        <v>30</v>
      </c>
    </row>
    <row r="6410" spans="1:123" s="94" customFormat="1" ht="24" customHeight="1" x14ac:dyDescent="0.25">
      <c r="A6410" s="99" t="s">
        <v>508</v>
      </c>
      <c r="B6410" s="99" t="s">
        <v>509</v>
      </c>
      <c r="C6410" s="338"/>
      <c r="D6410" s="338"/>
      <c r="E6410" s="340"/>
      <c r="F6410" s="342"/>
      <c r="G6410" s="342"/>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11.3.3</v>
      </c>
      <c r="B6449" s="288" t="str">
        <f>C6407</f>
        <v>Patch Pannel 19" con 24 tomas RJ45 de 8 contactos</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SUBSECRETARIA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E.N.I. Bº 7 de Septiembre</v>
      </c>
      <c r="C6454" s="87"/>
      <c r="D6454" s="87"/>
      <c r="E6454" s="87"/>
      <c r="F6454" s="93" t="s">
        <v>38</v>
      </c>
      <c r="G6454" s="275">
        <f>Fecha_Base</f>
        <v>0</v>
      </c>
    </row>
    <row r="6455" spans="1:123" ht="24" customHeight="1" x14ac:dyDescent="0.25">
      <c r="A6455" s="276" t="s">
        <v>601</v>
      </c>
      <c r="B6455" s="88" t="str">
        <f>Ubicación</f>
        <v>CHIMBAS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11.3.4</v>
      </c>
      <c r="C6457" s="89" t="str">
        <f>IFERROR(VLOOKUP(B6457,Tabla_CyP,2,FALSE),"")</f>
        <v>Patch Cord de 3m c/u  con 2 conect. RJ45 de 8 contac.</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5" t="s">
        <v>507</v>
      </c>
      <c r="B6459" s="336"/>
      <c r="C6459" s="337" t="s">
        <v>0</v>
      </c>
      <c r="D6459" s="337" t="s">
        <v>27</v>
      </c>
      <c r="E6459" s="339" t="s">
        <v>28</v>
      </c>
      <c r="F6459" s="341" t="s">
        <v>29</v>
      </c>
      <c r="G6459" s="341" t="s">
        <v>30</v>
      </c>
    </row>
    <row r="6460" spans="1:123" s="94" customFormat="1" ht="24" customHeight="1" x14ac:dyDescent="0.25">
      <c r="A6460" s="99" t="s">
        <v>508</v>
      </c>
      <c r="B6460" s="99" t="s">
        <v>509</v>
      </c>
      <c r="C6460" s="338"/>
      <c r="D6460" s="338"/>
      <c r="E6460" s="340"/>
      <c r="F6460" s="342"/>
      <c r="G6460" s="342"/>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11.3.4</v>
      </c>
      <c r="B6499" s="288" t="str">
        <f>C6457</f>
        <v>Patch Cord de 3m c/u  con 2 conect. RJ45 de 8 contac.</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SUBSECRETARIA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E.N.I. Bº 7 de Septiembre</v>
      </c>
      <c r="C6504" s="87"/>
      <c r="D6504" s="87"/>
      <c r="E6504" s="87"/>
      <c r="F6504" s="93" t="s">
        <v>38</v>
      </c>
      <c r="G6504" s="275">
        <f>Fecha_Base</f>
        <v>0</v>
      </c>
    </row>
    <row r="6505" spans="1:123" ht="24" customHeight="1" x14ac:dyDescent="0.25">
      <c r="A6505" s="276" t="s">
        <v>601</v>
      </c>
      <c r="B6505" s="88" t="str">
        <f>Ubicación</f>
        <v>CHIMBAS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11.3.5</v>
      </c>
      <c r="C6507" s="89" t="str">
        <f>IFERROR(VLOOKUP(B6507,Tabla_CyP,2,FALSE),"")</f>
        <v>Toma RJ45 (hembra) de embutir para red de datos</v>
      </c>
      <c r="D6507" s="94"/>
      <c r="E6507" s="95"/>
      <c r="F6507" s="93" t="s">
        <v>26</v>
      </c>
      <c r="G6507" s="278" t="str">
        <f>IFERROR(VLOOKUP(B6507,Tabla_CyP,4,FALSE),"")</f>
        <v>Un.</v>
      </c>
    </row>
    <row r="6508" spans="1:123" ht="24" customHeight="1" x14ac:dyDescent="0.25">
      <c r="A6508" s="276"/>
      <c r="B6508" s="88"/>
      <c r="D6508" s="94"/>
      <c r="E6508" s="95"/>
      <c r="G6508" s="277"/>
    </row>
    <row r="6509" spans="1:123" ht="24" customHeight="1" x14ac:dyDescent="0.25">
      <c r="A6509" s="335" t="s">
        <v>507</v>
      </c>
      <c r="B6509" s="336"/>
      <c r="C6509" s="337" t="s">
        <v>0</v>
      </c>
      <c r="D6509" s="337" t="s">
        <v>27</v>
      </c>
      <c r="E6509" s="339" t="s">
        <v>28</v>
      </c>
      <c r="F6509" s="341" t="s">
        <v>29</v>
      </c>
      <c r="G6509" s="341" t="s">
        <v>30</v>
      </c>
    </row>
    <row r="6510" spans="1:123" s="94" customFormat="1" ht="24" customHeight="1" x14ac:dyDescent="0.25">
      <c r="A6510" s="99" t="s">
        <v>508</v>
      </c>
      <c r="B6510" s="99" t="s">
        <v>509</v>
      </c>
      <c r="C6510" s="338"/>
      <c r="D6510" s="338"/>
      <c r="E6510" s="340"/>
      <c r="F6510" s="342"/>
      <c r="G6510" s="342"/>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11.3.5</v>
      </c>
      <c r="B6549" s="288" t="str">
        <f>C6507</f>
        <v>Toma RJ45 (hembra) de embutir para red de datos</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SUBSECRETARIA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E.N.I. Bº 7 de Septiembre</v>
      </c>
      <c r="C6554" s="87"/>
      <c r="D6554" s="87"/>
      <c r="E6554" s="87"/>
      <c r="F6554" s="93" t="s">
        <v>38</v>
      </c>
      <c r="G6554" s="275">
        <f>Fecha_Base</f>
        <v>0</v>
      </c>
    </row>
    <row r="6555" spans="1:123" ht="24" customHeight="1" x14ac:dyDescent="0.25">
      <c r="A6555" s="276" t="s">
        <v>601</v>
      </c>
      <c r="B6555" s="88" t="str">
        <f>Ubicación</f>
        <v>CHIMBAS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11.3.6</v>
      </c>
      <c r="C6557" s="89" t="str">
        <f>IFERROR(VLOOKUP(B6557,Tabla_CyP,2,FALSE),"")</f>
        <v>Cable UTP CAT 5 de 4 pares</v>
      </c>
      <c r="D6557" s="94"/>
      <c r="E6557" s="95"/>
      <c r="F6557" s="93" t="s">
        <v>26</v>
      </c>
      <c r="G6557" s="278" t="str">
        <f>IFERROR(VLOOKUP(B6557,Tabla_CyP,4,FALSE),"")</f>
        <v>m.</v>
      </c>
    </row>
    <row r="6558" spans="1:123" ht="24" customHeight="1" x14ac:dyDescent="0.25">
      <c r="A6558" s="276"/>
      <c r="B6558" s="88"/>
      <c r="D6558" s="94"/>
      <c r="E6558" s="95"/>
      <c r="G6558" s="277"/>
    </row>
    <row r="6559" spans="1:123" ht="24" customHeight="1" x14ac:dyDescent="0.25">
      <c r="A6559" s="335" t="s">
        <v>507</v>
      </c>
      <c r="B6559" s="336"/>
      <c r="C6559" s="337" t="s">
        <v>0</v>
      </c>
      <c r="D6559" s="337" t="s">
        <v>27</v>
      </c>
      <c r="E6559" s="339" t="s">
        <v>28</v>
      </c>
      <c r="F6559" s="341" t="s">
        <v>29</v>
      </c>
      <c r="G6559" s="341" t="s">
        <v>30</v>
      </c>
    </row>
    <row r="6560" spans="1:123" s="94" customFormat="1" ht="24" customHeight="1" x14ac:dyDescent="0.25">
      <c r="A6560" s="99" t="s">
        <v>508</v>
      </c>
      <c r="B6560" s="99" t="s">
        <v>509</v>
      </c>
      <c r="C6560" s="338"/>
      <c r="D6560" s="338"/>
      <c r="E6560" s="340"/>
      <c r="F6560" s="342"/>
      <c r="G6560" s="342"/>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11.3.6</v>
      </c>
      <c r="B6599" s="288" t="str">
        <f>C6557</f>
        <v>Cable UTP CAT 5 de 4 pares</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SUBSECRETARIA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E.N.I. Bº 7 de Septiembre</v>
      </c>
      <c r="C6604" s="87"/>
      <c r="D6604" s="87"/>
      <c r="E6604" s="87"/>
      <c r="F6604" s="93" t="s">
        <v>38</v>
      </c>
      <c r="G6604" s="275">
        <f>Fecha_Base</f>
        <v>0</v>
      </c>
    </row>
    <row r="6605" spans="1:7" ht="24" customHeight="1" x14ac:dyDescent="0.25">
      <c r="A6605" s="276" t="s">
        <v>601</v>
      </c>
      <c r="B6605" s="88" t="str">
        <f>Ubicación</f>
        <v>CHIMBAS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11.4.1.1</v>
      </c>
      <c r="C6607" s="89" t="str">
        <f>IFERROR(VLOOKUP(B6607,Tabla_CyP,2,FALSE),"")</f>
        <v xml:space="preserve">Luminaria Tipo Novalucce </v>
      </c>
      <c r="D6607" s="94"/>
      <c r="E6607" s="95"/>
      <c r="F6607" s="93" t="s">
        <v>26</v>
      </c>
      <c r="G6607" s="278" t="str">
        <f>IFERROR(VLOOKUP(B6607,Tabla_CyP,4,FALSE),"")</f>
        <v xml:space="preserve">Un </v>
      </c>
    </row>
    <row r="6608" spans="1:7" ht="24" customHeight="1" x14ac:dyDescent="0.25">
      <c r="A6608" s="276"/>
      <c r="B6608" s="88"/>
      <c r="D6608" s="94"/>
      <c r="E6608" s="95"/>
      <c r="G6608" s="277"/>
    </row>
    <row r="6609" spans="1:123" ht="24" customHeight="1" x14ac:dyDescent="0.25">
      <c r="A6609" s="335" t="s">
        <v>507</v>
      </c>
      <c r="B6609" s="336"/>
      <c r="C6609" s="337" t="s">
        <v>0</v>
      </c>
      <c r="D6609" s="337" t="s">
        <v>27</v>
      </c>
      <c r="E6609" s="339" t="s">
        <v>28</v>
      </c>
      <c r="F6609" s="341" t="s">
        <v>29</v>
      </c>
      <c r="G6609" s="341" t="s">
        <v>30</v>
      </c>
    </row>
    <row r="6610" spans="1:123" s="94" customFormat="1" ht="24" customHeight="1" x14ac:dyDescent="0.25">
      <c r="A6610" s="99" t="s">
        <v>508</v>
      </c>
      <c r="B6610" s="99" t="s">
        <v>509</v>
      </c>
      <c r="C6610" s="338"/>
      <c r="D6610" s="338"/>
      <c r="E6610" s="340"/>
      <c r="F6610" s="342"/>
      <c r="G6610" s="342"/>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11.4.1.1</v>
      </c>
      <c r="B6649" s="288" t="str">
        <f>C6607</f>
        <v xml:space="preserve">Luminaria Tipo Novalucce </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SUBSECRETARIA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E.N.I. Bº 7 de Septiembre</v>
      </c>
      <c r="C6654" s="87"/>
      <c r="D6654" s="87"/>
      <c r="E6654" s="87"/>
      <c r="F6654" s="93" t="s">
        <v>38</v>
      </c>
      <c r="G6654" s="275">
        <f>Fecha_Base</f>
        <v>0</v>
      </c>
    </row>
    <row r="6655" spans="1:7" ht="24" customHeight="1" x14ac:dyDescent="0.25">
      <c r="A6655" s="276" t="s">
        <v>601</v>
      </c>
      <c r="B6655" s="88" t="str">
        <f>Ubicación</f>
        <v>CHIMBAS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11.4.1.2</v>
      </c>
      <c r="C6657" s="89" t="str">
        <f>IFERROR(VLOOKUP(B6657,Tabla_CyP,2,FALSE),"")</f>
        <v>Luminaria tipo Galponera</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5" t="s">
        <v>507</v>
      </c>
      <c r="B6659" s="336"/>
      <c r="C6659" s="337" t="s">
        <v>0</v>
      </c>
      <c r="D6659" s="337" t="s">
        <v>27</v>
      </c>
      <c r="E6659" s="339" t="s">
        <v>28</v>
      </c>
      <c r="F6659" s="341" t="s">
        <v>29</v>
      </c>
      <c r="G6659" s="341" t="s">
        <v>30</v>
      </c>
    </row>
    <row r="6660" spans="1:123" s="94" customFormat="1" ht="24" customHeight="1" x14ac:dyDescent="0.25">
      <c r="A6660" s="99" t="s">
        <v>508</v>
      </c>
      <c r="B6660" s="99" t="s">
        <v>509</v>
      </c>
      <c r="C6660" s="338"/>
      <c r="D6660" s="338"/>
      <c r="E6660" s="340"/>
      <c r="F6660" s="342"/>
      <c r="G6660" s="342"/>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11.4.1.2</v>
      </c>
      <c r="B6699" s="288" t="str">
        <f>C6657</f>
        <v>Luminaria tipo Galponera</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SUBSECRETARIA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E.N.I. Bº 7 de Septiembre</v>
      </c>
      <c r="C6704" s="87"/>
      <c r="D6704" s="87"/>
      <c r="E6704" s="87"/>
      <c r="F6704" s="93" t="s">
        <v>38</v>
      </c>
      <c r="G6704" s="275">
        <f>Fecha_Base</f>
        <v>0</v>
      </c>
    </row>
    <row r="6705" spans="1:123" ht="24" customHeight="1" x14ac:dyDescent="0.25">
      <c r="A6705" s="276" t="s">
        <v>601</v>
      </c>
      <c r="B6705" s="88" t="str">
        <f>Ubicación</f>
        <v>CHIMBAS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11.4.1.3</v>
      </c>
      <c r="C6707" s="89" t="str">
        <f>IFERROR(VLOOKUP(B6707,Tabla_CyP,2,FALSE),"")</f>
        <v>Luminaria farol tipo Atlantis 100w</v>
      </c>
      <c r="D6707" s="94"/>
      <c r="E6707" s="95"/>
      <c r="F6707" s="93" t="s">
        <v>26</v>
      </c>
      <c r="G6707" s="278" t="str">
        <f>IFERROR(VLOOKUP(B6707,Tabla_CyP,4,FALSE),"")</f>
        <v xml:space="preserve">Un </v>
      </c>
    </row>
    <row r="6708" spans="1:123" ht="24" customHeight="1" x14ac:dyDescent="0.25">
      <c r="A6708" s="276"/>
      <c r="B6708" s="88"/>
      <c r="D6708" s="94"/>
      <c r="E6708" s="95"/>
      <c r="G6708" s="277"/>
    </row>
    <row r="6709" spans="1:123" ht="24" customHeight="1" x14ac:dyDescent="0.25">
      <c r="A6709" s="335" t="s">
        <v>507</v>
      </c>
      <c r="B6709" s="336"/>
      <c r="C6709" s="337" t="s">
        <v>0</v>
      </c>
      <c r="D6709" s="337" t="s">
        <v>27</v>
      </c>
      <c r="E6709" s="339" t="s">
        <v>28</v>
      </c>
      <c r="F6709" s="341" t="s">
        <v>29</v>
      </c>
      <c r="G6709" s="341" t="s">
        <v>30</v>
      </c>
    </row>
    <row r="6710" spans="1:123" s="94" customFormat="1" ht="24" customHeight="1" x14ac:dyDescent="0.25">
      <c r="A6710" s="99" t="s">
        <v>508</v>
      </c>
      <c r="B6710" s="99" t="s">
        <v>509</v>
      </c>
      <c r="C6710" s="338"/>
      <c r="D6710" s="338"/>
      <c r="E6710" s="340"/>
      <c r="F6710" s="342"/>
      <c r="G6710" s="342"/>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11.4.1.3</v>
      </c>
      <c r="B6749" s="288" t="str">
        <f>C6707</f>
        <v>Luminaria farol tipo Atlantis 100w</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SUBSECRETARIA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E.N.I. Bº 7 de Septiembre</v>
      </c>
      <c r="C6754" s="87"/>
      <c r="D6754" s="87"/>
      <c r="E6754" s="87"/>
      <c r="F6754" s="93" t="s">
        <v>38</v>
      </c>
      <c r="G6754" s="275">
        <f>Fecha_Base</f>
        <v>0</v>
      </c>
    </row>
    <row r="6755" spans="1:123" ht="24" customHeight="1" x14ac:dyDescent="0.25">
      <c r="A6755" s="276" t="s">
        <v>601</v>
      </c>
      <c r="B6755" s="88" t="str">
        <f>Ubicación</f>
        <v>CHIMBAS - SAN JUAN</v>
      </c>
      <c r="C6755" s="88"/>
      <c r="D6755" s="94"/>
      <c r="E6755" s="95"/>
      <c r="G6755" s="277"/>
    </row>
    <row r="6756" spans="1:123" ht="24" customHeight="1" x14ac:dyDescent="0.25">
      <c r="A6756" s="276" t="s">
        <v>39</v>
      </c>
      <c r="B6756" s="97">
        <f>IFERROR(VALUE(LEFT(B6757,FIND(".",B6757)-1)),"")</f>
        <v>11</v>
      </c>
      <c r="C6756" s="89" t="str">
        <f>IFERROR(VLOOKUP(B6756,Tabla_CyP,2,FALSE),"")</f>
        <v xml:space="preserve"> INSTALACIÓN ELÉCTRICA</v>
      </c>
      <c r="E6756" s="95"/>
      <c r="G6756" s="277"/>
    </row>
    <row r="6757" spans="1:123" ht="24" customHeight="1" x14ac:dyDescent="0.25">
      <c r="A6757" s="276" t="s">
        <v>25</v>
      </c>
      <c r="B6757" s="98" t="str">
        <f>IFERROR(VLOOKUP(COUNTIF($A$1:A6757,"ANALISIS DE PRECIOS"),Tabla_NumeroItem,2,FALSE),"")</f>
        <v>11.4.1.4</v>
      </c>
      <c r="C6757" s="89" t="str">
        <f>IFERROR(VLOOKUP(B6757,Tabla_CyP,2,FALSE),"")</f>
        <v>Luminaria cuadrada 1x50w</v>
      </c>
      <c r="D6757" s="94"/>
      <c r="E6757" s="95"/>
      <c r="F6757" s="93" t="s">
        <v>26</v>
      </c>
      <c r="G6757" s="278" t="str">
        <f>IFERROR(VLOOKUP(B6757,Tabla_CyP,4,FALSE),"")</f>
        <v xml:space="preserve">Un </v>
      </c>
    </row>
    <row r="6758" spans="1:123" ht="24" customHeight="1" x14ac:dyDescent="0.25">
      <c r="A6758" s="276"/>
      <c r="B6758" s="88"/>
      <c r="D6758" s="94"/>
      <c r="E6758" s="95"/>
      <c r="G6758" s="277"/>
    </row>
    <row r="6759" spans="1:123" ht="24" customHeight="1" x14ac:dyDescent="0.25">
      <c r="A6759" s="335" t="s">
        <v>507</v>
      </c>
      <c r="B6759" s="336"/>
      <c r="C6759" s="337" t="s">
        <v>0</v>
      </c>
      <c r="D6759" s="337" t="s">
        <v>27</v>
      </c>
      <c r="E6759" s="339" t="s">
        <v>28</v>
      </c>
      <c r="F6759" s="341" t="s">
        <v>29</v>
      </c>
      <c r="G6759" s="341" t="s">
        <v>30</v>
      </c>
    </row>
    <row r="6760" spans="1:123" s="94" customFormat="1" ht="24" customHeight="1" x14ac:dyDescent="0.25">
      <c r="A6760" s="99" t="s">
        <v>508</v>
      </c>
      <c r="B6760" s="99" t="s">
        <v>509</v>
      </c>
      <c r="C6760" s="338"/>
      <c r="D6760" s="338"/>
      <c r="E6760" s="340"/>
      <c r="F6760" s="342"/>
      <c r="G6760" s="342"/>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11.4.1.4</v>
      </c>
      <c r="B6799" s="288" t="str">
        <f>C6757</f>
        <v>Luminaria cuadrada 1x50w</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SUBSECRETARIA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E.N.I. Bº 7 de Septiembre</v>
      </c>
      <c r="C6804" s="87"/>
      <c r="D6804" s="87"/>
      <c r="E6804" s="87"/>
      <c r="F6804" s="93" t="s">
        <v>38</v>
      </c>
      <c r="G6804" s="275">
        <f>Fecha_Base</f>
        <v>0</v>
      </c>
    </row>
    <row r="6805" spans="1:123" ht="24" customHeight="1" x14ac:dyDescent="0.25">
      <c r="A6805" s="276" t="s">
        <v>601</v>
      </c>
      <c r="B6805" s="88" t="str">
        <f>Ubicación</f>
        <v>CHIMBAS - SAN JUAN</v>
      </c>
      <c r="C6805" s="88"/>
      <c r="D6805" s="94"/>
      <c r="E6805" s="95"/>
      <c r="G6805" s="277"/>
    </row>
    <row r="6806" spans="1:123" ht="24" customHeight="1" x14ac:dyDescent="0.25">
      <c r="A6806" s="276" t="s">
        <v>39</v>
      </c>
      <c r="B6806" s="97">
        <f>IFERROR(VALUE(LEFT(B6807,FIND(".",B6807)-1)),"")</f>
        <v>11</v>
      </c>
      <c r="C6806" s="89" t="str">
        <f>IFERROR(VLOOKUP(B6806,Tabla_CyP,2,FALSE),"")</f>
        <v xml:space="preserve"> INSTALACIÓN ELÉCTRICA</v>
      </c>
      <c r="E6806" s="95"/>
      <c r="G6806" s="277"/>
    </row>
    <row r="6807" spans="1:123" ht="24" customHeight="1" x14ac:dyDescent="0.25">
      <c r="A6807" s="276" t="s">
        <v>25</v>
      </c>
      <c r="B6807" s="98" t="str">
        <f>IFERROR(VLOOKUP(COUNTIF($A$1:A6807,"ANALISIS DE PRECIOS"),Tabla_NumeroItem,2,FALSE),"")</f>
        <v>11.4.1.5</v>
      </c>
      <c r="C6807" s="89" t="str">
        <f>IFERROR(VLOOKUP(B6807,Tabla_CyP,2,FALSE),"")</f>
        <v>Reflector Led 50w</v>
      </c>
      <c r="D6807" s="94"/>
      <c r="E6807" s="95"/>
      <c r="F6807" s="93" t="s">
        <v>26</v>
      </c>
      <c r="G6807" s="278" t="str">
        <f>IFERROR(VLOOKUP(B6807,Tabla_CyP,4,FALSE),"")</f>
        <v xml:space="preserve">Un </v>
      </c>
    </row>
    <row r="6808" spans="1:123" ht="24" customHeight="1" x14ac:dyDescent="0.25">
      <c r="A6808" s="276"/>
      <c r="B6808" s="88"/>
      <c r="D6808" s="94"/>
      <c r="E6808" s="95"/>
      <c r="G6808" s="277"/>
    </row>
    <row r="6809" spans="1:123" ht="24" customHeight="1" x14ac:dyDescent="0.25">
      <c r="A6809" s="335" t="s">
        <v>507</v>
      </c>
      <c r="B6809" s="336"/>
      <c r="C6809" s="337" t="s">
        <v>0</v>
      </c>
      <c r="D6809" s="337" t="s">
        <v>27</v>
      </c>
      <c r="E6809" s="339" t="s">
        <v>28</v>
      </c>
      <c r="F6809" s="341" t="s">
        <v>29</v>
      </c>
      <c r="G6809" s="341" t="s">
        <v>30</v>
      </c>
    </row>
    <row r="6810" spans="1:123" s="94" customFormat="1" ht="24" customHeight="1" x14ac:dyDescent="0.25">
      <c r="A6810" s="99" t="s">
        <v>508</v>
      </c>
      <c r="B6810" s="99" t="s">
        <v>509</v>
      </c>
      <c r="C6810" s="338"/>
      <c r="D6810" s="338"/>
      <c r="E6810" s="340"/>
      <c r="F6810" s="342"/>
      <c r="G6810" s="342"/>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11.4.1.5</v>
      </c>
      <c r="B6849" s="288" t="str">
        <f>C6807</f>
        <v>Reflector Led 50w</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SUBSECRETARIA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E.N.I. Bº 7 de Septiembre</v>
      </c>
      <c r="C6854" s="87"/>
      <c r="D6854" s="87"/>
      <c r="E6854" s="87"/>
      <c r="F6854" s="93" t="s">
        <v>38</v>
      </c>
      <c r="G6854" s="275">
        <f>Fecha_Base</f>
        <v>0</v>
      </c>
    </row>
    <row r="6855" spans="1:123" ht="24" customHeight="1" x14ac:dyDescent="0.25">
      <c r="A6855" s="276" t="s">
        <v>601</v>
      </c>
      <c r="B6855" s="88" t="str">
        <f>Ubicación</f>
        <v>CHIMBAS - SAN JUAN</v>
      </c>
      <c r="C6855" s="88"/>
      <c r="D6855" s="94"/>
      <c r="E6855" s="95"/>
      <c r="G6855" s="277"/>
    </row>
    <row r="6856" spans="1:123" ht="24" customHeight="1" x14ac:dyDescent="0.25">
      <c r="A6856" s="276" t="s">
        <v>39</v>
      </c>
      <c r="B6856" s="97">
        <f>IFERROR(VALUE(LEFT(B6857,FIND(".",B6857)-1)),"")</f>
        <v>11</v>
      </c>
      <c r="C6856" s="89" t="str">
        <f>IFERROR(VLOOKUP(B6856,Tabla_CyP,2,FALSE),"")</f>
        <v xml:space="preserve"> INSTALACIÓN ELÉCTRICA</v>
      </c>
      <c r="E6856" s="95"/>
      <c r="G6856" s="277"/>
    </row>
    <row r="6857" spans="1:123" ht="24" customHeight="1" x14ac:dyDescent="0.25">
      <c r="A6857" s="276" t="s">
        <v>25</v>
      </c>
      <c r="B6857" s="98" t="str">
        <f>IFERROR(VLOOKUP(COUNTIF($A$1:A6857,"ANALISIS DE PRECIOS"),Tabla_NumeroItem,2,FALSE),"")</f>
        <v>11.4.1.6</v>
      </c>
      <c r="C6857" s="89" t="str">
        <f>IFERROR(VLOOKUP(B6857,Tabla_CyP,2,FALSE),"")</f>
        <v>Reflector Led 100w</v>
      </c>
      <c r="D6857" s="94"/>
      <c r="E6857" s="95"/>
      <c r="F6857" s="93" t="s">
        <v>26</v>
      </c>
      <c r="G6857" s="278" t="str">
        <f>IFERROR(VLOOKUP(B6857,Tabla_CyP,4,FALSE),"")</f>
        <v xml:space="preserve">Un </v>
      </c>
    </row>
    <row r="6858" spans="1:123" ht="24" customHeight="1" x14ac:dyDescent="0.25">
      <c r="A6858" s="276"/>
      <c r="B6858" s="88"/>
      <c r="D6858" s="94"/>
      <c r="E6858" s="95"/>
      <c r="G6858" s="277"/>
    </row>
    <row r="6859" spans="1:123" ht="24" customHeight="1" x14ac:dyDescent="0.25">
      <c r="A6859" s="335" t="s">
        <v>507</v>
      </c>
      <c r="B6859" s="336"/>
      <c r="C6859" s="337" t="s">
        <v>0</v>
      </c>
      <c r="D6859" s="337" t="s">
        <v>27</v>
      </c>
      <c r="E6859" s="339" t="s">
        <v>28</v>
      </c>
      <c r="F6859" s="341" t="s">
        <v>29</v>
      </c>
      <c r="G6859" s="341" t="s">
        <v>30</v>
      </c>
    </row>
    <row r="6860" spans="1:123" s="94" customFormat="1" ht="24" customHeight="1" x14ac:dyDescent="0.25">
      <c r="A6860" s="99" t="s">
        <v>508</v>
      </c>
      <c r="B6860" s="99" t="s">
        <v>509</v>
      </c>
      <c r="C6860" s="338"/>
      <c r="D6860" s="338"/>
      <c r="E6860" s="340"/>
      <c r="F6860" s="342"/>
      <c r="G6860" s="342"/>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11.4.1.6</v>
      </c>
      <c r="B6899" s="288" t="str">
        <f>C6857</f>
        <v>Reflector Led 100w</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SUBSECRETARIA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E.N.I. Bº 7 de Septiembre</v>
      </c>
      <c r="C6904" s="87"/>
      <c r="D6904" s="87"/>
      <c r="E6904" s="87"/>
      <c r="F6904" s="93" t="s">
        <v>38</v>
      </c>
      <c r="G6904" s="275">
        <f>Fecha_Base</f>
        <v>0</v>
      </c>
    </row>
    <row r="6905" spans="1:123" ht="24" customHeight="1" x14ac:dyDescent="0.25">
      <c r="A6905" s="276" t="s">
        <v>601</v>
      </c>
      <c r="B6905" s="88" t="str">
        <f>Ubicación</f>
        <v>CHIMBAS - SAN JUAN</v>
      </c>
      <c r="C6905" s="88"/>
      <c r="D6905" s="94"/>
      <c r="E6905" s="95"/>
      <c r="G6905" s="277"/>
    </row>
    <row r="6906" spans="1:123" ht="24" customHeight="1" x14ac:dyDescent="0.25">
      <c r="A6906" s="276" t="s">
        <v>39</v>
      </c>
      <c r="B6906" s="97">
        <f>IFERROR(VALUE(LEFT(B6907,FIND(".",B6907)-1)),"")</f>
        <v>11</v>
      </c>
      <c r="C6906" s="89" t="str">
        <f>IFERROR(VLOOKUP(B6906,Tabla_CyP,2,FALSE),"")</f>
        <v xml:space="preserve"> INSTALACIÓN ELÉCTRICA</v>
      </c>
      <c r="E6906" s="95"/>
      <c r="G6906" s="277"/>
    </row>
    <row r="6907" spans="1:123" ht="24" customHeight="1" x14ac:dyDescent="0.25">
      <c r="A6907" s="276" t="s">
        <v>25</v>
      </c>
      <c r="B6907" s="98" t="str">
        <f>IFERROR(VLOOKUP(COUNTIF($A$1:A6907,"ANALISIS DE PRECIOS"),Tabla_NumeroItem,2,FALSE),"")</f>
        <v>11.4.1.7</v>
      </c>
      <c r="C6907" s="89" t="str">
        <f>IFERROR(VLOOKUP(B6907,Tabla_CyP,2,FALSE),"")</f>
        <v>Aplique exterior 26w</v>
      </c>
      <c r="D6907" s="94"/>
      <c r="E6907" s="95"/>
      <c r="F6907" s="93" t="s">
        <v>26</v>
      </c>
      <c r="G6907" s="278" t="str">
        <f>IFERROR(VLOOKUP(B6907,Tabla_CyP,4,FALSE),"")</f>
        <v xml:space="preserve">Un </v>
      </c>
    </row>
    <row r="6908" spans="1:123" ht="24" customHeight="1" x14ac:dyDescent="0.25">
      <c r="A6908" s="276"/>
      <c r="B6908" s="88"/>
      <c r="D6908" s="94"/>
      <c r="E6908" s="95"/>
      <c r="G6908" s="277"/>
    </row>
    <row r="6909" spans="1:123" ht="24" customHeight="1" x14ac:dyDescent="0.25">
      <c r="A6909" s="335" t="s">
        <v>507</v>
      </c>
      <c r="B6909" s="336"/>
      <c r="C6909" s="337" t="s">
        <v>0</v>
      </c>
      <c r="D6909" s="337" t="s">
        <v>27</v>
      </c>
      <c r="E6909" s="339" t="s">
        <v>28</v>
      </c>
      <c r="F6909" s="341" t="s">
        <v>29</v>
      </c>
      <c r="G6909" s="341" t="s">
        <v>30</v>
      </c>
    </row>
    <row r="6910" spans="1:123" s="94" customFormat="1" ht="24" customHeight="1" x14ac:dyDescent="0.25">
      <c r="A6910" s="99" t="s">
        <v>508</v>
      </c>
      <c r="B6910" s="99" t="s">
        <v>509</v>
      </c>
      <c r="C6910" s="338"/>
      <c r="D6910" s="338"/>
      <c r="E6910" s="340"/>
      <c r="F6910" s="342"/>
      <c r="G6910" s="342"/>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11.4.1.7</v>
      </c>
      <c r="B6949" s="288" t="str">
        <f>C6907</f>
        <v>Aplique exterior 26w</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SUBSECRETARIA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E.N.I. Bº 7 de Septiembre</v>
      </c>
      <c r="C6954" s="87"/>
      <c r="D6954" s="87"/>
      <c r="E6954" s="87"/>
      <c r="F6954" s="93" t="s">
        <v>38</v>
      </c>
      <c r="G6954" s="275">
        <f>Fecha_Base</f>
        <v>0</v>
      </c>
    </row>
    <row r="6955" spans="1:123" ht="24" customHeight="1" x14ac:dyDescent="0.25">
      <c r="A6955" s="276" t="s">
        <v>601</v>
      </c>
      <c r="B6955" s="88" t="str">
        <f>Ubicación</f>
        <v>CHIMBAS - SAN JUAN</v>
      </c>
      <c r="C6955" s="88"/>
      <c r="D6955" s="94"/>
      <c r="E6955" s="95"/>
      <c r="G6955" s="277"/>
    </row>
    <row r="6956" spans="1:123" ht="24" customHeight="1" x14ac:dyDescent="0.25">
      <c r="A6956" s="276" t="s">
        <v>39</v>
      </c>
      <c r="B6956" s="97">
        <f>IFERROR(VALUE(LEFT(B6957,FIND(".",B6957)-1)),"")</f>
        <v>11</v>
      </c>
      <c r="C6956" s="89" t="str">
        <f>IFERROR(VLOOKUP(B6956,Tabla_CyP,2,FALSE),"")</f>
        <v xml:space="preserve"> INSTALACIÓN ELÉCTRICA</v>
      </c>
      <c r="E6956" s="95"/>
      <c r="G6956" s="277"/>
    </row>
    <row r="6957" spans="1:123" ht="24" customHeight="1" x14ac:dyDescent="0.25">
      <c r="A6957" s="276" t="s">
        <v>25</v>
      </c>
      <c r="B6957" s="98" t="str">
        <f>IFERROR(VLOOKUP(COUNTIF($A$1:A6957,"ANALISIS DE PRECIOS"),Tabla_NumeroItem,2,FALSE),"")</f>
        <v>11.4.1.8</v>
      </c>
      <c r="C6957" s="89" t="str">
        <f>IFERROR(VLOOKUP(B6957,Tabla_CyP,2,FALSE),"")</f>
        <v>Farol exterior 100w</v>
      </c>
      <c r="D6957" s="94"/>
      <c r="E6957" s="95"/>
      <c r="F6957" s="93" t="s">
        <v>26</v>
      </c>
      <c r="G6957" s="278" t="str">
        <f>IFERROR(VLOOKUP(B6957,Tabla_CyP,4,FALSE),"")</f>
        <v xml:space="preserve">Un </v>
      </c>
    </row>
    <row r="6958" spans="1:123" ht="24" customHeight="1" x14ac:dyDescent="0.25">
      <c r="A6958" s="276"/>
      <c r="B6958" s="88"/>
      <c r="D6958" s="94"/>
      <c r="E6958" s="95"/>
      <c r="G6958" s="277"/>
    </row>
    <row r="6959" spans="1:123" ht="24" customHeight="1" x14ac:dyDescent="0.25">
      <c r="A6959" s="335" t="s">
        <v>507</v>
      </c>
      <c r="B6959" s="336"/>
      <c r="C6959" s="337" t="s">
        <v>0</v>
      </c>
      <c r="D6959" s="337" t="s">
        <v>27</v>
      </c>
      <c r="E6959" s="339" t="s">
        <v>28</v>
      </c>
      <c r="F6959" s="341" t="s">
        <v>29</v>
      </c>
      <c r="G6959" s="341" t="s">
        <v>30</v>
      </c>
    </row>
    <row r="6960" spans="1:123" s="94" customFormat="1" ht="24" customHeight="1" x14ac:dyDescent="0.25">
      <c r="A6960" s="99" t="s">
        <v>508</v>
      </c>
      <c r="B6960" s="99" t="s">
        <v>509</v>
      </c>
      <c r="C6960" s="338"/>
      <c r="D6960" s="338"/>
      <c r="E6960" s="340"/>
      <c r="F6960" s="342"/>
      <c r="G6960" s="342"/>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11.4.1.8</v>
      </c>
      <c r="B6999" s="288" t="str">
        <f>C6957</f>
        <v>Farol exterior 100w</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SUBSECRETARIA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E.N.I. Bº 7 de Septiembre</v>
      </c>
      <c r="C7004" s="87"/>
      <c r="D7004" s="87"/>
      <c r="E7004" s="87"/>
      <c r="F7004" s="93" t="s">
        <v>38</v>
      </c>
      <c r="G7004" s="275">
        <f>Fecha_Base</f>
        <v>0</v>
      </c>
    </row>
    <row r="7005" spans="1:7" ht="24" customHeight="1" x14ac:dyDescent="0.25">
      <c r="A7005" s="276" t="s">
        <v>601</v>
      </c>
      <c r="B7005" s="88" t="str">
        <f>Ubicación</f>
        <v>CHIMBAS - SAN JUAN</v>
      </c>
      <c r="C7005" s="88"/>
      <c r="D7005" s="94"/>
      <c r="E7005" s="95"/>
      <c r="G7005" s="277"/>
    </row>
    <row r="7006" spans="1:7" ht="24" customHeight="1" x14ac:dyDescent="0.25">
      <c r="A7006" s="276" t="s">
        <v>39</v>
      </c>
      <c r="B7006" s="97">
        <f>IFERROR(VALUE(LEFT(B7007,FIND(".",B7007)-1)),"")</f>
        <v>11</v>
      </c>
      <c r="C7006" s="89" t="str">
        <f>IFERROR(VLOOKUP(B7006,Tabla_CyP,2,FALSE),"")</f>
        <v xml:space="preserve"> INSTALACIÓN ELÉCTRICA</v>
      </c>
      <c r="E7006" s="95"/>
      <c r="G7006" s="277"/>
    </row>
    <row r="7007" spans="1:7" ht="24" customHeight="1" x14ac:dyDescent="0.25">
      <c r="A7007" s="276" t="s">
        <v>25</v>
      </c>
      <c r="B7007" s="98" t="str">
        <f>IFERROR(VLOOKUP(COUNTIF($A$1:A7007,"ANALISIS DE PRECIOS"),Tabla_NumeroItem,2,FALSE),"")</f>
        <v>11.4.2.1</v>
      </c>
      <c r="C7007" s="89" t="str">
        <f>IFERROR(VLOOKUP(B7007,Tabla_CyP,2,FALSE),"")</f>
        <v>Tubos LED .18w Luz Dia</v>
      </c>
      <c r="D7007" s="94"/>
      <c r="E7007" s="95"/>
      <c r="F7007" s="93" t="s">
        <v>26</v>
      </c>
      <c r="G7007" s="278" t="str">
        <f>IFERROR(VLOOKUP(B7007,Tabla_CyP,4,FALSE),"")</f>
        <v xml:space="preserve">Un </v>
      </c>
    </row>
    <row r="7008" spans="1:7" ht="24" customHeight="1" x14ac:dyDescent="0.25">
      <c r="A7008" s="276"/>
      <c r="B7008" s="88"/>
      <c r="D7008" s="94"/>
      <c r="E7008" s="95"/>
      <c r="G7008" s="277"/>
    </row>
    <row r="7009" spans="1:123" ht="24" customHeight="1" x14ac:dyDescent="0.25">
      <c r="A7009" s="335" t="s">
        <v>507</v>
      </c>
      <c r="B7009" s="336"/>
      <c r="C7009" s="337" t="s">
        <v>0</v>
      </c>
      <c r="D7009" s="337" t="s">
        <v>27</v>
      </c>
      <c r="E7009" s="339" t="s">
        <v>28</v>
      </c>
      <c r="F7009" s="341" t="s">
        <v>29</v>
      </c>
      <c r="G7009" s="341" t="s">
        <v>30</v>
      </c>
    </row>
    <row r="7010" spans="1:123" s="94" customFormat="1" ht="24" customHeight="1" x14ac:dyDescent="0.25">
      <c r="A7010" s="99" t="s">
        <v>508</v>
      </c>
      <c r="B7010" s="99" t="s">
        <v>509</v>
      </c>
      <c r="C7010" s="338"/>
      <c r="D7010" s="338"/>
      <c r="E7010" s="340"/>
      <c r="F7010" s="342"/>
      <c r="G7010" s="342"/>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11.4.2.1</v>
      </c>
      <c r="B7049" s="288" t="str">
        <f>C7007</f>
        <v>Tubos LED .18w Luz Dia</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SUBSECRETARIA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E.N.I. Bº 7 de Septiembre</v>
      </c>
      <c r="C7054" s="87"/>
      <c r="D7054" s="87"/>
      <c r="E7054" s="87"/>
      <c r="F7054" s="93" t="s">
        <v>38</v>
      </c>
      <c r="G7054" s="275">
        <f>Fecha_Base</f>
        <v>0</v>
      </c>
    </row>
    <row r="7055" spans="1:7" ht="24" customHeight="1" x14ac:dyDescent="0.25">
      <c r="A7055" s="276" t="s">
        <v>601</v>
      </c>
      <c r="B7055" s="88" t="str">
        <f>Ubicación</f>
        <v>CHIMBAS - SAN JUAN</v>
      </c>
      <c r="C7055" s="88"/>
      <c r="D7055" s="94"/>
      <c r="E7055" s="95"/>
      <c r="G7055" s="277"/>
    </row>
    <row r="7056" spans="1:7" ht="24" customHeight="1" x14ac:dyDescent="0.25">
      <c r="A7056" s="276" t="s">
        <v>39</v>
      </c>
      <c r="B7056" s="97">
        <f>IFERROR(VALUE(LEFT(B7057,FIND(".",B7057)-1)),"")</f>
        <v>11</v>
      </c>
      <c r="C7056" s="89" t="str">
        <f>IFERROR(VLOOKUP(B7056,Tabla_CyP,2,FALSE),"")</f>
        <v xml:space="preserve"> INSTALACIÓN ELÉCTRICA</v>
      </c>
      <c r="E7056" s="95"/>
      <c r="G7056" s="277"/>
    </row>
    <row r="7057" spans="1:123" ht="24" customHeight="1" x14ac:dyDescent="0.25">
      <c r="A7057" s="276" t="s">
        <v>25</v>
      </c>
      <c r="B7057" s="98" t="str">
        <f>IFERROR(VLOOKUP(COUNTIF($A$1:A7057,"ANALISIS DE PRECIOS"),Tabla_NumeroItem,2,FALSE),"")</f>
        <v>11.4.2.2</v>
      </c>
      <c r="C7057" s="89" t="str">
        <f>IFERROR(VLOOKUP(B7057,Tabla_CyP,2,FALSE),"")</f>
        <v>Tubos LED .24w Luz Dia</v>
      </c>
      <c r="D7057" s="94"/>
      <c r="E7057" s="95"/>
      <c r="F7057" s="93" t="s">
        <v>26</v>
      </c>
      <c r="G7057" s="278" t="str">
        <f>IFERROR(VLOOKUP(B7057,Tabla_CyP,4,FALSE),"")</f>
        <v xml:space="preserve">Un </v>
      </c>
    </row>
    <row r="7058" spans="1:123" ht="24" customHeight="1" x14ac:dyDescent="0.25">
      <c r="A7058" s="276"/>
      <c r="B7058" s="88"/>
      <c r="D7058" s="94"/>
      <c r="E7058" s="95"/>
      <c r="G7058" s="277"/>
    </row>
    <row r="7059" spans="1:123" ht="24" customHeight="1" x14ac:dyDescent="0.25">
      <c r="A7059" s="335" t="s">
        <v>507</v>
      </c>
      <c r="B7059" s="336"/>
      <c r="C7059" s="337" t="s">
        <v>0</v>
      </c>
      <c r="D7059" s="337" t="s">
        <v>27</v>
      </c>
      <c r="E7059" s="339" t="s">
        <v>28</v>
      </c>
      <c r="F7059" s="341" t="s">
        <v>29</v>
      </c>
      <c r="G7059" s="341" t="s">
        <v>30</v>
      </c>
    </row>
    <row r="7060" spans="1:123" s="94" customFormat="1" ht="24" customHeight="1" x14ac:dyDescent="0.25">
      <c r="A7060" s="99" t="s">
        <v>508</v>
      </c>
      <c r="B7060" s="99" t="s">
        <v>509</v>
      </c>
      <c r="C7060" s="338"/>
      <c r="D7060" s="338"/>
      <c r="E7060" s="340"/>
      <c r="F7060" s="342"/>
      <c r="G7060" s="342"/>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11.4.2.2</v>
      </c>
      <c r="B7099" s="288" t="str">
        <f>C7057</f>
        <v>Tubos LED .24w Luz Dia</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SUBSECRETARIA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E.N.I. Bº 7 de Septiembre</v>
      </c>
      <c r="C7104" s="87"/>
      <c r="D7104" s="87"/>
      <c r="E7104" s="87"/>
      <c r="F7104" s="93" t="s">
        <v>38</v>
      </c>
      <c r="G7104" s="275">
        <f>Fecha_Base</f>
        <v>0</v>
      </c>
    </row>
    <row r="7105" spans="1:123" ht="24" customHeight="1" x14ac:dyDescent="0.25">
      <c r="A7105" s="276" t="s">
        <v>601</v>
      </c>
      <c r="B7105" s="88" t="str">
        <f>Ubicación</f>
        <v>CHIMBAS - SAN JUAN</v>
      </c>
      <c r="C7105" s="88"/>
      <c r="D7105" s="94"/>
      <c r="E7105" s="95"/>
      <c r="G7105" s="277"/>
    </row>
    <row r="7106" spans="1:123" ht="24" customHeight="1" x14ac:dyDescent="0.25">
      <c r="A7106" s="276" t="s">
        <v>39</v>
      </c>
      <c r="B7106" s="97">
        <f>IFERROR(VALUE(LEFT(B7107,FIND(".",B7107)-1)),"")</f>
        <v>11</v>
      </c>
      <c r="C7106" s="89" t="str">
        <f>IFERROR(VLOOKUP(B7106,Tabla_CyP,2,FALSE),"")</f>
        <v xml:space="preserve"> INSTALACIÓN ELÉCTRICA</v>
      </c>
      <c r="E7106" s="95"/>
      <c r="G7106" s="277"/>
    </row>
    <row r="7107" spans="1:123" ht="24" customHeight="1" x14ac:dyDescent="0.25">
      <c r="A7107" s="276" t="s">
        <v>25</v>
      </c>
      <c r="B7107" s="98" t="str">
        <f>IFERROR(VLOOKUP(COUNTIF($A$1:A7107,"ANALISIS DE PRECIOS"),Tabla_NumeroItem,2,FALSE),"")</f>
        <v>11.4.3</v>
      </c>
      <c r="C7107" s="89" t="str">
        <f>IFERROR(VLOOKUP(B7107,Tabla_CyP,2,FALSE),"")</f>
        <v>Iluminación de Emergencia</v>
      </c>
      <c r="D7107" s="94"/>
      <c r="E7107" s="95"/>
      <c r="F7107" s="93" t="s">
        <v>26</v>
      </c>
      <c r="G7107" s="278" t="str">
        <f>IFERROR(VLOOKUP(B7107,Tabla_CyP,4,FALSE),"")</f>
        <v xml:space="preserve">Un </v>
      </c>
    </row>
    <row r="7108" spans="1:123" ht="24" customHeight="1" x14ac:dyDescent="0.25">
      <c r="A7108" s="276"/>
      <c r="B7108" s="88"/>
      <c r="D7108" s="94"/>
      <c r="E7108" s="95"/>
      <c r="G7108" s="277"/>
    </row>
    <row r="7109" spans="1:123" ht="24" customHeight="1" x14ac:dyDescent="0.25">
      <c r="A7109" s="335" t="s">
        <v>507</v>
      </c>
      <c r="B7109" s="336"/>
      <c r="C7109" s="337" t="s">
        <v>0</v>
      </c>
      <c r="D7109" s="337" t="s">
        <v>27</v>
      </c>
      <c r="E7109" s="339" t="s">
        <v>28</v>
      </c>
      <c r="F7109" s="341" t="s">
        <v>29</v>
      </c>
      <c r="G7109" s="341" t="s">
        <v>30</v>
      </c>
    </row>
    <row r="7110" spans="1:123" s="94" customFormat="1" ht="24" customHeight="1" x14ac:dyDescent="0.25">
      <c r="A7110" s="99" t="s">
        <v>508</v>
      </c>
      <c r="B7110" s="99" t="s">
        <v>509</v>
      </c>
      <c r="C7110" s="338"/>
      <c r="D7110" s="338"/>
      <c r="E7110" s="340"/>
      <c r="F7110" s="342"/>
      <c r="G7110" s="342"/>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11.4.3</v>
      </c>
      <c r="B7149" s="288" t="str">
        <f>C7107</f>
        <v>Iluminación de Emergencia</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SUBSECRETARIA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E.N.I. Bº 7 de Septiembre</v>
      </c>
      <c r="C7154" s="87"/>
      <c r="D7154" s="87"/>
      <c r="E7154" s="87"/>
      <c r="F7154" s="93" t="s">
        <v>38</v>
      </c>
      <c r="G7154" s="275">
        <f>Fecha_Base</f>
        <v>0</v>
      </c>
    </row>
    <row r="7155" spans="1:123" ht="24" customHeight="1" x14ac:dyDescent="0.25">
      <c r="A7155" s="276" t="s">
        <v>601</v>
      </c>
      <c r="B7155" s="88" t="str">
        <f>Ubicación</f>
        <v>CHIMBAS - SAN JUAN</v>
      </c>
      <c r="C7155" s="88"/>
      <c r="D7155" s="94"/>
      <c r="E7155" s="95"/>
      <c r="G7155" s="277"/>
    </row>
    <row r="7156" spans="1:123" ht="24" customHeight="1" x14ac:dyDescent="0.25">
      <c r="A7156" s="276" t="s">
        <v>39</v>
      </c>
      <c r="B7156" s="97">
        <f>IFERROR(VALUE(LEFT(B7157,FIND(".",B7157)-1)),"")</f>
        <v>11</v>
      </c>
      <c r="C7156" s="89" t="str">
        <f>IFERROR(VLOOKUP(B7156,Tabla_CyP,2,FALSE),"")</f>
        <v xml:space="preserve"> INSTALACIÓN ELÉCTRICA</v>
      </c>
      <c r="E7156" s="95"/>
      <c r="G7156" s="277"/>
    </row>
    <row r="7157" spans="1:123" ht="24" customHeight="1" x14ac:dyDescent="0.25">
      <c r="A7157" s="276" t="s">
        <v>25</v>
      </c>
      <c r="B7157" s="98" t="str">
        <f>IFERROR(VLOOKUP(COUNTIF($A$1:A7157,"ANALISIS DE PRECIOS"),Tabla_NumeroItem,2,FALSE),"")</f>
        <v>11.4.4</v>
      </c>
      <c r="C7157" s="89" t="str">
        <f>IFERROR(VLOOKUP(B7157,Tabla_CyP,2,FALSE),"")</f>
        <v>Ventiladores</v>
      </c>
      <c r="D7157" s="94"/>
      <c r="E7157" s="95"/>
      <c r="F7157" s="93" t="s">
        <v>26</v>
      </c>
      <c r="G7157" s="278" t="str">
        <f>IFERROR(VLOOKUP(B7157,Tabla_CyP,4,FALSE),"")</f>
        <v xml:space="preserve">Un </v>
      </c>
    </row>
    <row r="7158" spans="1:123" ht="24" customHeight="1" x14ac:dyDescent="0.25">
      <c r="A7158" s="276"/>
      <c r="B7158" s="88"/>
      <c r="D7158" s="94"/>
      <c r="E7158" s="95"/>
      <c r="G7158" s="277"/>
    </row>
    <row r="7159" spans="1:123" ht="24" customHeight="1" x14ac:dyDescent="0.25">
      <c r="A7159" s="335" t="s">
        <v>507</v>
      </c>
      <c r="B7159" s="336"/>
      <c r="C7159" s="337" t="s">
        <v>0</v>
      </c>
      <c r="D7159" s="337" t="s">
        <v>27</v>
      </c>
      <c r="E7159" s="339" t="s">
        <v>28</v>
      </c>
      <c r="F7159" s="341" t="s">
        <v>29</v>
      </c>
      <c r="G7159" s="341" t="s">
        <v>30</v>
      </c>
    </row>
    <row r="7160" spans="1:123" s="94" customFormat="1" ht="24" customHeight="1" x14ac:dyDescent="0.25">
      <c r="A7160" s="99" t="s">
        <v>508</v>
      </c>
      <c r="B7160" s="99" t="s">
        <v>509</v>
      </c>
      <c r="C7160" s="338"/>
      <c r="D7160" s="338"/>
      <c r="E7160" s="340"/>
      <c r="F7160" s="342"/>
      <c r="G7160" s="342"/>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11.4.4</v>
      </c>
      <c r="B7199" s="288" t="str">
        <f>C7157</f>
        <v>Ventiladores</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SUBSECRETARIA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E.N.I. Bº 7 de Septiembre</v>
      </c>
      <c r="C7204" s="87"/>
      <c r="D7204" s="87"/>
      <c r="E7204" s="87"/>
      <c r="F7204" s="93" t="s">
        <v>38</v>
      </c>
      <c r="G7204" s="275">
        <f>Fecha_Base</f>
        <v>0</v>
      </c>
    </row>
    <row r="7205" spans="1:123" ht="24" customHeight="1" x14ac:dyDescent="0.25">
      <c r="A7205" s="276" t="s">
        <v>601</v>
      </c>
      <c r="B7205" s="88" t="str">
        <f>Ubicación</f>
        <v>CHIMBAS - SAN JUAN</v>
      </c>
      <c r="C7205" s="88"/>
      <c r="D7205" s="94"/>
      <c r="E7205" s="95"/>
      <c r="G7205" s="277"/>
    </row>
    <row r="7206" spans="1:123" ht="24" customHeight="1" x14ac:dyDescent="0.25">
      <c r="A7206" s="276" t="s">
        <v>39</v>
      </c>
      <c r="B7206" s="97">
        <f>IFERROR(VALUE(LEFT(B7207,FIND(".",B7207)-1)),"")</f>
        <v>11</v>
      </c>
      <c r="C7206" s="89" t="str">
        <f>IFERROR(VLOOKUP(B7206,Tabla_CyP,2,FALSE),"")</f>
        <v xml:space="preserve"> INSTALACIÓN ELÉCTRICA</v>
      </c>
      <c r="E7206" s="95"/>
      <c r="G7206" s="277"/>
    </row>
    <row r="7207" spans="1:123" ht="24" customHeight="1" x14ac:dyDescent="0.25">
      <c r="A7207" s="276" t="s">
        <v>25</v>
      </c>
      <c r="B7207" s="98" t="str">
        <f>IFERROR(VLOOKUP(COUNTIF($A$1:A7207,"ANALISIS DE PRECIOS"),Tabla_NumeroItem,2,FALSE),"")</f>
        <v>11.4.5.1</v>
      </c>
      <c r="C7207" s="89" t="str">
        <f>IFERROR(VLOOKUP(B7207,Tabla_CyP,2,FALSE),"")</f>
        <v>Termotanque Electrico 80 lts</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335" t="s">
        <v>507</v>
      </c>
      <c r="B7209" s="336"/>
      <c r="C7209" s="337" t="s">
        <v>0</v>
      </c>
      <c r="D7209" s="337" t="s">
        <v>27</v>
      </c>
      <c r="E7209" s="339" t="s">
        <v>28</v>
      </c>
      <c r="F7209" s="341" t="s">
        <v>29</v>
      </c>
      <c r="G7209" s="341" t="s">
        <v>30</v>
      </c>
    </row>
    <row r="7210" spans="1:123" s="94" customFormat="1" ht="24" customHeight="1" x14ac:dyDescent="0.25">
      <c r="A7210" s="99" t="s">
        <v>508</v>
      </c>
      <c r="B7210" s="99" t="s">
        <v>509</v>
      </c>
      <c r="C7210" s="338"/>
      <c r="D7210" s="338"/>
      <c r="E7210" s="340"/>
      <c r="F7210" s="342"/>
      <c r="G7210" s="342"/>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11.4.5.1</v>
      </c>
      <c r="B7249" s="288" t="str">
        <f>C7207</f>
        <v>Termotanque Electrico 80 lts</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SUBSECRETARIA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E.N.I. Bº 7 de Septiembre</v>
      </c>
      <c r="C7254" s="87"/>
      <c r="D7254" s="87"/>
      <c r="E7254" s="87"/>
      <c r="F7254" s="93" t="s">
        <v>38</v>
      </c>
      <c r="G7254" s="275">
        <f>Fecha_Base</f>
        <v>0</v>
      </c>
    </row>
    <row r="7255" spans="1:123" ht="24" customHeight="1" x14ac:dyDescent="0.25">
      <c r="A7255" s="276" t="s">
        <v>601</v>
      </c>
      <c r="B7255" s="88" t="str">
        <f>Ubicación</f>
        <v>CHIMBAS - SAN JUAN</v>
      </c>
      <c r="C7255" s="88"/>
      <c r="D7255" s="94"/>
      <c r="E7255" s="95"/>
      <c r="G7255" s="277"/>
    </row>
    <row r="7256" spans="1:123" ht="24" customHeight="1" x14ac:dyDescent="0.25">
      <c r="A7256" s="276" t="s">
        <v>39</v>
      </c>
      <c r="B7256" s="97">
        <f>IFERROR(VALUE(LEFT(B7257,FIND(".",B7257)-1)),"")</f>
        <v>11</v>
      </c>
      <c r="C7256" s="89" t="str">
        <f>IFERROR(VLOOKUP(B7256,Tabla_CyP,2,FALSE),"")</f>
        <v xml:space="preserve"> INSTALACIÓN ELÉCTRICA</v>
      </c>
      <c r="E7256" s="95"/>
      <c r="G7256" s="277"/>
    </row>
    <row r="7257" spans="1:123" ht="24" customHeight="1" x14ac:dyDescent="0.25">
      <c r="A7257" s="276" t="s">
        <v>25</v>
      </c>
      <c r="B7257" s="98" t="str">
        <f>IFERROR(VLOOKUP(COUNTIF($A$1:A7257,"ANALISIS DE PRECIOS"),Tabla_NumeroItem,2,FALSE),"")</f>
        <v>11.4.5.2</v>
      </c>
      <c r="C7257" s="89" t="str">
        <f>IFERROR(VLOOKUP(B7257,Tabla_CyP,2,FALSE),"")</f>
        <v>Termotanque Electrico 60 lts</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5" t="s">
        <v>507</v>
      </c>
      <c r="B7259" s="336"/>
      <c r="C7259" s="337" t="s">
        <v>0</v>
      </c>
      <c r="D7259" s="337" t="s">
        <v>27</v>
      </c>
      <c r="E7259" s="339" t="s">
        <v>28</v>
      </c>
      <c r="F7259" s="341" t="s">
        <v>29</v>
      </c>
      <c r="G7259" s="341" t="s">
        <v>30</v>
      </c>
    </row>
    <row r="7260" spans="1:123" s="94" customFormat="1" ht="24" customHeight="1" x14ac:dyDescent="0.25">
      <c r="A7260" s="99" t="s">
        <v>508</v>
      </c>
      <c r="B7260" s="99" t="s">
        <v>509</v>
      </c>
      <c r="C7260" s="338"/>
      <c r="D7260" s="338"/>
      <c r="E7260" s="340"/>
      <c r="F7260" s="342"/>
      <c r="G7260" s="342"/>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11.4.5.2</v>
      </c>
      <c r="B7299" s="288" t="str">
        <f>C7257</f>
        <v>Termotanque Electrico 60 lts</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SUBSECRETARIA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E.N.I. Bº 7 de Septiembre</v>
      </c>
      <c r="C7304" s="87"/>
      <c r="D7304" s="87"/>
      <c r="E7304" s="87"/>
      <c r="F7304" s="93" t="s">
        <v>38</v>
      </c>
      <c r="G7304" s="275">
        <f>Fecha_Base</f>
        <v>0</v>
      </c>
    </row>
    <row r="7305" spans="1:123" ht="24" customHeight="1" x14ac:dyDescent="0.25">
      <c r="A7305" s="276" t="s">
        <v>601</v>
      </c>
      <c r="B7305" s="88" t="str">
        <f>Ubicación</f>
        <v>CHIMBAS - SAN JUAN</v>
      </c>
      <c r="C7305" s="88"/>
      <c r="D7305" s="94"/>
      <c r="E7305" s="95"/>
      <c r="G7305" s="277"/>
    </row>
    <row r="7306" spans="1:123" ht="24" customHeight="1" x14ac:dyDescent="0.25">
      <c r="A7306" s="276" t="s">
        <v>39</v>
      </c>
      <c r="B7306" s="97">
        <f>IFERROR(VALUE(LEFT(B7307,FIND(".",B7307)-1)),"")</f>
        <v>11</v>
      </c>
      <c r="C7306" s="89" t="str">
        <f>IFERROR(VLOOKUP(B7306,Tabla_CyP,2,FALSE),"")</f>
        <v xml:space="preserve"> INSTALACIÓN ELÉCTRICA</v>
      </c>
      <c r="E7306" s="95"/>
      <c r="G7306" s="277"/>
    </row>
    <row r="7307" spans="1:123" ht="24" customHeight="1" x14ac:dyDescent="0.25">
      <c r="A7307" s="276" t="s">
        <v>25</v>
      </c>
      <c r="B7307" s="98" t="str">
        <f>IFERROR(VLOOKUP(COUNTIF($A$1:A7307,"ANALISIS DE PRECIOS"),Tabla_NumeroItem,2,FALSE),"")</f>
        <v>11.4.5.3</v>
      </c>
      <c r="C7307" s="89" t="str">
        <f>IFERROR(VLOOKUP(B7307,Tabla_CyP,2,FALSE),"")</f>
        <v>Cocina semi-Industrial</v>
      </c>
      <c r="D7307" s="94"/>
      <c r="E7307" s="95"/>
      <c r="F7307" s="93" t="s">
        <v>26</v>
      </c>
      <c r="G7307" s="278" t="str">
        <f>IFERROR(VLOOKUP(B7307,Tabla_CyP,4,FALSE),"")</f>
        <v>Un</v>
      </c>
    </row>
    <row r="7308" spans="1:123" ht="24" customHeight="1" x14ac:dyDescent="0.25">
      <c r="A7308" s="276"/>
      <c r="B7308" s="88"/>
      <c r="D7308" s="94"/>
      <c r="E7308" s="95"/>
      <c r="G7308" s="277"/>
    </row>
    <row r="7309" spans="1:123" ht="24" customHeight="1" x14ac:dyDescent="0.25">
      <c r="A7309" s="335" t="s">
        <v>507</v>
      </c>
      <c r="B7309" s="336"/>
      <c r="C7309" s="337" t="s">
        <v>0</v>
      </c>
      <c r="D7309" s="337" t="s">
        <v>27</v>
      </c>
      <c r="E7309" s="339" t="s">
        <v>28</v>
      </c>
      <c r="F7309" s="341" t="s">
        <v>29</v>
      </c>
      <c r="G7309" s="341" t="s">
        <v>30</v>
      </c>
    </row>
    <row r="7310" spans="1:123" s="94" customFormat="1" ht="24" customHeight="1" x14ac:dyDescent="0.25">
      <c r="A7310" s="99" t="s">
        <v>508</v>
      </c>
      <c r="B7310" s="99" t="s">
        <v>509</v>
      </c>
      <c r="C7310" s="338"/>
      <c r="D7310" s="338"/>
      <c r="E7310" s="340"/>
      <c r="F7310" s="342"/>
      <c r="G7310" s="342"/>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11.4.5.3</v>
      </c>
      <c r="B7349" s="288" t="str">
        <f>C7307</f>
        <v>Cocina semi-Industrial</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SUBSECRETARIA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E.N.I. Bº 7 de Septiembre</v>
      </c>
      <c r="C7354" s="87"/>
      <c r="D7354" s="87"/>
      <c r="E7354" s="87"/>
      <c r="F7354" s="93" t="s">
        <v>38</v>
      </c>
      <c r="G7354" s="275">
        <f>Fecha_Base</f>
        <v>0</v>
      </c>
    </row>
    <row r="7355" spans="1:123" ht="24" customHeight="1" x14ac:dyDescent="0.25">
      <c r="A7355" s="276" t="s">
        <v>601</v>
      </c>
      <c r="B7355" s="88" t="str">
        <f>Ubicación</f>
        <v>CHIMBAS - SAN JUAN</v>
      </c>
      <c r="C7355" s="88"/>
      <c r="D7355" s="94"/>
      <c r="E7355" s="95"/>
      <c r="G7355" s="277"/>
    </row>
    <row r="7356" spans="1:123" ht="24" customHeight="1" x14ac:dyDescent="0.25">
      <c r="A7356" s="276" t="s">
        <v>39</v>
      </c>
      <c r="B7356" s="97">
        <f>IFERROR(VALUE(LEFT(B7357,FIND(".",B7357)-1)),"")</f>
        <v>11</v>
      </c>
      <c r="C7356" s="89" t="str">
        <f>IFERROR(VLOOKUP(B7356,Tabla_CyP,2,FALSE),"")</f>
        <v xml:space="preserve"> INSTALACIÓN ELÉCTRICA</v>
      </c>
      <c r="E7356" s="95"/>
      <c r="G7356" s="277"/>
    </row>
    <row r="7357" spans="1:123" ht="24" customHeight="1" x14ac:dyDescent="0.25">
      <c r="A7357" s="276" t="s">
        <v>25</v>
      </c>
      <c r="B7357" s="98" t="str">
        <f>IFERROR(VLOOKUP(COUNTIF($A$1:A7357,"ANALISIS DE PRECIOS"),Tabla_NumeroItem,2,FALSE),"")</f>
        <v>11.4.5.4</v>
      </c>
      <c r="C7357" s="89" t="str">
        <f>IFERROR(VLOOKUP(B7357,Tabla_CyP,2,FALSE),"")</f>
        <v>Heladera</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335" t="s">
        <v>507</v>
      </c>
      <c r="B7359" s="336"/>
      <c r="C7359" s="337" t="s">
        <v>0</v>
      </c>
      <c r="D7359" s="337" t="s">
        <v>27</v>
      </c>
      <c r="E7359" s="339" t="s">
        <v>28</v>
      </c>
      <c r="F7359" s="341" t="s">
        <v>29</v>
      </c>
      <c r="G7359" s="341" t="s">
        <v>30</v>
      </c>
    </row>
    <row r="7360" spans="1:123" s="94" customFormat="1" ht="24" customHeight="1" x14ac:dyDescent="0.25">
      <c r="A7360" s="99" t="s">
        <v>508</v>
      </c>
      <c r="B7360" s="99" t="s">
        <v>509</v>
      </c>
      <c r="C7360" s="338"/>
      <c r="D7360" s="338"/>
      <c r="E7360" s="340"/>
      <c r="F7360" s="342"/>
      <c r="G7360" s="342"/>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11.4.5.4</v>
      </c>
      <c r="B7399" s="288" t="str">
        <f>C7357</f>
        <v>Heladera</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SUBSECRETARIA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E.N.I. Bº 7 de Septiembre</v>
      </c>
      <c r="C7404" s="87"/>
      <c r="D7404" s="87"/>
      <c r="E7404" s="87"/>
      <c r="F7404" s="93" t="s">
        <v>38</v>
      </c>
      <c r="G7404" s="275">
        <f>Fecha_Base</f>
        <v>0</v>
      </c>
    </row>
    <row r="7405" spans="1:7" ht="24" customHeight="1" x14ac:dyDescent="0.25">
      <c r="A7405" s="276" t="s">
        <v>601</v>
      </c>
      <c r="B7405" s="88" t="str">
        <f>Ubicación</f>
        <v>CHIMBAS - SAN JUAN</v>
      </c>
      <c r="C7405" s="88"/>
      <c r="D7405" s="94"/>
      <c r="E7405" s="95"/>
      <c r="G7405" s="277"/>
    </row>
    <row r="7406" spans="1:7" ht="24" customHeight="1" x14ac:dyDescent="0.25">
      <c r="A7406" s="276" t="s">
        <v>39</v>
      </c>
      <c r="B7406" s="97">
        <f>IFERROR(VALUE(LEFT(B7407,FIND(".",B7407)-1)),"")</f>
        <v>11</v>
      </c>
      <c r="C7406" s="89" t="str">
        <f>IFERROR(VLOOKUP(B7406,Tabla_CyP,2,FALSE),"")</f>
        <v xml:space="preserve"> INSTALACIÓN ELÉCTRICA</v>
      </c>
      <c r="E7406" s="95"/>
      <c r="G7406" s="277"/>
    </row>
    <row r="7407" spans="1:7" ht="24" customHeight="1" x14ac:dyDescent="0.25">
      <c r="A7407" s="276" t="s">
        <v>25</v>
      </c>
      <c r="B7407" s="98" t="str">
        <f>IFERROR(VLOOKUP(COUNTIF($A$1:A7407,"ANALISIS DE PRECIOS"),Tabla_NumeroItem,2,FALSE),"")</f>
        <v>11.4.5.5</v>
      </c>
      <c r="C7407" s="89" t="str">
        <f>IFERROR(VLOOKUP(B7407,Tabla_CyP,2,FALSE),"")</f>
        <v>Horno pizero 6 moldes</v>
      </c>
      <c r="D7407" s="94"/>
      <c r="E7407" s="95"/>
      <c r="F7407" s="93" t="s">
        <v>26</v>
      </c>
      <c r="G7407" s="278" t="str">
        <f>IFERROR(VLOOKUP(B7407,Tabla_CyP,4,FALSE),"")</f>
        <v>Un</v>
      </c>
    </row>
    <row r="7408" spans="1:7" ht="24" customHeight="1" x14ac:dyDescent="0.25">
      <c r="A7408" s="276"/>
      <c r="B7408" s="88"/>
      <c r="D7408" s="94"/>
      <c r="E7408" s="95"/>
      <c r="G7408" s="277"/>
    </row>
    <row r="7409" spans="1:123" ht="24" customHeight="1" x14ac:dyDescent="0.25">
      <c r="A7409" s="335" t="s">
        <v>507</v>
      </c>
      <c r="B7409" s="336"/>
      <c r="C7409" s="337" t="s">
        <v>0</v>
      </c>
      <c r="D7409" s="337" t="s">
        <v>27</v>
      </c>
      <c r="E7409" s="339" t="s">
        <v>28</v>
      </c>
      <c r="F7409" s="341" t="s">
        <v>29</v>
      </c>
      <c r="G7409" s="341" t="s">
        <v>30</v>
      </c>
    </row>
    <row r="7410" spans="1:123" s="94" customFormat="1" ht="24" customHeight="1" x14ac:dyDescent="0.25">
      <c r="A7410" s="99" t="s">
        <v>508</v>
      </c>
      <c r="B7410" s="99" t="s">
        <v>509</v>
      </c>
      <c r="C7410" s="338"/>
      <c r="D7410" s="338"/>
      <c r="E7410" s="340"/>
      <c r="F7410" s="342"/>
      <c r="G7410" s="342"/>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11.4.5.5</v>
      </c>
      <c r="B7449" s="288" t="str">
        <f>C7407</f>
        <v>Horno pizero 6 moldes</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SUBSECRETARIA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E.N.I. Bº 7 de Septiembre</v>
      </c>
      <c r="C7454" s="87"/>
      <c r="D7454" s="87"/>
      <c r="E7454" s="87"/>
      <c r="F7454" s="93" t="s">
        <v>38</v>
      </c>
      <c r="G7454" s="275">
        <f>Fecha_Base</f>
        <v>0</v>
      </c>
    </row>
    <row r="7455" spans="1:7" ht="24" customHeight="1" x14ac:dyDescent="0.25">
      <c r="A7455" s="276" t="s">
        <v>601</v>
      </c>
      <c r="B7455" s="88" t="str">
        <f>Ubicación</f>
        <v>CHIMBAS - SAN JUAN</v>
      </c>
      <c r="C7455" s="88"/>
      <c r="D7455" s="94"/>
      <c r="E7455" s="95"/>
      <c r="G7455" s="277"/>
    </row>
    <row r="7456" spans="1:7" ht="24" customHeight="1" x14ac:dyDescent="0.25">
      <c r="A7456" s="276" t="s">
        <v>39</v>
      </c>
      <c r="B7456" s="97">
        <f>IFERROR(VALUE(LEFT(B7457,FIND(".",B7457)-1)),"")</f>
        <v>12</v>
      </c>
      <c r="C7456" s="89" t="str">
        <f>IFERROR(VLOOKUP(B7456,Tabla_CyP,2,FALSE),"")</f>
        <v xml:space="preserve"> INSTALACIÓN SANITARIA</v>
      </c>
      <c r="E7456" s="95"/>
      <c r="G7456" s="277"/>
    </row>
    <row r="7457" spans="1:123" ht="24" customHeight="1" x14ac:dyDescent="0.25">
      <c r="A7457" s="276" t="s">
        <v>25</v>
      </c>
      <c r="B7457" s="98" t="str">
        <f>IFERROR(VLOOKUP(COUNTIF($A$1:A7457,"ANALISIS DE PRECIOS"),Tabla_NumeroItem,2,FALSE),"")</f>
        <v>12.1.1</v>
      </c>
      <c r="C7457" s="89" t="str">
        <f>IFERROR(VLOOKUP(B7457,Tabla_CyP,2,FALSE),"")</f>
        <v>Excavaciones</v>
      </c>
      <c r="D7457" s="94"/>
      <c r="E7457" s="95"/>
      <c r="F7457" s="93" t="s">
        <v>26</v>
      </c>
      <c r="G7457" s="278" t="str">
        <f>IFERROR(VLOOKUP(B7457,Tabla_CyP,4,FALSE),"")</f>
        <v>m3</v>
      </c>
    </row>
    <row r="7458" spans="1:123" ht="24" customHeight="1" x14ac:dyDescent="0.25">
      <c r="A7458" s="276"/>
      <c r="B7458" s="88"/>
      <c r="D7458" s="94"/>
      <c r="E7458" s="95"/>
      <c r="G7458" s="277"/>
    </row>
    <row r="7459" spans="1:123" ht="24" customHeight="1" x14ac:dyDescent="0.25">
      <c r="A7459" s="335" t="s">
        <v>507</v>
      </c>
      <c r="B7459" s="336"/>
      <c r="C7459" s="337" t="s">
        <v>0</v>
      </c>
      <c r="D7459" s="337" t="s">
        <v>27</v>
      </c>
      <c r="E7459" s="339" t="s">
        <v>28</v>
      </c>
      <c r="F7459" s="341" t="s">
        <v>29</v>
      </c>
      <c r="G7459" s="341" t="s">
        <v>30</v>
      </c>
    </row>
    <row r="7460" spans="1:123" s="94" customFormat="1" ht="24" customHeight="1" x14ac:dyDescent="0.25">
      <c r="A7460" s="99" t="s">
        <v>508</v>
      </c>
      <c r="B7460" s="99" t="s">
        <v>509</v>
      </c>
      <c r="C7460" s="338"/>
      <c r="D7460" s="338"/>
      <c r="E7460" s="340"/>
      <c r="F7460" s="342"/>
      <c r="G7460" s="342"/>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12.1.1</v>
      </c>
      <c r="B7499" s="288" t="str">
        <f>C7457</f>
        <v>Excavaciones</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SUBSECRETARIA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E.N.I. Bº 7 de Septiembre</v>
      </c>
      <c r="C7504" s="87"/>
      <c r="D7504" s="87"/>
      <c r="E7504" s="87"/>
      <c r="F7504" s="93" t="s">
        <v>38</v>
      </c>
      <c r="G7504" s="275">
        <f>Fecha_Base</f>
        <v>0</v>
      </c>
    </row>
    <row r="7505" spans="1:123" ht="24" customHeight="1" x14ac:dyDescent="0.25">
      <c r="A7505" s="276" t="s">
        <v>601</v>
      </c>
      <c r="B7505" s="88" t="str">
        <f>Ubicación</f>
        <v>CHIMBAS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12.1.2</v>
      </c>
      <c r="C7507" s="89" t="str">
        <f>IFERROR(VLOOKUP(B7507,Tabla_CyP,2,FALSE),"")</f>
        <v>Rellenos de tierra</v>
      </c>
      <c r="D7507" s="94"/>
      <c r="E7507" s="95"/>
      <c r="F7507" s="93" t="s">
        <v>26</v>
      </c>
      <c r="G7507" s="278" t="str">
        <f>IFERROR(VLOOKUP(B7507,Tabla_CyP,4,FALSE),"")</f>
        <v>m3</v>
      </c>
    </row>
    <row r="7508" spans="1:123" ht="24" customHeight="1" x14ac:dyDescent="0.25">
      <c r="A7508" s="276"/>
      <c r="B7508" s="88"/>
      <c r="D7508" s="94"/>
      <c r="E7508" s="95"/>
      <c r="G7508" s="277"/>
    </row>
    <row r="7509" spans="1:123" ht="24" customHeight="1" x14ac:dyDescent="0.25">
      <c r="A7509" s="335" t="s">
        <v>507</v>
      </c>
      <c r="B7509" s="336"/>
      <c r="C7509" s="337" t="s">
        <v>0</v>
      </c>
      <c r="D7509" s="337" t="s">
        <v>27</v>
      </c>
      <c r="E7509" s="339" t="s">
        <v>28</v>
      </c>
      <c r="F7509" s="341" t="s">
        <v>29</v>
      </c>
      <c r="G7509" s="341" t="s">
        <v>30</v>
      </c>
    </row>
    <row r="7510" spans="1:123" s="94" customFormat="1" ht="24" customHeight="1" x14ac:dyDescent="0.25">
      <c r="A7510" s="99" t="s">
        <v>508</v>
      </c>
      <c r="B7510" s="99" t="s">
        <v>509</v>
      </c>
      <c r="C7510" s="338"/>
      <c r="D7510" s="338"/>
      <c r="E7510" s="340"/>
      <c r="F7510" s="342"/>
      <c r="G7510" s="342"/>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12.1.2</v>
      </c>
      <c r="B7549" s="288" t="str">
        <f>C7507</f>
        <v>Rellenos de tierra</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SUBSECRETARIA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E.N.I. Bº 7 de Septiembre</v>
      </c>
      <c r="C7554" s="87"/>
      <c r="D7554" s="87"/>
      <c r="E7554" s="87"/>
      <c r="F7554" s="93" t="s">
        <v>38</v>
      </c>
      <c r="G7554" s="275">
        <f>Fecha_Base</f>
        <v>0</v>
      </c>
    </row>
    <row r="7555" spans="1:123" ht="24" customHeight="1" x14ac:dyDescent="0.25">
      <c r="A7555" s="276" t="s">
        <v>601</v>
      </c>
      <c r="B7555" s="88" t="str">
        <f>Ubicación</f>
        <v>CHIMBAS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12.1.3</v>
      </c>
      <c r="C7557" s="89" t="str">
        <f>IFERROR(VLOOKUP(B7557,Tabla_CyP,2,FALSE),"")</f>
        <v>Revoques de cámaras de inspección y receptáculos</v>
      </c>
      <c r="D7557" s="94"/>
      <c r="E7557" s="95"/>
      <c r="F7557" s="93" t="s">
        <v>26</v>
      </c>
      <c r="G7557" s="278" t="str">
        <f>IFERROR(VLOOKUP(B7557,Tabla_CyP,4,FALSE),"")</f>
        <v>m2</v>
      </c>
    </row>
    <row r="7558" spans="1:123" ht="24" customHeight="1" x14ac:dyDescent="0.25">
      <c r="A7558" s="276"/>
      <c r="B7558" s="88"/>
      <c r="D7558" s="94"/>
      <c r="E7558" s="95"/>
      <c r="G7558" s="277"/>
    </row>
    <row r="7559" spans="1:123" ht="24" customHeight="1" x14ac:dyDescent="0.25">
      <c r="A7559" s="335" t="s">
        <v>507</v>
      </c>
      <c r="B7559" s="336"/>
      <c r="C7559" s="337" t="s">
        <v>0</v>
      </c>
      <c r="D7559" s="337" t="s">
        <v>27</v>
      </c>
      <c r="E7559" s="339" t="s">
        <v>28</v>
      </c>
      <c r="F7559" s="341" t="s">
        <v>29</v>
      </c>
      <c r="G7559" s="341" t="s">
        <v>30</v>
      </c>
    </row>
    <row r="7560" spans="1:123" s="94" customFormat="1" ht="24" customHeight="1" x14ac:dyDescent="0.25">
      <c r="A7560" s="99" t="s">
        <v>508</v>
      </c>
      <c r="B7560" s="99" t="s">
        <v>509</v>
      </c>
      <c r="C7560" s="338"/>
      <c r="D7560" s="338"/>
      <c r="E7560" s="340"/>
      <c r="F7560" s="342"/>
      <c r="G7560" s="342"/>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12.1.3</v>
      </c>
      <c r="B7599" s="288" t="str">
        <f>C7557</f>
        <v>Revoques de cámaras de inspección y receptáculos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SUBSECRETARIA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E.N.I. Bº 7 de Septiembre</v>
      </c>
      <c r="C7604" s="87"/>
      <c r="D7604" s="87"/>
      <c r="E7604" s="87"/>
      <c r="F7604" s="93" t="s">
        <v>38</v>
      </c>
      <c r="G7604" s="275">
        <f>Fecha_Base</f>
        <v>0</v>
      </c>
    </row>
    <row r="7605" spans="1:123" ht="24" customHeight="1" x14ac:dyDescent="0.25">
      <c r="A7605" s="276" t="s">
        <v>601</v>
      </c>
      <c r="B7605" s="88" t="str">
        <f>Ubicación</f>
        <v>CHIMBAS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12.1.4</v>
      </c>
      <c r="C7607" s="89" t="str">
        <f>IFERROR(VLOOKUP(B7607,Tabla_CyP,2,FALSE),"")</f>
        <v>Cámaras y receptáculos</v>
      </c>
      <c r="D7607" s="94"/>
      <c r="E7607" s="95"/>
      <c r="F7607" s="93" t="s">
        <v>26</v>
      </c>
      <c r="G7607" s="278" t="str">
        <f>IFERROR(VLOOKUP(B7607,Tabla_CyP,4,FALSE),"")</f>
        <v>Un</v>
      </c>
    </row>
    <row r="7608" spans="1:123" ht="24" customHeight="1" x14ac:dyDescent="0.25">
      <c r="A7608" s="276"/>
      <c r="B7608" s="88"/>
      <c r="D7608" s="94"/>
      <c r="E7608" s="95"/>
      <c r="G7608" s="277"/>
    </row>
    <row r="7609" spans="1:123" ht="24" customHeight="1" x14ac:dyDescent="0.25">
      <c r="A7609" s="335" t="s">
        <v>507</v>
      </c>
      <c r="B7609" s="336"/>
      <c r="C7609" s="337" t="s">
        <v>0</v>
      </c>
      <c r="D7609" s="337" t="s">
        <v>27</v>
      </c>
      <c r="E7609" s="339" t="s">
        <v>28</v>
      </c>
      <c r="F7609" s="341" t="s">
        <v>29</v>
      </c>
      <c r="G7609" s="341" t="s">
        <v>30</v>
      </c>
    </row>
    <row r="7610" spans="1:123" s="94" customFormat="1" ht="24" customHeight="1" x14ac:dyDescent="0.25">
      <c r="A7610" s="99" t="s">
        <v>508</v>
      </c>
      <c r="B7610" s="99" t="s">
        <v>509</v>
      </c>
      <c r="C7610" s="338"/>
      <c r="D7610" s="338"/>
      <c r="E7610" s="340"/>
      <c r="F7610" s="342"/>
      <c r="G7610" s="342"/>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12.1.4</v>
      </c>
      <c r="B7649" s="288" t="str">
        <f>C7607</f>
        <v>Cámaras y receptáculos</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SUBSECRETARIA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E.N.I. Bº 7 de Septiembre</v>
      </c>
      <c r="C7654" s="87"/>
      <c r="D7654" s="87"/>
      <c r="E7654" s="87"/>
      <c r="F7654" s="93" t="s">
        <v>38</v>
      </c>
      <c r="G7654" s="275">
        <f>Fecha_Base</f>
        <v>0</v>
      </c>
    </row>
    <row r="7655" spans="1:123" ht="24" customHeight="1" x14ac:dyDescent="0.25">
      <c r="A7655" s="276" t="s">
        <v>601</v>
      </c>
      <c r="B7655" s="88" t="str">
        <f>Ubicación</f>
        <v>CHIMBAS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12.1.5.1</v>
      </c>
      <c r="C7657" s="89" t="str">
        <f>IFERROR(VLOOKUP(B7657,Tabla_CyP,2,FALSE),"")</f>
        <v>Caño PVC Ø 160</v>
      </c>
      <c r="D7657" s="94"/>
      <c r="E7657" s="95"/>
      <c r="F7657" s="93" t="s">
        <v>26</v>
      </c>
      <c r="G7657" s="278" t="str">
        <f>IFERROR(VLOOKUP(B7657,Tabla_CyP,4,FALSE),"")</f>
        <v>ml</v>
      </c>
    </row>
    <row r="7658" spans="1:123" ht="24" customHeight="1" x14ac:dyDescent="0.25">
      <c r="A7658" s="276"/>
      <c r="B7658" s="88"/>
      <c r="D7658" s="94"/>
      <c r="E7658" s="95"/>
      <c r="G7658" s="277"/>
    </row>
    <row r="7659" spans="1:123" ht="24" customHeight="1" x14ac:dyDescent="0.25">
      <c r="A7659" s="335" t="s">
        <v>507</v>
      </c>
      <c r="B7659" s="336"/>
      <c r="C7659" s="337" t="s">
        <v>0</v>
      </c>
      <c r="D7659" s="337" t="s">
        <v>27</v>
      </c>
      <c r="E7659" s="339" t="s">
        <v>28</v>
      </c>
      <c r="F7659" s="341" t="s">
        <v>29</v>
      </c>
      <c r="G7659" s="341" t="s">
        <v>30</v>
      </c>
    </row>
    <row r="7660" spans="1:123" s="94" customFormat="1" ht="24" customHeight="1" x14ac:dyDescent="0.25">
      <c r="A7660" s="99" t="s">
        <v>508</v>
      </c>
      <c r="B7660" s="99" t="s">
        <v>509</v>
      </c>
      <c r="C7660" s="338"/>
      <c r="D7660" s="338"/>
      <c r="E7660" s="340"/>
      <c r="F7660" s="342"/>
      <c r="G7660" s="342"/>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12.1.5.1</v>
      </c>
      <c r="B7699" s="288" t="str">
        <f>C7657</f>
        <v>Caño PVC Ø 160</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SUBSECRETARIA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E.N.I. Bº 7 de Septiembre</v>
      </c>
      <c r="C7704" s="87"/>
      <c r="D7704" s="87"/>
      <c r="E7704" s="87"/>
      <c r="F7704" s="93" t="s">
        <v>38</v>
      </c>
      <c r="G7704" s="275">
        <f>Fecha_Base</f>
        <v>0</v>
      </c>
    </row>
    <row r="7705" spans="1:123" ht="24" customHeight="1" x14ac:dyDescent="0.25">
      <c r="A7705" s="276" t="s">
        <v>601</v>
      </c>
      <c r="B7705" s="88" t="str">
        <f>Ubicación</f>
        <v>CHIMBAS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12.1.5.2</v>
      </c>
      <c r="C7707" s="89" t="str">
        <f>IFERROR(VLOOKUP(B7707,Tabla_CyP,2,FALSE),"")</f>
        <v>Caño PVC Ø 110  (incluido caños de ventilacion y desague pluvial)</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5" t="s">
        <v>507</v>
      </c>
      <c r="B7709" s="336"/>
      <c r="C7709" s="337" t="s">
        <v>0</v>
      </c>
      <c r="D7709" s="337" t="s">
        <v>27</v>
      </c>
      <c r="E7709" s="339" t="s">
        <v>28</v>
      </c>
      <c r="F7709" s="341" t="s">
        <v>29</v>
      </c>
      <c r="G7709" s="341" t="s">
        <v>30</v>
      </c>
    </row>
    <row r="7710" spans="1:123" s="94" customFormat="1" ht="24" customHeight="1" x14ac:dyDescent="0.25">
      <c r="A7710" s="99" t="s">
        <v>508</v>
      </c>
      <c r="B7710" s="99" t="s">
        <v>509</v>
      </c>
      <c r="C7710" s="338"/>
      <c r="D7710" s="338"/>
      <c r="E7710" s="340"/>
      <c r="F7710" s="342"/>
      <c r="G7710" s="342"/>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12.1.5.2</v>
      </c>
      <c r="B7749" s="288" t="str">
        <f>C7707</f>
        <v>Caño PVC Ø 110  (incluido caños de ventilacion y desague pluvial)</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SUBSECRETARIA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E.N.I. Bº 7 de Septiembre</v>
      </c>
      <c r="C7754" s="87"/>
      <c r="D7754" s="87"/>
      <c r="E7754" s="87"/>
      <c r="F7754" s="93" t="s">
        <v>38</v>
      </c>
      <c r="G7754" s="275">
        <f>Fecha_Base</f>
        <v>0</v>
      </c>
    </row>
    <row r="7755" spans="1:123" ht="24" customHeight="1" x14ac:dyDescent="0.25">
      <c r="A7755" s="276" t="s">
        <v>601</v>
      </c>
      <c r="B7755" s="88" t="str">
        <f>Ubicación</f>
        <v>CHIMBAS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12.1.5.3</v>
      </c>
      <c r="C7757" s="89" t="str">
        <f>IFERROR(VLOOKUP(B7757,Tabla_CyP,2,FALSE),"")</f>
        <v>Caño PVC Ø 63</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5" t="s">
        <v>507</v>
      </c>
      <c r="B7759" s="336"/>
      <c r="C7759" s="337" t="s">
        <v>0</v>
      </c>
      <c r="D7759" s="337" t="s">
        <v>27</v>
      </c>
      <c r="E7759" s="339" t="s">
        <v>28</v>
      </c>
      <c r="F7759" s="341" t="s">
        <v>29</v>
      </c>
      <c r="G7759" s="341" t="s">
        <v>30</v>
      </c>
    </row>
    <row r="7760" spans="1:123" s="94" customFormat="1" ht="24" customHeight="1" x14ac:dyDescent="0.25">
      <c r="A7760" s="99" t="s">
        <v>508</v>
      </c>
      <c r="B7760" s="99" t="s">
        <v>509</v>
      </c>
      <c r="C7760" s="338"/>
      <c r="D7760" s="338"/>
      <c r="E7760" s="340"/>
      <c r="F7760" s="342"/>
      <c r="G7760" s="342"/>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12.1.5.3</v>
      </c>
      <c r="B7799" s="288" t="str">
        <f>C7757</f>
        <v>Caño PVC Ø 63</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SUBSECRETARIA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E.N.I. Bº 7 de Septiembre</v>
      </c>
      <c r="C7804" s="87"/>
      <c r="D7804" s="87"/>
      <c r="E7804" s="87"/>
      <c r="F7804" s="93" t="s">
        <v>38</v>
      </c>
      <c r="G7804" s="275">
        <f>Fecha_Base</f>
        <v>0</v>
      </c>
    </row>
    <row r="7805" spans="1:7" ht="24" customHeight="1" x14ac:dyDescent="0.25">
      <c r="A7805" s="276" t="s">
        <v>601</v>
      </c>
      <c r="B7805" s="88" t="str">
        <f>Ubicación</f>
        <v>CHIMBAS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12.1.5.4</v>
      </c>
      <c r="C7807" s="89" t="str">
        <f>IFERROR(VLOOKUP(B7807,Tabla_CyP,2,FALSE),"")</f>
        <v>Caño PVC Ø 40</v>
      </c>
      <c r="D7807" s="94"/>
      <c r="E7807" s="95"/>
      <c r="F7807" s="93" t="s">
        <v>26</v>
      </c>
      <c r="G7807" s="278" t="str">
        <f>IFERROR(VLOOKUP(B7807,Tabla_CyP,4,FALSE),"")</f>
        <v>ml</v>
      </c>
    </row>
    <row r="7808" spans="1:7" ht="24" customHeight="1" x14ac:dyDescent="0.25">
      <c r="A7808" s="276"/>
      <c r="B7808" s="88"/>
      <c r="D7808" s="94"/>
      <c r="E7808" s="95"/>
      <c r="G7808" s="277"/>
    </row>
    <row r="7809" spans="1:123" ht="24" customHeight="1" x14ac:dyDescent="0.25">
      <c r="A7809" s="335" t="s">
        <v>507</v>
      </c>
      <c r="B7809" s="336"/>
      <c r="C7809" s="337" t="s">
        <v>0</v>
      </c>
      <c r="D7809" s="337" t="s">
        <v>27</v>
      </c>
      <c r="E7809" s="339" t="s">
        <v>28</v>
      </c>
      <c r="F7809" s="341" t="s">
        <v>29</v>
      </c>
      <c r="G7809" s="341" t="s">
        <v>30</v>
      </c>
    </row>
    <row r="7810" spans="1:123" s="94" customFormat="1" ht="24" customHeight="1" x14ac:dyDescent="0.25">
      <c r="A7810" s="99" t="s">
        <v>508</v>
      </c>
      <c r="B7810" s="99" t="s">
        <v>509</v>
      </c>
      <c r="C7810" s="338"/>
      <c r="D7810" s="338"/>
      <c r="E7810" s="340"/>
      <c r="F7810" s="342"/>
      <c r="G7810" s="342"/>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12.1.5.4</v>
      </c>
      <c r="B7849" s="288" t="str">
        <f>C7807</f>
        <v>Caño PVC Ø 40</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SUBSECRETARIA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E.N.I. Bº 7 de Septiembre</v>
      </c>
      <c r="C7854" s="87"/>
      <c r="D7854" s="87"/>
      <c r="E7854" s="87"/>
      <c r="F7854" s="93" t="s">
        <v>38</v>
      </c>
      <c r="G7854" s="275">
        <f>Fecha_Base</f>
        <v>0</v>
      </c>
    </row>
    <row r="7855" spans="1:7" ht="24" customHeight="1" x14ac:dyDescent="0.25">
      <c r="A7855" s="276" t="s">
        <v>601</v>
      </c>
      <c r="B7855" s="88" t="str">
        <f>Ubicación</f>
        <v>CHIMBAS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12.1.5.5</v>
      </c>
      <c r="C7857" s="89" t="str">
        <f>IFERROR(VLOOKUP(B7857,Tabla_CyP,2,FALSE),"")</f>
        <v>Bocas de Acceso</v>
      </c>
      <c r="D7857" s="94"/>
      <c r="E7857" s="95"/>
      <c r="F7857" s="93" t="s">
        <v>26</v>
      </c>
      <c r="G7857" s="278" t="str">
        <f>IFERROR(VLOOKUP(B7857,Tabla_CyP,4,FALSE),"")</f>
        <v>Un</v>
      </c>
    </row>
    <row r="7858" spans="1:123" ht="24" customHeight="1" x14ac:dyDescent="0.25">
      <c r="A7858" s="276"/>
      <c r="B7858" s="88"/>
      <c r="D7858" s="94"/>
      <c r="E7858" s="95"/>
      <c r="G7858" s="277"/>
    </row>
    <row r="7859" spans="1:123" ht="24" customHeight="1" x14ac:dyDescent="0.25">
      <c r="A7859" s="335" t="s">
        <v>507</v>
      </c>
      <c r="B7859" s="336"/>
      <c r="C7859" s="337" t="s">
        <v>0</v>
      </c>
      <c r="D7859" s="337" t="s">
        <v>27</v>
      </c>
      <c r="E7859" s="339" t="s">
        <v>28</v>
      </c>
      <c r="F7859" s="341" t="s">
        <v>29</v>
      </c>
      <c r="G7859" s="341" t="s">
        <v>30</v>
      </c>
    </row>
    <row r="7860" spans="1:123" s="94" customFormat="1" ht="24" customHeight="1" x14ac:dyDescent="0.25">
      <c r="A7860" s="99" t="s">
        <v>508</v>
      </c>
      <c r="B7860" s="99" t="s">
        <v>509</v>
      </c>
      <c r="C7860" s="338"/>
      <c r="D7860" s="338"/>
      <c r="E7860" s="340"/>
      <c r="F7860" s="342"/>
      <c r="G7860" s="342"/>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12.1.5.5</v>
      </c>
      <c r="B7899" s="288" t="str">
        <f>C7857</f>
        <v>Bocas de Acceso</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SUBSECRETARIA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E.N.I. Bº 7 de Septiembre</v>
      </c>
      <c r="C7904" s="87"/>
      <c r="D7904" s="87"/>
      <c r="E7904" s="87"/>
      <c r="F7904" s="93" t="s">
        <v>38</v>
      </c>
      <c r="G7904" s="275">
        <f>Fecha_Base</f>
        <v>0</v>
      </c>
    </row>
    <row r="7905" spans="1:123" ht="24" customHeight="1" x14ac:dyDescent="0.25">
      <c r="A7905" s="276" t="s">
        <v>601</v>
      </c>
      <c r="B7905" s="88" t="str">
        <f>Ubicación</f>
        <v>CHIMBAS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12.1.5.6</v>
      </c>
      <c r="C7907" s="89" t="str">
        <f>IFERROR(VLOOKUP(B7907,Tabla_CyP,2,FALSE),"")</f>
        <v>Bocas de Inspección</v>
      </c>
      <c r="D7907" s="94"/>
      <c r="E7907" s="95"/>
      <c r="F7907" s="93" t="s">
        <v>26</v>
      </c>
      <c r="G7907" s="278" t="str">
        <f>IFERROR(VLOOKUP(B7907,Tabla_CyP,4,FALSE),"")</f>
        <v>Un</v>
      </c>
    </row>
    <row r="7908" spans="1:123" ht="24" customHeight="1" x14ac:dyDescent="0.25">
      <c r="A7908" s="276"/>
      <c r="B7908" s="88"/>
      <c r="D7908" s="94"/>
      <c r="E7908" s="95"/>
      <c r="G7908" s="277"/>
    </row>
    <row r="7909" spans="1:123" ht="24" customHeight="1" x14ac:dyDescent="0.25">
      <c r="A7909" s="335" t="s">
        <v>507</v>
      </c>
      <c r="B7909" s="336"/>
      <c r="C7909" s="337" t="s">
        <v>0</v>
      </c>
      <c r="D7909" s="337" t="s">
        <v>27</v>
      </c>
      <c r="E7909" s="339" t="s">
        <v>28</v>
      </c>
      <c r="F7909" s="341" t="s">
        <v>29</v>
      </c>
      <c r="G7909" s="341" t="s">
        <v>30</v>
      </c>
    </row>
    <row r="7910" spans="1:123" s="94" customFormat="1" ht="24" customHeight="1" x14ac:dyDescent="0.25">
      <c r="A7910" s="99" t="s">
        <v>508</v>
      </c>
      <c r="B7910" s="99" t="s">
        <v>509</v>
      </c>
      <c r="C7910" s="338"/>
      <c r="D7910" s="338"/>
      <c r="E7910" s="340"/>
      <c r="F7910" s="342"/>
      <c r="G7910" s="342"/>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12.1.5.6</v>
      </c>
      <c r="B7949" s="288" t="str">
        <f>C7907</f>
        <v>Bocas de Inspección</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SUBSECRETARIA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E.N.I. Bº 7 de Septiembre</v>
      </c>
      <c r="C7954" s="87"/>
      <c r="D7954" s="87"/>
      <c r="E7954" s="87"/>
      <c r="F7954" s="93" t="s">
        <v>38</v>
      </c>
      <c r="G7954" s="275">
        <f>Fecha_Base</f>
        <v>0</v>
      </c>
    </row>
    <row r="7955" spans="1:123" ht="24" customHeight="1" x14ac:dyDescent="0.25">
      <c r="A7955" s="276" t="s">
        <v>601</v>
      </c>
      <c r="B7955" s="88" t="str">
        <f>Ubicación</f>
        <v>CHIMBAS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12.1.5.7</v>
      </c>
      <c r="C7957" s="89" t="str">
        <f>IFERROR(VLOOKUP(B7957,Tabla_CyP,2,FALSE),"")</f>
        <v>Pileta de piso</v>
      </c>
      <c r="D7957" s="94"/>
      <c r="E7957" s="95"/>
      <c r="F7957" s="93" t="s">
        <v>26</v>
      </c>
      <c r="G7957" s="278" t="str">
        <f>IFERROR(VLOOKUP(B7957,Tabla_CyP,4,FALSE),"")</f>
        <v>Un</v>
      </c>
    </row>
    <row r="7958" spans="1:123" ht="24" customHeight="1" x14ac:dyDescent="0.25">
      <c r="A7958" s="276"/>
      <c r="B7958" s="88"/>
      <c r="D7958" s="94"/>
      <c r="E7958" s="95"/>
      <c r="G7958" s="277"/>
    </row>
    <row r="7959" spans="1:123" ht="24" customHeight="1" x14ac:dyDescent="0.25">
      <c r="A7959" s="335" t="s">
        <v>507</v>
      </c>
      <c r="B7959" s="336"/>
      <c r="C7959" s="337" t="s">
        <v>0</v>
      </c>
      <c r="D7959" s="337" t="s">
        <v>27</v>
      </c>
      <c r="E7959" s="339" t="s">
        <v>28</v>
      </c>
      <c r="F7959" s="341" t="s">
        <v>29</v>
      </c>
      <c r="G7959" s="341" t="s">
        <v>30</v>
      </c>
    </row>
    <row r="7960" spans="1:123" s="94" customFormat="1" ht="24" customHeight="1" x14ac:dyDescent="0.25">
      <c r="A7960" s="99" t="s">
        <v>508</v>
      </c>
      <c r="B7960" s="99" t="s">
        <v>509</v>
      </c>
      <c r="C7960" s="338"/>
      <c r="D7960" s="338"/>
      <c r="E7960" s="340"/>
      <c r="F7960" s="342"/>
      <c r="G7960" s="342"/>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12.1.5.7</v>
      </c>
      <c r="B7999" s="288" t="str">
        <f>C7957</f>
        <v>Pileta de piso</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SUBSECRETARIA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E.N.I. Bº 7 de Septiembre</v>
      </c>
      <c r="C8004" s="87"/>
      <c r="D8004" s="87"/>
      <c r="E8004" s="87"/>
      <c r="F8004" s="93" t="s">
        <v>38</v>
      </c>
      <c r="G8004" s="275">
        <f>Fecha_Base</f>
        <v>0</v>
      </c>
    </row>
    <row r="8005" spans="1:123" ht="24" customHeight="1" x14ac:dyDescent="0.25">
      <c r="A8005" s="276" t="s">
        <v>601</v>
      </c>
      <c r="B8005" s="88" t="str">
        <f>Ubicación</f>
        <v>CHIMBAS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12.2.1</v>
      </c>
      <c r="C8007" s="89" t="str">
        <f>IFERROR(VLOOKUP(B8007,Tabla_CyP,2,FALSE),"")</f>
        <v>Cañerías de P.V.C. y Accesorios</v>
      </c>
      <c r="D8007" s="94"/>
      <c r="E8007" s="95"/>
      <c r="F8007" s="93" t="s">
        <v>26</v>
      </c>
      <c r="G8007" s="278" t="str">
        <f>IFERROR(VLOOKUP(B8007,Tabla_CyP,4,FALSE),"")</f>
        <v>ml</v>
      </c>
    </row>
    <row r="8008" spans="1:123" ht="24" customHeight="1" x14ac:dyDescent="0.25">
      <c r="A8008" s="276"/>
      <c r="B8008" s="88"/>
      <c r="D8008" s="94"/>
      <c r="E8008" s="95"/>
      <c r="G8008" s="277"/>
    </row>
    <row r="8009" spans="1:123" ht="24" customHeight="1" x14ac:dyDescent="0.25">
      <c r="A8009" s="335" t="s">
        <v>507</v>
      </c>
      <c r="B8009" s="336"/>
      <c r="C8009" s="337" t="s">
        <v>0</v>
      </c>
      <c r="D8009" s="337" t="s">
        <v>27</v>
      </c>
      <c r="E8009" s="339" t="s">
        <v>28</v>
      </c>
      <c r="F8009" s="341" t="s">
        <v>29</v>
      </c>
      <c r="G8009" s="341" t="s">
        <v>30</v>
      </c>
    </row>
    <row r="8010" spans="1:123" s="94" customFormat="1" ht="24" customHeight="1" x14ac:dyDescent="0.25">
      <c r="A8010" s="99" t="s">
        <v>508</v>
      </c>
      <c r="B8010" s="99" t="s">
        <v>509</v>
      </c>
      <c r="C8010" s="338"/>
      <c r="D8010" s="338"/>
      <c r="E8010" s="340"/>
      <c r="F8010" s="342"/>
      <c r="G8010" s="342"/>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12.2.1</v>
      </c>
      <c r="B8049" s="288" t="str">
        <f>C8007</f>
        <v>Cañerías de P.V.C. y Accesorios</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SUBSECRETARIA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E.N.I. Bº 7 de Septiembre</v>
      </c>
      <c r="C8054" s="87"/>
      <c r="D8054" s="87"/>
      <c r="E8054" s="87"/>
      <c r="F8054" s="93" t="s">
        <v>38</v>
      </c>
      <c r="G8054" s="275">
        <f>Fecha_Base</f>
        <v>0</v>
      </c>
    </row>
    <row r="8055" spans="1:123" ht="24" customHeight="1" x14ac:dyDescent="0.25">
      <c r="A8055" s="276" t="s">
        <v>601</v>
      </c>
      <c r="B8055" s="88" t="str">
        <f>Ubicación</f>
        <v>CHIMBAS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12.3.2</v>
      </c>
      <c r="C8057" s="89" t="str">
        <f>IFERROR(VLOOKUP(B8057,Tabla_CyP,2,FALSE),"")</f>
        <v>Cámara séptica</v>
      </c>
      <c r="D8057" s="94"/>
      <c r="E8057" s="95"/>
      <c r="F8057" s="93" t="s">
        <v>26</v>
      </c>
      <c r="G8057" s="278" t="str">
        <f>IFERROR(VLOOKUP(B8057,Tabla_CyP,4,FALSE),"")</f>
        <v>Un.</v>
      </c>
    </row>
    <row r="8058" spans="1:123" ht="24" customHeight="1" x14ac:dyDescent="0.25">
      <c r="A8058" s="276"/>
      <c r="B8058" s="88"/>
      <c r="D8058" s="94"/>
      <c r="E8058" s="95"/>
      <c r="G8058" s="277"/>
    </row>
    <row r="8059" spans="1:123" ht="24" customHeight="1" x14ac:dyDescent="0.25">
      <c r="A8059" s="335" t="s">
        <v>507</v>
      </c>
      <c r="B8059" s="336"/>
      <c r="C8059" s="337" t="s">
        <v>0</v>
      </c>
      <c r="D8059" s="337" t="s">
        <v>27</v>
      </c>
      <c r="E8059" s="339" t="s">
        <v>28</v>
      </c>
      <c r="F8059" s="341" t="s">
        <v>29</v>
      </c>
      <c r="G8059" s="341" t="s">
        <v>30</v>
      </c>
    </row>
    <row r="8060" spans="1:123" s="94" customFormat="1" ht="24" customHeight="1" x14ac:dyDescent="0.25">
      <c r="A8060" s="99" t="s">
        <v>508</v>
      </c>
      <c r="B8060" s="99" t="s">
        <v>509</v>
      </c>
      <c r="C8060" s="338"/>
      <c r="D8060" s="338"/>
      <c r="E8060" s="340"/>
      <c r="F8060" s="342"/>
      <c r="G8060" s="342"/>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12.3.2</v>
      </c>
      <c r="B8099" s="288" t="str">
        <f>C8057</f>
        <v>Cámara séptica</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SUBSECRETARIA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E.N.I. Bº 7 de Septiembre</v>
      </c>
      <c r="C8104" s="87"/>
      <c r="D8104" s="87"/>
      <c r="E8104" s="87"/>
      <c r="F8104" s="93" t="s">
        <v>38</v>
      </c>
      <c r="G8104" s="275">
        <f>Fecha_Base</f>
        <v>0</v>
      </c>
    </row>
    <row r="8105" spans="1:123" ht="24" customHeight="1" x14ac:dyDescent="0.25">
      <c r="A8105" s="276" t="s">
        <v>601</v>
      </c>
      <c r="B8105" s="88" t="str">
        <f>Ubicación</f>
        <v>CHIMBAS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12.3.3</v>
      </c>
      <c r="C8107" s="89" t="str">
        <f>IFERROR(VLOOKUP(B8107,Tabla_CyP,2,FALSE),"")</f>
        <v>Pozos Absorventes y conexiones</v>
      </c>
      <c r="D8107" s="94"/>
      <c r="E8107" s="95"/>
      <c r="F8107" s="93" t="s">
        <v>26</v>
      </c>
      <c r="G8107" s="278" t="str">
        <f>IFERROR(VLOOKUP(B8107,Tabla_CyP,4,FALSE),"")</f>
        <v>Un.</v>
      </c>
    </row>
    <row r="8108" spans="1:123" ht="24" customHeight="1" x14ac:dyDescent="0.25">
      <c r="A8108" s="276"/>
      <c r="B8108" s="88"/>
      <c r="D8108" s="94"/>
      <c r="E8108" s="95"/>
      <c r="G8108" s="277"/>
    </row>
    <row r="8109" spans="1:123" ht="24" customHeight="1" x14ac:dyDescent="0.25">
      <c r="A8109" s="335" t="s">
        <v>507</v>
      </c>
      <c r="B8109" s="336"/>
      <c r="C8109" s="337" t="s">
        <v>0</v>
      </c>
      <c r="D8109" s="337" t="s">
        <v>27</v>
      </c>
      <c r="E8109" s="339" t="s">
        <v>28</v>
      </c>
      <c r="F8109" s="341" t="s">
        <v>29</v>
      </c>
      <c r="G8109" s="341" t="s">
        <v>30</v>
      </c>
    </row>
    <row r="8110" spans="1:123" s="94" customFormat="1" ht="24" customHeight="1" x14ac:dyDescent="0.25">
      <c r="A8110" s="99" t="s">
        <v>508</v>
      </c>
      <c r="B8110" s="99" t="s">
        <v>509</v>
      </c>
      <c r="C8110" s="338"/>
      <c r="D8110" s="338"/>
      <c r="E8110" s="340"/>
      <c r="F8110" s="342"/>
      <c r="G8110" s="342"/>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12.3.3</v>
      </c>
      <c r="B8149" s="288" t="str">
        <f>C8107</f>
        <v>Pozos Absorventes y conexiones</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SUBSECRETARIA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E.N.I. Bº 7 de Septiembre</v>
      </c>
      <c r="C8154" s="87"/>
      <c r="D8154" s="87"/>
      <c r="E8154" s="87"/>
      <c r="F8154" s="93" t="s">
        <v>38</v>
      </c>
      <c r="G8154" s="275">
        <f>Fecha_Base</f>
        <v>0</v>
      </c>
    </row>
    <row r="8155" spans="1:123" ht="24" customHeight="1" x14ac:dyDescent="0.25">
      <c r="A8155" s="276" t="s">
        <v>601</v>
      </c>
      <c r="B8155" s="88" t="str">
        <f>Ubicación</f>
        <v>CHIMBAS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12.3.4</v>
      </c>
      <c r="C8157" s="89" t="str">
        <f>IFERROR(VLOOKUP(B8157,Tabla_CyP,2,FALSE),"")</f>
        <v>Interceptores de grasas y aceites</v>
      </c>
      <c r="D8157" s="94"/>
      <c r="E8157" s="95"/>
      <c r="F8157" s="93" t="s">
        <v>26</v>
      </c>
      <c r="G8157" s="278" t="str">
        <f>IFERROR(VLOOKUP(B8157,Tabla_CyP,4,FALSE),"")</f>
        <v>Un.</v>
      </c>
    </row>
    <row r="8158" spans="1:123" ht="24" customHeight="1" x14ac:dyDescent="0.25">
      <c r="A8158" s="276"/>
      <c r="B8158" s="88"/>
      <c r="D8158" s="94"/>
      <c r="E8158" s="95"/>
      <c r="G8158" s="277"/>
    </row>
    <row r="8159" spans="1:123" ht="24" customHeight="1" x14ac:dyDescent="0.25">
      <c r="A8159" s="335" t="s">
        <v>507</v>
      </c>
      <c r="B8159" s="336"/>
      <c r="C8159" s="337" t="s">
        <v>0</v>
      </c>
      <c r="D8159" s="337" t="s">
        <v>27</v>
      </c>
      <c r="E8159" s="339" t="s">
        <v>28</v>
      </c>
      <c r="F8159" s="341" t="s">
        <v>29</v>
      </c>
      <c r="G8159" s="341" t="s">
        <v>30</v>
      </c>
    </row>
    <row r="8160" spans="1:123" s="94" customFormat="1" ht="24" customHeight="1" x14ac:dyDescent="0.25">
      <c r="A8160" s="99" t="s">
        <v>508</v>
      </c>
      <c r="B8160" s="99" t="s">
        <v>509</v>
      </c>
      <c r="C8160" s="338"/>
      <c r="D8160" s="338"/>
      <c r="E8160" s="340"/>
      <c r="F8160" s="342"/>
      <c r="G8160" s="342"/>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12.3.4</v>
      </c>
      <c r="B8199" s="288" t="str">
        <f>C8157</f>
        <v>Interceptores de grasas y aceites</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SUBSECRETARIA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E.N.I. Bº 7 de Septiembre</v>
      </c>
      <c r="C8204" s="87"/>
      <c r="D8204" s="87"/>
      <c r="E8204" s="87"/>
      <c r="F8204" s="93" t="s">
        <v>38</v>
      </c>
      <c r="G8204" s="275">
        <f>Fecha_Base</f>
        <v>0</v>
      </c>
    </row>
    <row r="8205" spans="1:7" ht="24" customHeight="1" x14ac:dyDescent="0.25">
      <c r="A8205" s="276" t="s">
        <v>601</v>
      </c>
      <c r="B8205" s="88" t="str">
        <f>Ubicación</f>
        <v>CHIMBAS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12.3.6</v>
      </c>
      <c r="C8207" s="89" t="str">
        <f>IFERROR(VLOOKUP(B8207,Tabla_CyP,2,FALSE),"")</f>
        <v>Cámara de extracción de muestras de caudales</v>
      </c>
      <c r="D8207" s="94"/>
      <c r="E8207" s="95"/>
      <c r="F8207" s="93" t="s">
        <v>26</v>
      </c>
      <c r="G8207" s="278" t="str">
        <f>IFERROR(VLOOKUP(B8207,Tabla_CyP,4,FALSE),"")</f>
        <v>Un.</v>
      </c>
    </row>
    <row r="8208" spans="1:7" ht="24" customHeight="1" x14ac:dyDescent="0.25">
      <c r="A8208" s="276"/>
      <c r="B8208" s="88"/>
      <c r="D8208" s="94"/>
      <c r="E8208" s="95"/>
      <c r="G8208" s="277"/>
    </row>
    <row r="8209" spans="1:123" ht="24" customHeight="1" x14ac:dyDescent="0.25">
      <c r="A8209" s="335" t="s">
        <v>507</v>
      </c>
      <c r="B8209" s="336"/>
      <c r="C8209" s="337" t="s">
        <v>0</v>
      </c>
      <c r="D8209" s="337" t="s">
        <v>27</v>
      </c>
      <c r="E8209" s="339" t="s">
        <v>28</v>
      </c>
      <c r="F8209" s="341" t="s">
        <v>29</v>
      </c>
      <c r="G8209" s="341" t="s">
        <v>30</v>
      </c>
    </row>
    <row r="8210" spans="1:123" s="94" customFormat="1" ht="24" customHeight="1" x14ac:dyDescent="0.25">
      <c r="A8210" s="99" t="s">
        <v>508</v>
      </c>
      <c r="B8210" s="99" t="s">
        <v>509</v>
      </c>
      <c r="C8210" s="338"/>
      <c r="D8210" s="338"/>
      <c r="E8210" s="340"/>
      <c r="F8210" s="342"/>
      <c r="G8210" s="342"/>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12.3.6</v>
      </c>
      <c r="B8249" s="288" t="str">
        <f>C8207</f>
        <v>Cámara de extracción de muestras de caudales</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SUBSECRETARIA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E.N.I. Bº 7 de Septiembre</v>
      </c>
      <c r="C8254" s="87"/>
      <c r="D8254" s="87"/>
      <c r="E8254" s="87"/>
      <c r="F8254" s="93" t="s">
        <v>38</v>
      </c>
      <c r="G8254" s="275">
        <f>Fecha_Base</f>
        <v>0</v>
      </c>
    </row>
    <row r="8255" spans="1:7" ht="24" customHeight="1" x14ac:dyDescent="0.25">
      <c r="A8255" s="276" t="s">
        <v>601</v>
      </c>
      <c r="B8255" s="88" t="str">
        <f>Ubicación</f>
        <v>CHIMBAS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12.6.1</v>
      </c>
      <c r="C8257" s="89" t="str">
        <f>IFERROR(VLOOKUP(B8257,Tabla_CyP,2,FALSE),"")</f>
        <v>Piezas especiales</v>
      </c>
      <c r="D8257" s="94"/>
      <c r="E8257" s="95"/>
      <c r="F8257" s="93" t="s">
        <v>26</v>
      </c>
      <c r="G8257" s="278" t="str">
        <f>IFERROR(VLOOKUP(B8257,Tabla_CyP,4,FALSE),"")</f>
        <v>gl</v>
      </c>
    </row>
    <row r="8258" spans="1:123" ht="24" customHeight="1" x14ac:dyDescent="0.25">
      <c r="A8258" s="276"/>
      <c r="B8258" s="88"/>
      <c r="D8258" s="94"/>
      <c r="E8258" s="95"/>
      <c r="G8258" s="277"/>
    </row>
    <row r="8259" spans="1:123" ht="24" customHeight="1" x14ac:dyDescent="0.25">
      <c r="A8259" s="335" t="s">
        <v>507</v>
      </c>
      <c r="B8259" s="336"/>
      <c r="C8259" s="337" t="s">
        <v>0</v>
      </c>
      <c r="D8259" s="337" t="s">
        <v>27</v>
      </c>
      <c r="E8259" s="339" t="s">
        <v>28</v>
      </c>
      <c r="F8259" s="341" t="s">
        <v>29</v>
      </c>
      <c r="G8259" s="341" t="s">
        <v>30</v>
      </c>
    </row>
    <row r="8260" spans="1:123" s="94" customFormat="1" ht="24" customHeight="1" x14ac:dyDescent="0.25">
      <c r="A8260" s="99" t="s">
        <v>508</v>
      </c>
      <c r="B8260" s="99" t="s">
        <v>509</v>
      </c>
      <c r="C8260" s="338"/>
      <c r="D8260" s="338"/>
      <c r="E8260" s="340"/>
      <c r="F8260" s="342"/>
      <c r="G8260" s="342"/>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12.6.1</v>
      </c>
      <c r="B8299" s="288" t="str">
        <f>C8257</f>
        <v>Piezas especiales</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SUBSECRETARIA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E.N.I. Bº 7 de Septiembre</v>
      </c>
      <c r="C8304" s="87"/>
      <c r="D8304" s="87"/>
      <c r="E8304" s="87"/>
      <c r="F8304" s="93" t="s">
        <v>38</v>
      </c>
      <c r="G8304" s="275">
        <f>Fecha_Base</f>
        <v>0</v>
      </c>
    </row>
    <row r="8305" spans="1:123" ht="24" customHeight="1" x14ac:dyDescent="0.25">
      <c r="A8305" s="276" t="s">
        <v>601</v>
      </c>
      <c r="B8305" s="88" t="str">
        <f>Ubicación</f>
        <v>CHIMBAS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12.6.2.1</v>
      </c>
      <c r="C8307" s="89" t="str">
        <f>IFERROR(VLOOKUP(B8307,Tabla_CyP,2,FALSE),"")</f>
        <v>Caño AcquaØ 63mm- P/colector</v>
      </c>
      <c r="D8307" s="94"/>
      <c r="E8307" s="95"/>
      <c r="F8307" s="93" t="s">
        <v>26</v>
      </c>
      <c r="G8307" s="278" t="str">
        <f>IFERROR(VLOOKUP(B8307,Tabla_CyP,4,FALSE),"")</f>
        <v>ml</v>
      </c>
    </row>
    <row r="8308" spans="1:123" ht="24" customHeight="1" x14ac:dyDescent="0.25">
      <c r="A8308" s="276"/>
      <c r="B8308" s="88"/>
      <c r="D8308" s="94"/>
      <c r="E8308" s="95"/>
      <c r="G8308" s="277"/>
    </row>
    <row r="8309" spans="1:123" ht="24" customHeight="1" x14ac:dyDescent="0.25">
      <c r="A8309" s="335" t="s">
        <v>507</v>
      </c>
      <c r="B8309" s="336"/>
      <c r="C8309" s="337" t="s">
        <v>0</v>
      </c>
      <c r="D8309" s="337" t="s">
        <v>27</v>
      </c>
      <c r="E8309" s="339" t="s">
        <v>28</v>
      </c>
      <c r="F8309" s="341" t="s">
        <v>29</v>
      </c>
      <c r="G8309" s="341" t="s">
        <v>30</v>
      </c>
    </row>
    <row r="8310" spans="1:123" s="94" customFormat="1" ht="24" customHeight="1" x14ac:dyDescent="0.25">
      <c r="A8310" s="99" t="s">
        <v>508</v>
      </c>
      <c r="B8310" s="99" t="s">
        <v>509</v>
      </c>
      <c r="C8310" s="338"/>
      <c r="D8310" s="338"/>
      <c r="E8310" s="340"/>
      <c r="F8310" s="342"/>
      <c r="G8310" s="342"/>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12.6.2.1</v>
      </c>
      <c r="B8349" s="288" t="str">
        <f>C8307</f>
        <v>Caño AcquaØ 63mm- P/colector</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SUBSECRETARIA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E.N.I. Bº 7 de Septiembre</v>
      </c>
      <c r="C8354" s="87"/>
      <c r="D8354" s="87"/>
      <c r="E8354" s="87"/>
      <c r="F8354" s="93" t="s">
        <v>38</v>
      </c>
      <c r="G8354" s="275">
        <f>Fecha_Base</f>
        <v>0</v>
      </c>
    </row>
    <row r="8355" spans="1:123" ht="24" customHeight="1" x14ac:dyDescent="0.25">
      <c r="A8355" s="276" t="s">
        <v>601</v>
      </c>
      <c r="B8355" s="88" t="str">
        <f>Ubicación</f>
        <v>CHIMBAS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12.6.2.2</v>
      </c>
      <c r="C8357" s="89" t="str">
        <f>IFERROR(VLOOKUP(B8357,Tabla_CyP,2,FALSE),"")</f>
        <v>Caño AcquaØ 50mm</v>
      </c>
      <c r="D8357" s="94"/>
      <c r="E8357" s="95"/>
      <c r="F8357" s="93" t="s">
        <v>26</v>
      </c>
      <c r="G8357" s="278" t="str">
        <f>IFERROR(VLOOKUP(B8357,Tabla_CyP,4,FALSE),"")</f>
        <v>ml</v>
      </c>
    </row>
    <row r="8358" spans="1:123" ht="24" customHeight="1" x14ac:dyDescent="0.25">
      <c r="A8358" s="276"/>
      <c r="B8358" s="88"/>
      <c r="D8358" s="94"/>
      <c r="E8358" s="95"/>
      <c r="G8358" s="277"/>
    </row>
    <row r="8359" spans="1:123" ht="24" customHeight="1" x14ac:dyDescent="0.25">
      <c r="A8359" s="335" t="s">
        <v>507</v>
      </c>
      <c r="B8359" s="336"/>
      <c r="C8359" s="337" t="s">
        <v>0</v>
      </c>
      <c r="D8359" s="337" t="s">
        <v>27</v>
      </c>
      <c r="E8359" s="339" t="s">
        <v>28</v>
      </c>
      <c r="F8359" s="341" t="s">
        <v>29</v>
      </c>
      <c r="G8359" s="341" t="s">
        <v>30</v>
      </c>
    </row>
    <row r="8360" spans="1:123" s="94" customFormat="1" ht="24" customHeight="1" x14ac:dyDescent="0.25">
      <c r="A8360" s="99" t="s">
        <v>508</v>
      </c>
      <c r="B8360" s="99" t="s">
        <v>509</v>
      </c>
      <c r="C8360" s="338"/>
      <c r="D8360" s="338"/>
      <c r="E8360" s="340"/>
      <c r="F8360" s="342"/>
      <c r="G8360" s="342"/>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12.6.2.2</v>
      </c>
      <c r="B8399" s="288" t="str">
        <f>C8357</f>
        <v>Caño AcquaØ 50mm</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SUBSECRETARIA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E.N.I. Bº 7 de Septiembre</v>
      </c>
      <c r="C8404" s="87"/>
      <c r="D8404" s="87"/>
      <c r="E8404" s="87"/>
      <c r="F8404" s="93" t="s">
        <v>38</v>
      </c>
      <c r="G8404" s="275">
        <f>Fecha_Base</f>
        <v>0</v>
      </c>
    </row>
    <row r="8405" spans="1:123" ht="24" customHeight="1" x14ac:dyDescent="0.25">
      <c r="A8405" s="276" t="s">
        <v>601</v>
      </c>
      <c r="B8405" s="88" t="str">
        <f>Ubicación</f>
        <v>CHIMBAS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12.6.2.3</v>
      </c>
      <c r="C8407" s="89" t="str">
        <f>IFERROR(VLOOKUP(B8407,Tabla_CyP,2,FALSE),"")</f>
        <v>Caño AcquaØ 40mm</v>
      </c>
      <c r="D8407" s="94"/>
      <c r="E8407" s="95"/>
      <c r="F8407" s="93" t="s">
        <v>26</v>
      </c>
      <c r="G8407" s="278" t="str">
        <f>IFERROR(VLOOKUP(B8407,Tabla_CyP,4,FALSE),"")</f>
        <v>ml</v>
      </c>
    </row>
    <row r="8408" spans="1:123" ht="24" customHeight="1" x14ac:dyDescent="0.25">
      <c r="A8408" s="276"/>
      <c r="B8408" s="88"/>
      <c r="D8408" s="94"/>
      <c r="E8408" s="95"/>
      <c r="G8408" s="277"/>
    </row>
    <row r="8409" spans="1:123" ht="24" customHeight="1" x14ac:dyDescent="0.25">
      <c r="A8409" s="335" t="s">
        <v>507</v>
      </c>
      <c r="B8409" s="336"/>
      <c r="C8409" s="337" t="s">
        <v>0</v>
      </c>
      <c r="D8409" s="337" t="s">
        <v>27</v>
      </c>
      <c r="E8409" s="339" t="s">
        <v>28</v>
      </c>
      <c r="F8409" s="341" t="s">
        <v>29</v>
      </c>
      <c r="G8409" s="341" t="s">
        <v>30</v>
      </c>
    </row>
    <row r="8410" spans="1:123" s="94" customFormat="1" ht="24" customHeight="1" x14ac:dyDescent="0.25">
      <c r="A8410" s="99" t="s">
        <v>508</v>
      </c>
      <c r="B8410" s="99" t="s">
        <v>509</v>
      </c>
      <c r="C8410" s="338"/>
      <c r="D8410" s="338"/>
      <c r="E8410" s="340"/>
      <c r="F8410" s="342"/>
      <c r="G8410" s="342"/>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12.6.2.3</v>
      </c>
      <c r="B8449" s="288" t="str">
        <f>C8407</f>
        <v>Caño AcquaØ 40mm</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SUBSECRETARIA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E.N.I. Bº 7 de Septiembre</v>
      </c>
      <c r="C8454" s="87"/>
      <c r="D8454" s="87"/>
      <c r="E8454" s="87"/>
      <c r="F8454" s="93" t="s">
        <v>38</v>
      </c>
      <c r="G8454" s="275">
        <f>Fecha_Base</f>
        <v>0</v>
      </c>
    </row>
    <row r="8455" spans="1:123" ht="24" customHeight="1" x14ac:dyDescent="0.25">
      <c r="A8455" s="276" t="s">
        <v>601</v>
      </c>
      <c r="B8455" s="88" t="str">
        <f>Ubicación</f>
        <v>CHIMBAS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12.6.2.4</v>
      </c>
      <c r="C8457" s="89" t="str">
        <f>IFERROR(VLOOKUP(B8457,Tabla_CyP,2,FALSE),"")</f>
        <v>Caño AcquaØ 32mm</v>
      </c>
      <c r="D8457" s="94"/>
      <c r="E8457" s="95"/>
      <c r="F8457" s="93" t="s">
        <v>26</v>
      </c>
      <c r="G8457" s="278" t="str">
        <f>IFERROR(VLOOKUP(B8457,Tabla_CyP,4,FALSE),"")</f>
        <v>ml</v>
      </c>
    </row>
    <row r="8458" spans="1:123" ht="24" customHeight="1" x14ac:dyDescent="0.25">
      <c r="A8458" s="276"/>
      <c r="B8458" s="88"/>
      <c r="D8458" s="94"/>
      <c r="E8458" s="95"/>
      <c r="G8458" s="277"/>
    </row>
    <row r="8459" spans="1:123" ht="24" customHeight="1" x14ac:dyDescent="0.25">
      <c r="A8459" s="335" t="s">
        <v>507</v>
      </c>
      <c r="B8459" s="336"/>
      <c r="C8459" s="337" t="s">
        <v>0</v>
      </c>
      <c r="D8459" s="337" t="s">
        <v>27</v>
      </c>
      <c r="E8459" s="339" t="s">
        <v>28</v>
      </c>
      <c r="F8459" s="341" t="s">
        <v>29</v>
      </c>
      <c r="G8459" s="341" t="s">
        <v>30</v>
      </c>
    </row>
    <row r="8460" spans="1:123" s="94" customFormat="1" ht="24" customHeight="1" x14ac:dyDescent="0.25">
      <c r="A8460" s="99" t="s">
        <v>508</v>
      </c>
      <c r="B8460" s="99" t="s">
        <v>509</v>
      </c>
      <c r="C8460" s="338"/>
      <c r="D8460" s="338"/>
      <c r="E8460" s="340"/>
      <c r="F8460" s="342"/>
      <c r="G8460" s="342"/>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12.6.2.4</v>
      </c>
      <c r="B8499" s="288" t="str">
        <f>C8457</f>
        <v>Caño AcquaØ 32mm</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SUBSECRETARIA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E.N.I. Bº 7 de Septiembre</v>
      </c>
      <c r="C8504" s="87"/>
      <c r="D8504" s="87"/>
      <c r="E8504" s="87"/>
      <c r="F8504" s="93" t="s">
        <v>38</v>
      </c>
      <c r="G8504" s="275">
        <f>Fecha_Base</f>
        <v>0</v>
      </c>
    </row>
    <row r="8505" spans="1:123" ht="24" customHeight="1" x14ac:dyDescent="0.25">
      <c r="A8505" s="276" t="s">
        <v>601</v>
      </c>
      <c r="B8505" s="88" t="str">
        <f>Ubicación</f>
        <v>CHIMBAS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12.6.2.5</v>
      </c>
      <c r="C8507" s="89" t="str">
        <f>IFERROR(VLOOKUP(B8507,Tabla_CyP,2,FALSE),"")</f>
        <v>Caño AcquaØ 25mm</v>
      </c>
      <c r="D8507" s="94"/>
      <c r="E8507" s="95"/>
      <c r="F8507" s="93" t="s">
        <v>26</v>
      </c>
      <c r="G8507" s="278" t="str">
        <f>IFERROR(VLOOKUP(B8507,Tabla_CyP,4,FALSE),"")</f>
        <v>ml</v>
      </c>
    </row>
    <row r="8508" spans="1:123" ht="24" customHeight="1" x14ac:dyDescent="0.25">
      <c r="A8508" s="276"/>
      <c r="B8508" s="88"/>
      <c r="D8508" s="94"/>
      <c r="E8508" s="95"/>
      <c r="G8508" s="277"/>
    </row>
    <row r="8509" spans="1:123" ht="24" customHeight="1" x14ac:dyDescent="0.25">
      <c r="A8509" s="335" t="s">
        <v>507</v>
      </c>
      <c r="B8509" s="336"/>
      <c r="C8509" s="337" t="s">
        <v>0</v>
      </c>
      <c r="D8509" s="337" t="s">
        <v>27</v>
      </c>
      <c r="E8509" s="339" t="s">
        <v>28</v>
      </c>
      <c r="F8509" s="341" t="s">
        <v>29</v>
      </c>
      <c r="G8509" s="341" t="s">
        <v>30</v>
      </c>
    </row>
    <row r="8510" spans="1:123" s="94" customFormat="1" ht="24" customHeight="1" x14ac:dyDescent="0.25">
      <c r="A8510" s="99" t="s">
        <v>508</v>
      </c>
      <c r="B8510" s="99" t="s">
        <v>509</v>
      </c>
      <c r="C8510" s="338"/>
      <c r="D8510" s="338"/>
      <c r="E8510" s="340"/>
      <c r="F8510" s="342"/>
      <c r="G8510" s="342"/>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12.6.2.5</v>
      </c>
      <c r="B8549" s="288" t="str">
        <f>C8507</f>
        <v>Caño AcquaØ 25mm</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SUBSECRETARIA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E.N.I. Bº 7 de Septiembre</v>
      </c>
      <c r="C8554" s="87"/>
      <c r="D8554" s="87"/>
      <c r="E8554" s="87"/>
      <c r="F8554" s="93" t="s">
        <v>38</v>
      </c>
      <c r="G8554" s="275">
        <f>Fecha_Base</f>
        <v>0</v>
      </c>
    </row>
    <row r="8555" spans="1:123" ht="24" customHeight="1" x14ac:dyDescent="0.25">
      <c r="A8555" s="276" t="s">
        <v>601</v>
      </c>
      <c r="B8555" s="88" t="str">
        <f>Ubicación</f>
        <v>CHIMBAS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12.6.2.6</v>
      </c>
      <c r="C8557" s="89" t="str">
        <f>IFERROR(VLOOKUP(B8557,Tabla_CyP,2,FALSE),"")</f>
        <v>Caño AcquaØ 20mm</v>
      </c>
      <c r="D8557" s="94"/>
      <c r="E8557" s="95"/>
      <c r="F8557" s="93" t="s">
        <v>26</v>
      </c>
      <c r="G8557" s="278" t="str">
        <f>IFERROR(VLOOKUP(B8557,Tabla_CyP,4,FALSE),"")</f>
        <v>ml</v>
      </c>
    </row>
    <row r="8558" spans="1:123" ht="24" customHeight="1" x14ac:dyDescent="0.25">
      <c r="A8558" s="276"/>
      <c r="B8558" s="88"/>
      <c r="D8558" s="94"/>
      <c r="E8558" s="95"/>
      <c r="G8558" s="277"/>
    </row>
    <row r="8559" spans="1:123" ht="24" customHeight="1" x14ac:dyDescent="0.25">
      <c r="A8559" s="335" t="s">
        <v>507</v>
      </c>
      <c r="B8559" s="336"/>
      <c r="C8559" s="337" t="s">
        <v>0</v>
      </c>
      <c r="D8559" s="337" t="s">
        <v>27</v>
      </c>
      <c r="E8559" s="339" t="s">
        <v>28</v>
      </c>
      <c r="F8559" s="341" t="s">
        <v>29</v>
      </c>
      <c r="G8559" s="341" t="s">
        <v>30</v>
      </c>
    </row>
    <row r="8560" spans="1:123" s="94" customFormat="1" ht="24" customHeight="1" x14ac:dyDescent="0.25">
      <c r="A8560" s="99" t="s">
        <v>508</v>
      </c>
      <c r="B8560" s="99" t="s">
        <v>509</v>
      </c>
      <c r="C8560" s="338"/>
      <c r="D8560" s="338"/>
      <c r="E8560" s="340"/>
      <c r="F8560" s="342"/>
      <c r="G8560" s="342"/>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12.6.2.6</v>
      </c>
      <c r="B8599" s="288" t="str">
        <f>C8557</f>
        <v>Caño AcquaØ 20mm</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SUBSECRETARIA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E.N.I. Bº 7 de Septiembre</v>
      </c>
      <c r="C8604" s="87"/>
      <c r="D8604" s="87"/>
      <c r="E8604" s="87"/>
      <c r="F8604" s="93" t="s">
        <v>38</v>
      </c>
      <c r="G8604" s="275">
        <f>Fecha_Base</f>
        <v>0</v>
      </c>
    </row>
    <row r="8605" spans="1:7" ht="24" customHeight="1" x14ac:dyDescent="0.25">
      <c r="A8605" s="276" t="s">
        <v>601</v>
      </c>
      <c r="B8605" s="88" t="str">
        <f>Ubicación</f>
        <v>CHIMBAS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12.6.2.7</v>
      </c>
      <c r="C8607" s="89" t="str">
        <f>IFERROR(VLOOKUP(B8607,Tabla_CyP,2,FALSE),"")</f>
        <v>Varios</v>
      </c>
      <c r="D8607" s="94"/>
      <c r="E8607" s="95"/>
      <c r="F8607" s="93" t="s">
        <v>26</v>
      </c>
      <c r="G8607" s="278" t="str">
        <f>IFERROR(VLOOKUP(B8607,Tabla_CyP,4,FALSE),"")</f>
        <v>gl</v>
      </c>
    </row>
    <row r="8608" spans="1:7" ht="24" customHeight="1" x14ac:dyDescent="0.25">
      <c r="A8608" s="276"/>
      <c r="B8608" s="88"/>
      <c r="D8608" s="94"/>
      <c r="E8608" s="95"/>
      <c r="G8608" s="277"/>
    </row>
    <row r="8609" spans="1:123" ht="24" customHeight="1" x14ac:dyDescent="0.25">
      <c r="A8609" s="335" t="s">
        <v>507</v>
      </c>
      <c r="B8609" s="336"/>
      <c r="C8609" s="337" t="s">
        <v>0</v>
      </c>
      <c r="D8609" s="337" t="s">
        <v>27</v>
      </c>
      <c r="E8609" s="339" t="s">
        <v>28</v>
      </c>
      <c r="F8609" s="341" t="s">
        <v>29</v>
      </c>
      <c r="G8609" s="341" t="s">
        <v>30</v>
      </c>
    </row>
    <row r="8610" spans="1:123" s="94" customFormat="1" ht="24" customHeight="1" x14ac:dyDescent="0.25">
      <c r="A8610" s="99" t="s">
        <v>508</v>
      </c>
      <c r="B8610" s="99" t="s">
        <v>509</v>
      </c>
      <c r="C8610" s="338"/>
      <c r="D8610" s="338"/>
      <c r="E8610" s="340"/>
      <c r="F8610" s="342"/>
      <c r="G8610" s="342"/>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12.6.2.7</v>
      </c>
      <c r="B8649" s="288" t="str">
        <f>C8607</f>
        <v>Varios</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SUBSECRETARIA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E.N.I. Bº 7 de Septiembre</v>
      </c>
      <c r="C8654" s="87"/>
      <c r="D8654" s="87"/>
      <c r="E8654" s="87"/>
      <c r="F8654" s="93" t="s">
        <v>38</v>
      </c>
      <c r="G8654" s="275">
        <f>Fecha_Base</f>
        <v>0</v>
      </c>
    </row>
    <row r="8655" spans="1:7" ht="24" customHeight="1" x14ac:dyDescent="0.25">
      <c r="A8655" s="276" t="s">
        <v>601</v>
      </c>
      <c r="B8655" s="88" t="str">
        <f>Ubicación</f>
        <v>CHIMBAS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12.6.3</v>
      </c>
      <c r="C8657" s="89" t="str">
        <f>IFERROR(VLOOKUP(B8657,Tabla_CyP,2,FALSE),"")</f>
        <v>Revestimientos de cañerías</v>
      </c>
      <c r="D8657" s="94"/>
      <c r="E8657" s="95"/>
      <c r="F8657" s="93" t="s">
        <v>26</v>
      </c>
      <c r="G8657" s="278" t="str">
        <f>IFERROR(VLOOKUP(B8657,Tabla_CyP,4,FALSE),"")</f>
        <v>gl</v>
      </c>
    </row>
    <row r="8658" spans="1:123" ht="24" customHeight="1" x14ac:dyDescent="0.25">
      <c r="A8658" s="276"/>
      <c r="B8658" s="88"/>
      <c r="D8658" s="94"/>
      <c r="E8658" s="95"/>
      <c r="G8658" s="277"/>
    </row>
    <row r="8659" spans="1:123" ht="24" customHeight="1" x14ac:dyDescent="0.25">
      <c r="A8659" s="335" t="s">
        <v>507</v>
      </c>
      <c r="B8659" s="336"/>
      <c r="C8659" s="337" t="s">
        <v>0</v>
      </c>
      <c r="D8659" s="337" t="s">
        <v>27</v>
      </c>
      <c r="E8659" s="339" t="s">
        <v>28</v>
      </c>
      <c r="F8659" s="341" t="s">
        <v>29</v>
      </c>
      <c r="G8659" s="341" t="s">
        <v>30</v>
      </c>
    </row>
    <row r="8660" spans="1:123" s="94" customFormat="1" ht="24" customHeight="1" x14ac:dyDescent="0.25">
      <c r="A8660" s="99" t="s">
        <v>508</v>
      </c>
      <c r="B8660" s="99" t="s">
        <v>509</v>
      </c>
      <c r="C8660" s="338"/>
      <c r="D8660" s="338"/>
      <c r="E8660" s="340"/>
      <c r="F8660" s="342"/>
      <c r="G8660" s="342"/>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12.6.3</v>
      </c>
      <c r="B8699" s="288" t="str">
        <f>C8657</f>
        <v>Revestimientos de cañerías</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SUBSECRETARIA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E.N.I. Bº 7 de Septiembre</v>
      </c>
      <c r="C8704" s="87"/>
      <c r="D8704" s="87"/>
      <c r="E8704" s="87"/>
      <c r="F8704" s="93" t="s">
        <v>38</v>
      </c>
      <c r="G8704" s="275">
        <f>Fecha_Base</f>
        <v>0</v>
      </c>
    </row>
    <row r="8705" spans="1:123" ht="24" customHeight="1" x14ac:dyDescent="0.25">
      <c r="A8705" s="276" t="s">
        <v>601</v>
      </c>
      <c r="B8705" s="88" t="str">
        <f>Ubicación</f>
        <v>CHIMBAS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12.7.1.1</v>
      </c>
      <c r="C8707" s="89" t="str">
        <f>IFERROR(VLOOKUP(B8707,Tabla_CyP,2,FALSE),"")</f>
        <v>Tanque ROTOPLAST 2750 ltrs</v>
      </c>
      <c r="D8707" s="94"/>
      <c r="E8707" s="95"/>
      <c r="F8707" s="93" t="s">
        <v>26</v>
      </c>
      <c r="G8707" s="278" t="str">
        <f>IFERROR(VLOOKUP(B8707,Tabla_CyP,4,FALSE),"")</f>
        <v>Un.</v>
      </c>
    </row>
    <row r="8708" spans="1:123" ht="24" customHeight="1" x14ac:dyDescent="0.25">
      <c r="A8708" s="276"/>
      <c r="B8708" s="88"/>
      <c r="D8708" s="94"/>
      <c r="E8708" s="95"/>
      <c r="G8708" s="277"/>
    </row>
    <row r="8709" spans="1:123" ht="24" customHeight="1" x14ac:dyDescent="0.25">
      <c r="A8709" s="335" t="s">
        <v>507</v>
      </c>
      <c r="B8709" s="336"/>
      <c r="C8709" s="337" t="s">
        <v>0</v>
      </c>
      <c r="D8709" s="337" t="s">
        <v>27</v>
      </c>
      <c r="E8709" s="339" t="s">
        <v>28</v>
      </c>
      <c r="F8709" s="341" t="s">
        <v>29</v>
      </c>
      <c r="G8709" s="341" t="s">
        <v>30</v>
      </c>
    </row>
    <row r="8710" spans="1:123" s="94" customFormat="1" ht="24" customHeight="1" x14ac:dyDescent="0.25">
      <c r="A8710" s="99" t="s">
        <v>508</v>
      </c>
      <c r="B8710" s="99" t="s">
        <v>509</v>
      </c>
      <c r="C8710" s="338"/>
      <c r="D8710" s="338"/>
      <c r="E8710" s="340"/>
      <c r="F8710" s="342"/>
      <c r="G8710" s="342"/>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12.7.1.1</v>
      </c>
      <c r="B8749" s="288" t="str">
        <f>C8707</f>
        <v>Tanque ROTOPLAST 2750 ltrs</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SUBSECRETARIA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E.N.I. Bº 7 de Septiembre</v>
      </c>
      <c r="C8754" s="87"/>
      <c r="D8754" s="87"/>
      <c r="E8754" s="87"/>
      <c r="F8754" s="93" t="s">
        <v>38</v>
      </c>
      <c r="G8754" s="275">
        <f>Fecha_Base</f>
        <v>0</v>
      </c>
    </row>
    <row r="8755" spans="1:123" ht="24" customHeight="1" x14ac:dyDescent="0.25">
      <c r="A8755" s="276" t="s">
        <v>601</v>
      </c>
      <c r="B8755" s="88" t="str">
        <f>Ubicación</f>
        <v>CHIMBAS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12.7.2.1</v>
      </c>
      <c r="C8757" s="89" t="str">
        <f>IFERROR(VLOOKUP(B8757,Tabla_CyP,2,FALSE),"")</f>
        <v>Tanque 1100 ltrs</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335" t="s">
        <v>507</v>
      </c>
      <c r="B8759" s="336"/>
      <c r="C8759" s="337" t="s">
        <v>0</v>
      </c>
      <c r="D8759" s="337" t="s">
        <v>27</v>
      </c>
      <c r="E8759" s="339" t="s">
        <v>28</v>
      </c>
      <c r="F8759" s="341" t="s">
        <v>29</v>
      </c>
      <c r="G8759" s="341" t="s">
        <v>30</v>
      </c>
    </row>
    <row r="8760" spans="1:123" s="94" customFormat="1" ht="24" customHeight="1" x14ac:dyDescent="0.25">
      <c r="A8760" s="99" t="s">
        <v>508</v>
      </c>
      <c r="B8760" s="99" t="s">
        <v>509</v>
      </c>
      <c r="C8760" s="338"/>
      <c r="D8760" s="338"/>
      <c r="E8760" s="340"/>
      <c r="F8760" s="342"/>
      <c r="G8760" s="342"/>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12.7.2.1</v>
      </c>
      <c r="B8799" s="288" t="str">
        <f>C8757</f>
        <v>Tanque 1100 ltrs</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SUBSECRETARIA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E.N.I. Bº 7 de Septiembre</v>
      </c>
      <c r="C8804" s="87"/>
      <c r="D8804" s="87"/>
      <c r="E8804" s="87"/>
      <c r="F8804" s="93" t="s">
        <v>38</v>
      </c>
      <c r="G8804" s="275">
        <f>Fecha_Base</f>
        <v>0</v>
      </c>
    </row>
    <row r="8805" spans="1:123" ht="24" customHeight="1" x14ac:dyDescent="0.25">
      <c r="A8805" s="276" t="s">
        <v>601</v>
      </c>
      <c r="B8805" s="88" t="str">
        <f>Ubicación</f>
        <v>CHIMBAS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12.7.2.2</v>
      </c>
      <c r="C8807" s="89" t="str">
        <f>IFERROR(VLOOKUP(B8807,Tabla_CyP,2,FALSE),"")</f>
        <v>Equipo de bombeo  2 electrobombas 2,5 Hp</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335" t="s">
        <v>507</v>
      </c>
      <c r="B8809" s="336"/>
      <c r="C8809" s="337" t="s">
        <v>0</v>
      </c>
      <c r="D8809" s="337" t="s">
        <v>27</v>
      </c>
      <c r="E8809" s="339" t="s">
        <v>28</v>
      </c>
      <c r="F8809" s="341" t="s">
        <v>29</v>
      </c>
      <c r="G8809" s="341" t="s">
        <v>30</v>
      </c>
    </row>
    <row r="8810" spans="1:123" s="94" customFormat="1" ht="24" customHeight="1" x14ac:dyDescent="0.25">
      <c r="A8810" s="99" t="s">
        <v>508</v>
      </c>
      <c r="B8810" s="99" t="s">
        <v>509</v>
      </c>
      <c r="C8810" s="338"/>
      <c r="D8810" s="338"/>
      <c r="E8810" s="340"/>
      <c r="F8810" s="342"/>
      <c r="G8810" s="342"/>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12.7.2.2</v>
      </c>
      <c r="B8849" s="288" t="str">
        <f>C8807</f>
        <v>Equipo de bombeo  2 electrobombas 2,5 Hp</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SUBSECRETARIA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E.N.I. Bº 7 de Septiembre</v>
      </c>
      <c r="C8854" s="87"/>
      <c r="D8854" s="87"/>
      <c r="E8854" s="87"/>
      <c r="F8854" s="93" t="s">
        <v>38</v>
      </c>
      <c r="G8854" s="275">
        <f>Fecha_Base</f>
        <v>0</v>
      </c>
    </row>
    <row r="8855" spans="1:123" ht="24" customHeight="1" x14ac:dyDescent="0.25">
      <c r="A8855" s="276" t="s">
        <v>601</v>
      </c>
      <c r="B8855" s="88" t="str">
        <f>Ubicación</f>
        <v>CHIMBAS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12.7.2.3</v>
      </c>
      <c r="C8857" s="89" t="str">
        <f>IFERROR(VLOOKUP(B8857,Tabla_CyP,2,FALSE),"")</f>
        <v>Flexibles para conexión de artefactos</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5" t="s">
        <v>507</v>
      </c>
      <c r="B8859" s="336"/>
      <c r="C8859" s="337" t="s">
        <v>0</v>
      </c>
      <c r="D8859" s="337" t="s">
        <v>27</v>
      </c>
      <c r="E8859" s="339" t="s">
        <v>28</v>
      </c>
      <c r="F8859" s="341" t="s">
        <v>29</v>
      </c>
      <c r="G8859" s="341" t="s">
        <v>30</v>
      </c>
    </row>
    <row r="8860" spans="1:123" s="94" customFormat="1" ht="24" customHeight="1" x14ac:dyDescent="0.25">
      <c r="A8860" s="99" t="s">
        <v>508</v>
      </c>
      <c r="B8860" s="99" t="s">
        <v>509</v>
      </c>
      <c r="C8860" s="338"/>
      <c r="D8860" s="338"/>
      <c r="E8860" s="340"/>
      <c r="F8860" s="342"/>
      <c r="G8860" s="342"/>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12.7.2.3</v>
      </c>
      <c r="B8899" s="288" t="str">
        <f>C8857</f>
        <v>Flexibles para conexión de artefactos</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SUBSECRETARIA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E.N.I. Bº 7 de Septiembre</v>
      </c>
      <c r="C8904" s="87"/>
      <c r="D8904" s="87"/>
      <c r="E8904" s="87"/>
      <c r="F8904" s="93" t="s">
        <v>38</v>
      </c>
      <c r="G8904" s="275">
        <f>Fecha_Base</f>
        <v>0</v>
      </c>
    </row>
    <row r="8905" spans="1:123" ht="24" customHeight="1" x14ac:dyDescent="0.25">
      <c r="A8905" s="276" t="s">
        <v>601</v>
      </c>
      <c r="B8905" s="88" t="str">
        <f>Ubicación</f>
        <v>CHIMBAS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12.8.1.1</v>
      </c>
      <c r="C8907" s="89" t="str">
        <f>IFERROR(VLOOKUP(B8907,Tabla_CyP,2,FALSE),"")</f>
        <v xml:space="preserve">Inodoro Ferrum </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335" t="s">
        <v>507</v>
      </c>
      <c r="B8909" s="336"/>
      <c r="C8909" s="337" t="s">
        <v>0</v>
      </c>
      <c r="D8909" s="337" t="s">
        <v>27</v>
      </c>
      <c r="E8909" s="339" t="s">
        <v>28</v>
      </c>
      <c r="F8909" s="341" t="s">
        <v>29</v>
      </c>
      <c r="G8909" s="341" t="s">
        <v>30</v>
      </c>
    </row>
    <row r="8910" spans="1:123" s="94" customFormat="1" ht="24" customHeight="1" x14ac:dyDescent="0.25">
      <c r="A8910" s="99" t="s">
        <v>508</v>
      </c>
      <c r="B8910" s="99" t="s">
        <v>509</v>
      </c>
      <c r="C8910" s="338"/>
      <c r="D8910" s="338"/>
      <c r="E8910" s="340"/>
      <c r="F8910" s="342"/>
      <c r="G8910" s="342"/>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12.8.1.1</v>
      </c>
      <c r="B8949" s="288" t="str">
        <f>C8907</f>
        <v xml:space="preserve">Inodoro Ferrum </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SUBSECRETARIA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E.N.I. Bº 7 de Septiembre</v>
      </c>
      <c r="C8954" s="87"/>
      <c r="D8954" s="87"/>
      <c r="E8954" s="87"/>
      <c r="F8954" s="93" t="s">
        <v>38</v>
      </c>
      <c r="G8954" s="275">
        <f>Fecha_Base</f>
        <v>0</v>
      </c>
    </row>
    <row r="8955" spans="1:123" ht="24" customHeight="1" x14ac:dyDescent="0.25">
      <c r="A8955" s="276" t="s">
        <v>601</v>
      </c>
      <c r="B8955" s="88" t="str">
        <f>Ubicación</f>
        <v>CHIMBAS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12.8.1.2</v>
      </c>
      <c r="C8957" s="89" t="str">
        <f>IFERROR(VLOOKUP(B8957,Tabla_CyP,2,FALSE),"")</f>
        <v>Inodoro Ferrum discapacitado c/depósito mochila</v>
      </c>
      <c r="D8957" s="94"/>
      <c r="E8957" s="95"/>
      <c r="F8957" s="93" t="s">
        <v>26</v>
      </c>
      <c r="G8957" s="278" t="str">
        <f>IFERROR(VLOOKUP(B8957,Tabla_CyP,4,FALSE),"")</f>
        <v>Un.</v>
      </c>
    </row>
    <row r="8958" spans="1:123" ht="24" customHeight="1" x14ac:dyDescent="0.25">
      <c r="A8958" s="276"/>
      <c r="B8958" s="88"/>
      <c r="D8958" s="94"/>
      <c r="E8958" s="95"/>
      <c r="G8958" s="277"/>
    </row>
    <row r="8959" spans="1:123" ht="24" customHeight="1" x14ac:dyDescent="0.25">
      <c r="A8959" s="335" t="s">
        <v>507</v>
      </c>
      <c r="B8959" s="336"/>
      <c r="C8959" s="337" t="s">
        <v>0</v>
      </c>
      <c r="D8959" s="337" t="s">
        <v>27</v>
      </c>
      <c r="E8959" s="339" t="s">
        <v>28</v>
      </c>
      <c r="F8959" s="341" t="s">
        <v>29</v>
      </c>
      <c r="G8959" s="341" t="s">
        <v>30</v>
      </c>
    </row>
    <row r="8960" spans="1:123" s="94" customFormat="1" ht="24" customHeight="1" x14ac:dyDescent="0.25">
      <c r="A8960" s="99" t="s">
        <v>508</v>
      </c>
      <c r="B8960" s="99" t="s">
        <v>509</v>
      </c>
      <c r="C8960" s="338"/>
      <c r="D8960" s="338"/>
      <c r="E8960" s="340"/>
      <c r="F8960" s="342"/>
      <c r="G8960" s="342"/>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12.8.1.2</v>
      </c>
      <c r="B8999" s="288" t="str">
        <f>C8957</f>
        <v>Inodoro Ferrum discapacitado c/depósito mochila</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SUBSECRETARIA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E.N.I. Bº 7 de Septiembre</v>
      </c>
      <c r="C9004" s="87"/>
      <c r="D9004" s="87"/>
      <c r="E9004" s="87"/>
      <c r="F9004" s="93" t="s">
        <v>38</v>
      </c>
      <c r="G9004" s="275">
        <f>Fecha_Base</f>
        <v>0</v>
      </c>
    </row>
    <row r="9005" spans="1:7" ht="24" customHeight="1" x14ac:dyDescent="0.25">
      <c r="A9005" s="276" t="s">
        <v>601</v>
      </c>
      <c r="B9005" s="88" t="str">
        <f>Ubicación</f>
        <v>CHIMBAS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12.8.1.3</v>
      </c>
      <c r="C9007" s="89" t="str">
        <f>IFERROR(VLOOKUP(B9007,Tabla_CyP,2,FALSE),"")</f>
        <v>Bebedero</v>
      </c>
      <c r="D9007" s="94"/>
      <c r="E9007" s="95"/>
      <c r="F9007" s="93" t="s">
        <v>26</v>
      </c>
      <c r="G9007" s="278" t="str">
        <f>IFERROR(VLOOKUP(B9007,Tabla_CyP,4,FALSE),"")</f>
        <v>Un.</v>
      </c>
    </row>
    <row r="9008" spans="1:7" ht="24" customHeight="1" x14ac:dyDescent="0.25">
      <c r="A9008" s="276"/>
      <c r="B9008" s="88"/>
      <c r="D9008" s="94"/>
      <c r="E9008" s="95"/>
      <c r="G9008" s="277"/>
    </row>
    <row r="9009" spans="1:123" ht="24" customHeight="1" x14ac:dyDescent="0.25">
      <c r="A9009" s="335" t="s">
        <v>507</v>
      </c>
      <c r="B9009" s="336"/>
      <c r="C9009" s="337" t="s">
        <v>0</v>
      </c>
      <c r="D9009" s="337" t="s">
        <v>27</v>
      </c>
      <c r="E9009" s="339" t="s">
        <v>28</v>
      </c>
      <c r="F9009" s="341" t="s">
        <v>29</v>
      </c>
      <c r="G9009" s="341" t="s">
        <v>30</v>
      </c>
    </row>
    <row r="9010" spans="1:123" s="94" customFormat="1" ht="24" customHeight="1" x14ac:dyDescent="0.25">
      <c r="A9010" s="99" t="s">
        <v>508</v>
      </c>
      <c r="B9010" s="99" t="s">
        <v>509</v>
      </c>
      <c r="C9010" s="338"/>
      <c r="D9010" s="338"/>
      <c r="E9010" s="340"/>
      <c r="F9010" s="342"/>
      <c r="G9010" s="342"/>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12.8.1.3</v>
      </c>
      <c r="B9049" s="288" t="str">
        <f>C9007</f>
        <v>Bebedero</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SUBSECRETARIA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E.N.I. Bº 7 de Septiembre</v>
      </c>
      <c r="C9054" s="87"/>
      <c r="D9054" s="87"/>
      <c r="E9054" s="87"/>
      <c r="F9054" s="93" t="s">
        <v>38</v>
      </c>
      <c r="G9054" s="275">
        <f>Fecha_Base</f>
        <v>0</v>
      </c>
    </row>
    <row r="9055" spans="1:7" ht="24" customHeight="1" x14ac:dyDescent="0.25">
      <c r="A9055" s="276" t="s">
        <v>601</v>
      </c>
      <c r="B9055" s="88" t="str">
        <f>Ubicación</f>
        <v>CHIMBAS - SAN JUAN</v>
      </c>
      <c r="C9055" s="88"/>
      <c r="D9055" s="94"/>
      <c r="E9055" s="95"/>
      <c r="G9055" s="277"/>
    </row>
    <row r="9056" spans="1:7" ht="24" customHeight="1" x14ac:dyDescent="0.25">
      <c r="A9056" s="276" t="s">
        <v>39</v>
      </c>
      <c r="B9056" s="97">
        <f>IFERROR(VALUE(LEFT(B9057,FIND(".",B9057)-1)),"")</f>
        <v>12</v>
      </c>
      <c r="C9056" s="89" t="str">
        <f>IFERROR(VLOOKUP(B9056,Tabla_CyP,2,FALSE),"")</f>
        <v xml:space="preserve"> INSTALACIÓN SANITARIA</v>
      </c>
      <c r="E9056" s="95"/>
      <c r="G9056" s="277"/>
    </row>
    <row r="9057" spans="1:123" ht="24" customHeight="1" x14ac:dyDescent="0.25">
      <c r="A9057" s="276" t="s">
        <v>25</v>
      </c>
      <c r="B9057" s="98" t="str">
        <f>IFERROR(VLOOKUP(COUNTIF($A$1:A9057,"ANALISIS DE PRECIOS"),Tabla_NumeroItem,2,FALSE),"")</f>
        <v>12.8.1.4</v>
      </c>
      <c r="C9057" s="89" t="str">
        <f>IFERROR(VLOOKUP(B9057,Tabla_CyP,2,FALSE),"")</f>
        <v>Barrales discapacitado</v>
      </c>
      <c r="D9057" s="94"/>
      <c r="E9057" s="95"/>
      <c r="F9057" s="93" t="s">
        <v>26</v>
      </c>
      <c r="G9057" s="278" t="str">
        <f>IFERROR(VLOOKUP(B9057,Tabla_CyP,4,FALSE),"")</f>
        <v>Un.</v>
      </c>
    </row>
    <row r="9058" spans="1:123" ht="24" customHeight="1" x14ac:dyDescent="0.25">
      <c r="A9058" s="276"/>
      <c r="B9058" s="88"/>
      <c r="D9058" s="94"/>
      <c r="E9058" s="95"/>
      <c r="G9058" s="277"/>
    </row>
    <row r="9059" spans="1:123" ht="24" customHeight="1" x14ac:dyDescent="0.25">
      <c r="A9059" s="335" t="s">
        <v>507</v>
      </c>
      <c r="B9059" s="336"/>
      <c r="C9059" s="337" t="s">
        <v>0</v>
      </c>
      <c r="D9059" s="337" t="s">
        <v>27</v>
      </c>
      <c r="E9059" s="339" t="s">
        <v>28</v>
      </c>
      <c r="F9059" s="341" t="s">
        <v>29</v>
      </c>
      <c r="G9059" s="341" t="s">
        <v>30</v>
      </c>
    </row>
    <row r="9060" spans="1:123" s="94" customFormat="1" ht="24" customHeight="1" x14ac:dyDescent="0.25">
      <c r="A9060" s="99" t="s">
        <v>508</v>
      </c>
      <c r="B9060" s="99" t="s">
        <v>509</v>
      </c>
      <c r="C9060" s="338"/>
      <c r="D9060" s="338"/>
      <c r="E9060" s="340"/>
      <c r="F9060" s="342"/>
      <c r="G9060" s="342"/>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12.8.1.4</v>
      </c>
      <c r="B9099" s="288" t="str">
        <f>C9057</f>
        <v>Barrales discapacitado</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SUBSECRETARIA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E.N.I. Bº 7 de Septiembre</v>
      </c>
      <c r="C9104" s="87"/>
      <c r="D9104" s="87"/>
      <c r="E9104" s="87"/>
      <c r="F9104" s="93" t="s">
        <v>38</v>
      </c>
      <c r="G9104" s="275">
        <f>Fecha_Base</f>
        <v>0</v>
      </c>
    </row>
    <row r="9105" spans="1:123" ht="24" customHeight="1" x14ac:dyDescent="0.25">
      <c r="A9105" s="276" t="s">
        <v>601</v>
      </c>
      <c r="B9105" s="88" t="str">
        <f>Ubicación</f>
        <v>CHIMBAS - SAN JUAN</v>
      </c>
      <c r="C9105" s="88"/>
      <c r="D9105" s="94"/>
      <c r="E9105" s="95"/>
      <c r="G9105" s="277"/>
    </row>
    <row r="9106" spans="1:123" ht="24" customHeight="1" x14ac:dyDescent="0.25">
      <c r="A9106" s="276" t="s">
        <v>39</v>
      </c>
      <c r="B9106" s="97">
        <f>IFERROR(VALUE(LEFT(B9107,FIND(".",B9107)-1)),"")</f>
        <v>12</v>
      </c>
      <c r="C9106" s="89" t="str">
        <f>IFERROR(VLOOKUP(B9106,Tabla_CyP,2,FALSE),"")</f>
        <v xml:space="preserve"> INSTALACIÓN SANITARIA</v>
      </c>
      <c r="E9106" s="95"/>
      <c r="G9106" s="277"/>
    </row>
    <row r="9107" spans="1:123" ht="24" customHeight="1" x14ac:dyDescent="0.25">
      <c r="A9107" s="276" t="s">
        <v>25</v>
      </c>
      <c r="B9107" s="98" t="str">
        <f>IFERROR(VLOOKUP(COUNTIF($A$1:A9107,"ANALISIS DE PRECIOS"),Tabla_NumeroItem,2,FALSE),"")</f>
        <v>12.8.1.5</v>
      </c>
      <c r="C9107" s="89" t="str">
        <f>IFERROR(VLOOKUP(B9107,Tabla_CyP,2,FALSE),"")</f>
        <v xml:space="preserve">Lavatorio con pie </v>
      </c>
      <c r="D9107" s="94"/>
      <c r="E9107" s="95"/>
      <c r="F9107" s="93" t="s">
        <v>26</v>
      </c>
      <c r="G9107" s="278" t="str">
        <f>IFERROR(VLOOKUP(B9107,Tabla_CyP,4,FALSE),"")</f>
        <v>Un.</v>
      </c>
    </row>
    <row r="9108" spans="1:123" ht="24" customHeight="1" x14ac:dyDescent="0.25">
      <c r="A9108" s="276"/>
      <c r="B9108" s="88"/>
      <c r="D9108" s="94"/>
      <c r="E9108" s="95"/>
      <c r="G9108" s="277"/>
    </row>
    <row r="9109" spans="1:123" ht="24" customHeight="1" x14ac:dyDescent="0.25">
      <c r="A9109" s="335" t="s">
        <v>507</v>
      </c>
      <c r="B9109" s="336"/>
      <c r="C9109" s="337" t="s">
        <v>0</v>
      </c>
      <c r="D9109" s="337" t="s">
        <v>27</v>
      </c>
      <c r="E9109" s="339" t="s">
        <v>28</v>
      </c>
      <c r="F9109" s="341" t="s">
        <v>29</v>
      </c>
      <c r="G9109" s="341" t="s">
        <v>30</v>
      </c>
    </row>
    <row r="9110" spans="1:123" s="94" customFormat="1" ht="24" customHeight="1" x14ac:dyDescent="0.25">
      <c r="A9110" s="99" t="s">
        <v>508</v>
      </c>
      <c r="B9110" s="99" t="s">
        <v>509</v>
      </c>
      <c r="C9110" s="338"/>
      <c r="D9110" s="338"/>
      <c r="E9110" s="340"/>
      <c r="F9110" s="342"/>
      <c r="G9110" s="342"/>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12.8.1.5</v>
      </c>
      <c r="B9149" s="288" t="str">
        <f>C9107</f>
        <v xml:space="preserve">Lavatorio con pie </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SUBSECRETARIA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E.N.I. Bº 7 de Septiembre</v>
      </c>
      <c r="C9154" s="87"/>
      <c r="D9154" s="87"/>
      <c r="E9154" s="87"/>
      <c r="F9154" s="93" t="s">
        <v>38</v>
      </c>
      <c r="G9154" s="275">
        <f>Fecha_Base</f>
        <v>0</v>
      </c>
    </row>
    <row r="9155" spans="1:123" ht="24" customHeight="1" x14ac:dyDescent="0.25">
      <c r="A9155" s="276" t="s">
        <v>601</v>
      </c>
      <c r="B9155" s="88" t="str">
        <f>Ubicación</f>
        <v>CHIMBAS - SAN JUAN</v>
      </c>
      <c r="C9155" s="88"/>
      <c r="D9155" s="94"/>
      <c r="E9155" s="95"/>
      <c r="G9155" s="277"/>
    </row>
    <row r="9156" spans="1:123" ht="24" customHeight="1" x14ac:dyDescent="0.25">
      <c r="A9156" s="276" t="s">
        <v>39</v>
      </c>
      <c r="B9156" s="97">
        <f>IFERROR(VALUE(LEFT(B9157,FIND(".",B9157)-1)),"")</f>
        <v>12</v>
      </c>
      <c r="C9156" s="89" t="str">
        <f>IFERROR(VLOOKUP(B9156,Tabla_CyP,2,FALSE),"")</f>
        <v xml:space="preserve"> INSTALACIÓN SANITARIA</v>
      </c>
      <c r="E9156" s="95"/>
      <c r="G9156" s="277"/>
    </row>
    <row r="9157" spans="1:123" ht="24" customHeight="1" x14ac:dyDescent="0.25">
      <c r="A9157" s="276" t="s">
        <v>25</v>
      </c>
      <c r="B9157" s="98" t="str">
        <f>IFERROR(VLOOKUP(COUNTIF($A$1:A9157,"ANALISIS DE PRECIOS"),Tabla_NumeroItem,2,FALSE),"")</f>
        <v>12.8.1.6</v>
      </c>
      <c r="C9157" s="89" t="str">
        <f>IFERROR(VLOOKUP(B9157,Tabla_CyP,2,FALSE),"")</f>
        <v xml:space="preserve">Lavatorio sin pie </v>
      </c>
      <c r="D9157" s="94"/>
      <c r="E9157" s="95"/>
      <c r="F9157" s="93" t="s">
        <v>26</v>
      </c>
      <c r="G9157" s="278" t="str">
        <f>IFERROR(VLOOKUP(B9157,Tabla_CyP,4,FALSE),"")</f>
        <v>Un.</v>
      </c>
    </row>
    <row r="9158" spans="1:123" ht="24" customHeight="1" x14ac:dyDescent="0.25">
      <c r="A9158" s="276"/>
      <c r="B9158" s="88"/>
      <c r="D9158" s="94"/>
      <c r="E9158" s="95"/>
      <c r="G9158" s="277"/>
    </row>
    <row r="9159" spans="1:123" ht="24" customHeight="1" x14ac:dyDescent="0.25">
      <c r="A9159" s="335" t="s">
        <v>507</v>
      </c>
      <c r="B9159" s="336"/>
      <c r="C9159" s="337" t="s">
        <v>0</v>
      </c>
      <c r="D9159" s="337" t="s">
        <v>27</v>
      </c>
      <c r="E9159" s="339" t="s">
        <v>28</v>
      </c>
      <c r="F9159" s="341" t="s">
        <v>29</v>
      </c>
      <c r="G9159" s="341" t="s">
        <v>30</v>
      </c>
    </row>
    <row r="9160" spans="1:123" s="94" customFormat="1" ht="24" customHeight="1" x14ac:dyDescent="0.25">
      <c r="A9160" s="99" t="s">
        <v>508</v>
      </c>
      <c r="B9160" s="99" t="s">
        <v>509</v>
      </c>
      <c r="C9160" s="338"/>
      <c r="D9160" s="338"/>
      <c r="E9160" s="340"/>
      <c r="F9160" s="342"/>
      <c r="G9160" s="342"/>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12.8.1.6</v>
      </c>
      <c r="B9199" s="288" t="str">
        <f>C9157</f>
        <v xml:space="preserve">Lavatorio sin pie </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SUBSECRETARIA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E.N.I. Bº 7 de Septiembre</v>
      </c>
      <c r="C9204" s="87"/>
      <c r="D9204" s="87"/>
      <c r="E9204" s="87"/>
      <c r="F9204" s="93" t="s">
        <v>38</v>
      </c>
      <c r="G9204" s="275">
        <f>Fecha_Base</f>
        <v>0</v>
      </c>
    </row>
    <row r="9205" spans="1:123" ht="24" customHeight="1" x14ac:dyDescent="0.25">
      <c r="A9205" s="276" t="s">
        <v>601</v>
      </c>
      <c r="B9205" s="88" t="str">
        <f>Ubicación</f>
        <v>CHIMBAS - SAN JUAN</v>
      </c>
      <c r="C9205" s="88"/>
      <c r="D9205" s="94"/>
      <c r="E9205" s="95"/>
      <c r="G9205" s="277"/>
    </row>
    <row r="9206" spans="1:123" ht="24" customHeight="1" x14ac:dyDescent="0.25">
      <c r="A9206" s="276" t="s">
        <v>39</v>
      </c>
      <c r="B9206" s="97">
        <f>IFERROR(VALUE(LEFT(B9207,FIND(".",B9207)-1)),"")</f>
        <v>12</v>
      </c>
      <c r="C9206" s="89" t="str">
        <f>IFERROR(VLOOKUP(B9206,Tabla_CyP,2,FALSE),"")</f>
        <v xml:space="preserve"> INSTALACIÓN SANITARIA</v>
      </c>
      <c r="E9206" s="95"/>
      <c r="G9206" s="277"/>
    </row>
    <row r="9207" spans="1:123" ht="24" customHeight="1" x14ac:dyDescent="0.25">
      <c r="A9207" s="276" t="s">
        <v>25</v>
      </c>
      <c r="B9207" s="98" t="str">
        <f>IFERROR(VLOOKUP(COUNTIF($A$1:A9207,"ANALISIS DE PRECIOS"),Tabla_NumeroItem,2,FALSE),"")</f>
        <v>12.8.1.7</v>
      </c>
      <c r="C9207" s="89" t="str">
        <f>IFERROR(VLOOKUP(B9207,Tabla_CyP,2,FALSE),"")</f>
        <v>Pileta de Cocina AºIº</v>
      </c>
      <c r="D9207" s="94"/>
      <c r="E9207" s="95"/>
      <c r="F9207" s="93" t="s">
        <v>26</v>
      </c>
      <c r="G9207" s="278" t="str">
        <f>IFERROR(VLOOKUP(B9207,Tabla_CyP,4,FALSE),"")</f>
        <v>Un.</v>
      </c>
    </row>
    <row r="9208" spans="1:123" ht="24" customHeight="1" x14ac:dyDescent="0.25">
      <c r="A9208" s="276"/>
      <c r="B9208" s="88"/>
      <c r="D9208" s="94"/>
      <c r="E9208" s="95"/>
      <c r="G9208" s="277"/>
    </row>
    <row r="9209" spans="1:123" ht="24" customHeight="1" x14ac:dyDescent="0.25">
      <c r="A9209" s="335" t="s">
        <v>507</v>
      </c>
      <c r="B9209" s="336"/>
      <c r="C9209" s="337" t="s">
        <v>0</v>
      </c>
      <c r="D9209" s="337" t="s">
        <v>27</v>
      </c>
      <c r="E9209" s="339" t="s">
        <v>28</v>
      </c>
      <c r="F9209" s="341" t="s">
        <v>29</v>
      </c>
      <c r="G9209" s="341" t="s">
        <v>30</v>
      </c>
    </row>
    <row r="9210" spans="1:123" s="94" customFormat="1" ht="24" customHeight="1" x14ac:dyDescent="0.25">
      <c r="A9210" s="99" t="s">
        <v>508</v>
      </c>
      <c r="B9210" s="99" t="s">
        <v>509</v>
      </c>
      <c r="C9210" s="338"/>
      <c r="D9210" s="338"/>
      <c r="E9210" s="340"/>
      <c r="F9210" s="342"/>
      <c r="G9210" s="342"/>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12.8.1.7</v>
      </c>
      <c r="B9249" s="288" t="str">
        <f>C9207</f>
        <v>Pileta de Cocina AºIº</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SUBSECRETARIA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E.N.I. Bº 7 de Septiembre</v>
      </c>
      <c r="C9254" s="87"/>
      <c r="D9254" s="87"/>
      <c r="E9254" s="87"/>
      <c r="F9254" s="93" t="s">
        <v>38</v>
      </c>
      <c r="G9254" s="275">
        <f>Fecha_Base</f>
        <v>0</v>
      </c>
    </row>
    <row r="9255" spans="1:123" ht="24" customHeight="1" x14ac:dyDescent="0.25">
      <c r="A9255" s="276" t="s">
        <v>601</v>
      </c>
      <c r="B9255" s="88" t="str">
        <f>Ubicación</f>
        <v>CHIMBAS - SAN JUAN</v>
      </c>
      <c r="C9255" s="88"/>
      <c r="D9255" s="94"/>
      <c r="E9255" s="95"/>
      <c r="G9255" s="277"/>
    </row>
    <row r="9256" spans="1:123" ht="24" customHeight="1" x14ac:dyDescent="0.25">
      <c r="A9256" s="276" t="s">
        <v>39</v>
      </c>
      <c r="B9256" s="97">
        <f>IFERROR(VALUE(LEFT(B9257,FIND(".",B9257)-1)),"")</f>
        <v>12</v>
      </c>
      <c r="C9256" s="89" t="str">
        <f>IFERROR(VLOOKUP(B9256,Tabla_CyP,2,FALSE),"")</f>
        <v xml:space="preserve"> INSTALACIÓN SANITARIA</v>
      </c>
      <c r="E9256" s="95"/>
      <c r="G9256" s="277"/>
    </row>
    <row r="9257" spans="1:123" ht="24" customHeight="1" x14ac:dyDescent="0.25">
      <c r="A9257" s="276" t="s">
        <v>25</v>
      </c>
      <c r="B9257" s="98" t="str">
        <f>IFERROR(VLOOKUP(COUNTIF($A$1:A9257,"ANALISIS DE PRECIOS"),Tabla_NumeroItem,2,FALSE),"")</f>
        <v>12.8.1.8</v>
      </c>
      <c r="C9257" s="89" t="str">
        <f>IFERROR(VLOOKUP(B9257,Tabla_CyP,2,FALSE),"")</f>
        <v xml:space="preserve">Griferia FV para Lavatorio </v>
      </c>
      <c r="D9257" s="94"/>
      <c r="E9257" s="95"/>
      <c r="F9257" s="93" t="s">
        <v>26</v>
      </c>
      <c r="G9257" s="278" t="str">
        <f>IFERROR(VLOOKUP(B9257,Tabla_CyP,4,FALSE),"")</f>
        <v>Un.</v>
      </c>
    </row>
    <row r="9258" spans="1:123" ht="24" customHeight="1" x14ac:dyDescent="0.25">
      <c r="A9258" s="276"/>
      <c r="B9258" s="88"/>
      <c r="D9258" s="94"/>
      <c r="E9258" s="95"/>
      <c r="G9258" s="277"/>
    </row>
    <row r="9259" spans="1:123" ht="24" customHeight="1" x14ac:dyDescent="0.25">
      <c r="A9259" s="335" t="s">
        <v>507</v>
      </c>
      <c r="B9259" s="336"/>
      <c r="C9259" s="337" t="s">
        <v>0</v>
      </c>
      <c r="D9259" s="337" t="s">
        <v>27</v>
      </c>
      <c r="E9259" s="339" t="s">
        <v>28</v>
      </c>
      <c r="F9259" s="341" t="s">
        <v>29</v>
      </c>
      <c r="G9259" s="341" t="s">
        <v>30</v>
      </c>
    </row>
    <row r="9260" spans="1:123" s="94" customFormat="1" ht="24" customHeight="1" x14ac:dyDescent="0.25">
      <c r="A9260" s="99" t="s">
        <v>508</v>
      </c>
      <c r="B9260" s="99" t="s">
        <v>509</v>
      </c>
      <c r="C9260" s="338"/>
      <c r="D9260" s="338"/>
      <c r="E9260" s="340"/>
      <c r="F9260" s="342"/>
      <c r="G9260" s="342"/>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12.8.1.8</v>
      </c>
      <c r="B9299" s="288" t="str">
        <f>C9257</f>
        <v xml:space="preserve">Griferia FV para Lavatorio </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SUBSECRETARIA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E.N.I. Bº 7 de Septiembre</v>
      </c>
      <c r="C9304" s="87"/>
      <c r="D9304" s="87"/>
      <c r="E9304" s="87"/>
      <c r="F9304" s="93" t="s">
        <v>38</v>
      </c>
      <c r="G9304" s="275">
        <f>Fecha_Base</f>
        <v>0</v>
      </c>
    </row>
    <row r="9305" spans="1:123" ht="24" customHeight="1" x14ac:dyDescent="0.25">
      <c r="A9305" s="276" t="s">
        <v>601</v>
      </c>
      <c r="B9305" s="88" t="str">
        <f>Ubicación</f>
        <v>CHIMBAS - SAN JUAN</v>
      </c>
      <c r="C9305" s="88"/>
      <c r="D9305" s="94"/>
      <c r="E9305" s="95"/>
      <c r="G9305" s="277"/>
    </row>
    <row r="9306" spans="1:123" ht="24" customHeight="1" x14ac:dyDescent="0.25">
      <c r="A9306" s="276" t="s">
        <v>39</v>
      </c>
      <c r="B9306" s="97">
        <f>IFERROR(VALUE(LEFT(B9307,FIND(".",B9307)-1)),"")</f>
        <v>12</v>
      </c>
      <c r="C9306" s="89" t="str">
        <f>IFERROR(VLOOKUP(B9306,Tabla_CyP,2,FALSE),"")</f>
        <v xml:space="preserve"> INSTALACIÓN SANITARIA</v>
      </c>
      <c r="E9306" s="95"/>
      <c r="G9306" s="277"/>
    </row>
    <row r="9307" spans="1:123" ht="24" customHeight="1" x14ac:dyDescent="0.25">
      <c r="A9307" s="276" t="s">
        <v>25</v>
      </c>
      <c r="B9307" s="98" t="str">
        <f>IFERROR(VLOOKUP(COUNTIF($A$1:A9307,"ANALISIS DE PRECIOS"),Tabla_NumeroItem,2,FALSE),"")</f>
        <v>12.8.1.9</v>
      </c>
      <c r="C9307" s="89" t="str">
        <f>IFERROR(VLOOKUP(B9307,Tabla_CyP,2,FALSE),"")</f>
        <v>Griferia FV para Lavatorio p/discapacitado</v>
      </c>
      <c r="D9307" s="94"/>
      <c r="E9307" s="95"/>
      <c r="F9307" s="93" t="s">
        <v>26</v>
      </c>
      <c r="G9307" s="278" t="str">
        <f>IFERROR(VLOOKUP(B9307,Tabla_CyP,4,FALSE),"")</f>
        <v>Un.</v>
      </c>
    </row>
    <row r="9308" spans="1:123" ht="24" customHeight="1" x14ac:dyDescent="0.25">
      <c r="A9308" s="276"/>
      <c r="B9308" s="88"/>
      <c r="D9308" s="94"/>
      <c r="E9308" s="95"/>
      <c r="G9308" s="277"/>
    </row>
    <row r="9309" spans="1:123" ht="24" customHeight="1" x14ac:dyDescent="0.25">
      <c r="A9309" s="335" t="s">
        <v>507</v>
      </c>
      <c r="B9309" s="336"/>
      <c r="C9309" s="337" t="s">
        <v>0</v>
      </c>
      <c r="D9309" s="337" t="s">
        <v>27</v>
      </c>
      <c r="E9309" s="339" t="s">
        <v>28</v>
      </c>
      <c r="F9309" s="341" t="s">
        <v>29</v>
      </c>
      <c r="G9309" s="341" t="s">
        <v>30</v>
      </c>
    </row>
    <row r="9310" spans="1:123" s="94" customFormat="1" ht="24" customHeight="1" x14ac:dyDescent="0.25">
      <c r="A9310" s="99" t="s">
        <v>508</v>
      </c>
      <c r="B9310" s="99" t="s">
        <v>509</v>
      </c>
      <c r="C9310" s="338"/>
      <c r="D9310" s="338"/>
      <c r="E9310" s="340"/>
      <c r="F9310" s="342"/>
      <c r="G9310" s="342"/>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12.8.1.9</v>
      </c>
      <c r="B9349" s="288" t="str">
        <f>C9307</f>
        <v>Griferia FV para Lavatorio p/discapacitado</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SUBSECRETARIA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E.N.I. Bº 7 de Septiembre</v>
      </c>
      <c r="C9354" s="87"/>
      <c r="D9354" s="87"/>
      <c r="E9354" s="87"/>
      <c r="F9354" s="93" t="s">
        <v>38</v>
      </c>
      <c r="G9354" s="275">
        <f>Fecha_Base</f>
        <v>0</v>
      </c>
    </row>
    <row r="9355" spans="1:123" ht="24" customHeight="1" x14ac:dyDescent="0.25">
      <c r="A9355" s="276" t="s">
        <v>601</v>
      </c>
      <c r="B9355" s="88" t="str">
        <f>Ubicación</f>
        <v>CHIMBAS - SAN JUAN</v>
      </c>
      <c r="C9355" s="88"/>
      <c r="D9355" s="94"/>
      <c r="E9355" s="95"/>
      <c r="G9355" s="277"/>
    </row>
    <row r="9356" spans="1:123" ht="24" customHeight="1" x14ac:dyDescent="0.25">
      <c r="A9356" s="276" t="s">
        <v>39</v>
      </c>
      <c r="B9356" s="97">
        <f>IFERROR(VALUE(LEFT(B9357,FIND(".",B9357)-1)),"")</f>
        <v>12</v>
      </c>
      <c r="C9356" s="89" t="str">
        <f>IFERROR(VLOOKUP(B9356,Tabla_CyP,2,FALSE),"")</f>
        <v xml:space="preserve"> INSTALACIÓN SANITARIA</v>
      </c>
      <c r="E9356" s="95"/>
      <c r="G9356" s="277"/>
    </row>
    <row r="9357" spans="1:123" ht="24" customHeight="1" x14ac:dyDescent="0.25">
      <c r="A9357" s="276" t="s">
        <v>25</v>
      </c>
      <c r="B9357" s="98" t="str">
        <f>IFERROR(VLOOKUP(COUNTIF($A$1:A9357,"ANALISIS DE PRECIOS"),Tabla_NumeroItem,2,FALSE),"")</f>
        <v>12.8.1.10</v>
      </c>
      <c r="C9357" s="89" t="str">
        <f>IFERROR(VLOOKUP(B9357,Tabla_CyP,2,FALSE),"")</f>
        <v>Griferia Pileta Cocinar FV y Pileta de lavar</v>
      </c>
      <c r="D9357" s="94"/>
      <c r="E9357" s="95"/>
      <c r="F9357" s="93" t="s">
        <v>26</v>
      </c>
      <c r="G9357" s="278" t="str">
        <f>IFERROR(VLOOKUP(B9357,Tabla_CyP,4,FALSE),"")</f>
        <v>Un.</v>
      </c>
    </row>
    <row r="9358" spans="1:123" ht="24" customHeight="1" x14ac:dyDescent="0.25">
      <c r="A9358" s="276"/>
      <c r="B9358" s="88"/>
      <c r="D9358" s="94"/>
      <c r="E9358" s="95"/>
      <c r="G9358" s="277"/>
    </row>
    <row r="9359" spans="1:123" ht="24" customHeight="1" x14ac:dyDescent="0.25">
      <c r="A9359" s="335" t="s">
        <v>507</v>
      </c>
      <c r="B9359" s="336"/>
      <c r="C9359" s="337" t="s">
        <v>0</v>
      </c>
      <c r="D9359" s="337" t="s">
        <v>27</v>
      </c>
      <c r="E9359" s="339" t="s">
        <v>28</v>
      </c>
      <c r="F9359" s="341" t="s">
        <v>29</v>
      </c>
      <c r="G9359" s="341" t="s">
        <v>30</v>
      </c>
    </row>
    <row r="9360" spans="1:123" s="94" customFormat="1" ht="24" customHeight="1" x14ac:dyDescent="0.25">
      <c r="A9360" s="99" t="s">
        <v>508</v>
      </c>
      <c r="B9360" s="99" t="s">
        <v>509</v>
      </c>
      <c r="C9360" s="338"/>
      <c r="D9360" s="338"/>
      <c r="E9360" s="340"/>
      <c r="F9360" s="342"/>
      <c r="G9360" s="342"/>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12.8.1.10</v>
      </c>
      <c r="B9399" s="288" t="str">
        <f>C9357</f>
        <v>Griferia Pileta Cocinar FV y Pileta de lavar</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SUBSECRETARIA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E.N.I. Bº 7 de Septiembre</v>
      </c>
      <c r="C9404" s="87"/>
      <c r="D9404" s="87"/>
      <c r="E9404" s="87"/>
      <c r="F9404" s="93" t="s">
        <v>38</v>
      </c>
      <c r="G9404" s="275">
        <f>Fecha_Base</f>
        <v>0</v>
      </c>
    </row>
    <row r="9405" spans="1:7" ht="24" customHeight="1" x14ac:dyDescent="0.25">
      <c r="A9405" s="276" t="s">
        <v>601</v>
      </c>
      <c r="B9405" s="88" t="str">
        <f>Ubicación</f>
        <v>CHIMBAS - SAN JUAN</v>
      </c>
      <c r="C9405" s="88"/>
      <c r="D9405" s="94"/>
      <c r="E9405" s="95"/>
      <c r="G9405" s="277"/>
    </row>
    <row r="9406" spans="1:7" ht="24" customHeight="1" x14ac:dyDescent="0.25">
      <c r="A9406" s="276" t="s">
        <v>39</v>
      </c>
      <c r="B9406" s="97">
        <f>IFERROR(VALUE(LEFT(B9407,FIND(".",B9407)-1)),"")</f>
        <v>12</v>
      </c>
      <c r="C9406" s="89" t="str">
        <f>IFERROR(VLOOKUP(B9406,Tabla_CyP,2,FALSE),"")</f>
        <v xml:space="preserve"> INSTALACIÓN SANITARIA</v>
      </c>
      <c r="E9406" s="95"/>
      <c r="G9406" s="277"/>
    </row>
    <row r="9407" spans="1:7" ht="24" customHeight="1" x14ac:dyDescent="0.25">
      <c r="A9407" s="276" t="s">
        <v>25</v>
      </c>
      <c r="B9407" s="98" t="str">
        <f>IFERROR(VLOOKUP(COUNTIF($A$1:A9407,"ANALISIS DE PRECIOS"),Tabla_NumeroItem,2,FALSE),"")</f>
        <v>12.8.1.11</v>
      </c>
      <c r="C9407" s="89" t="str">
        <f>IFERROR(VLOOKUP(B9407,Tabla_CyP,2,FALSE),"")</f>
        <v xml:space="preserve">Lavabo discapacitado </v>
      </c>
      <c r="D9407" s="94"/>
      <c r="E9407" s="95"/>
      <c r="F9407" s="93" t="s">
        <v>26</v>
      </c>
      <c r="G9407" s="278" t="str">
        <f>IFERROR(VLOOKUP(B9407,Tabla_CyP,4,FALSE),"")</f>
        <v>Un.</v>
      </c>
    </row>
    <row r="9408" spans="1:7" ht="24" customHeight="1" x14ac:dyDescent="0.25">
      <c r="A9408" s="276"/>
      <c r="B9408" s="88"/>
      <c r="D9408" s="94"/>
      <c r="E9408" s="95"/>
      <c r="G9408" s="277"/>
    </row>
    <row r="9409" spans="1:123" ht="24" customHeight="1" x14ac:dyDescent="0.25">
      <c r="A9409" s="335" t="s">
        <v>507</v>
      </c>
      <c r="B9409" s="336"/>
      <c r="C9409" s="337" t="s">
        <v>0</v>
      </c>
      <c r="D9409" s="337" t="s">
        <v>27</v>
      </c>
      <c r="E9409" s="339" t="s">
        <v>28</v>
      </c>
      <c r="F9409" s="341" t="s">
        <v>29</v>
      </c>
      <c r="G9409" s="341" t="s">
        <v>30</v>
      </c>
    </row>
    <row r="9410" spans="1:123" s="94" customFormat="1" ht="24" customHeight="1" x14ac:dyDescent="0.25">
      <c r="A9410" s="99" t="s">
        <v>508</v>
      </c>
      <c r="B9410" s="99" t="s">
        <v>509</v>
      </c>
      <c r="C9410" s="338"/>
      <c r="D9410" s="338"/>
      <c r="E9410" s="340"/>
      <c r="F9410" s="342"/>
      <c r="G9410" s="342"/>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12.8.1.11</v>
      </c>
      <c r="B9449" s="288" t="str">
        <f>C9407</f>
        <v xml:space="preserve">Lavabo discapacitado </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SUBSECRETARIA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E.N.I. Bº 7 de Septiembre</v>
      </c>
      <c r="C9454" s="87"/>
      <c r="D9454" s="87"/>
      <c r="E9454" s="87"/>
      <c r="F9454" s="93" t="s">
        <v>38</v>
      </c>
      <c r="G9454" s="275">
        <f>Fecha_Base</f>
        <v>0</v>
      </c>
    </row>
    <row r="9455" spans="1:7" ht="24" customHeight="1" x14ac:dyDescent="0.25">
      <c r="A9455" s="276" t="s">
        <v>601</v>
      </c>
      <c r="B9455" s="88" t="str">
        <f>Ubicación</f>
        <v>CHIMBAS - SAN JUAN</v>
      </c>
      <c r="C9455" s="88"/>
      <c r="D9455" s="94"/>
      <c r="E9455" s="95"/>
      <c r="G9455" s="277"/>
    </row>
    <row r="9456" spans="1:7" ht="24" customHeight="1" x14ac:dyDescent="0.25">
      <c r="A9456" s="276" t="s">
        <v>39</v>
      </c>
      <c r="B9456" s="97">
        <f>IFERROR(VALUE(LEFT(B9457,FIND(".",B9457)-1)),"")</f>
        <v>12</v>
      </c>
      <c r="C9456" s="89" t="str">
        <f>IFERROR(VLOOKUP(B9456,Tabla_CyP,2,FALSE),"")</f>
        <v xml:space="preserve"> INSTALACIÓN SANITARIA</v>
      </c>
      <c r="E9456" s="95"/>
      <c r="G9456" s="277"/>
    </row>
    <row r="9457" spans="1:123" ht="24" customHeight="1" x14ac:dyDescent="0.25">
      <c r="A9457" s="276" t="s">
        <v>25</v>
      </c>
      <c r="B9457" s="98" t="str">
        <f>IFERROR(VLOOKUP(COUNTIF($A$1:A9457,"ANALISIS DE PRECIOS"),Tabla_NumeroItem,2,FALSE),"")</f>
        <v>12.8.1.12</v>
      </c>
      <c r="C9457" s="89" t="str">
        <f>IFERROR(VLOOKUP(B9457,Tabla_CyP,2,FALSE),"")</f>
        <v>Canillas surtidor</v>
      </c>
      <c r="D9457" s="94"/>
      <c r="E9457" s="95"/>
      <c r="F9457" s="93" t="s">
        <v>26</v>
      </c>
      <c r="G9457" s="278" t="str">
        <f>IFERROR(VLOOKUP(B9457,Tabla_CyP,4,FALSE),"")</f>
        <v>Un.</v>
      </c>
    </row>
    <row r="9458" spans="1:123" ht="24" customHeight="1" x14ac:dyDescent="0.25">
      <c r="A9458" s="276"/>
      <c r="B9458" s="88"/>
      <c r="D9458" s="94"/>
      <c r="E9458" s="95"/>
      <c r="G9458" s="277"/>
    </row>
    <row r="9459" spans="1:123" ht="24" customHeight="1" x14ac:dyDescent="0.25">
      <c r="A9459" s="335" t="s">
        <v>507</v>
      </c>
      <c r="B9459" s="336"/>
      <c r="C9459" s="337" t="s">
        <v>0</v>
      </c>
      <c r="D9459" s="337" t="s">
        <v>27</v>
      </c>
      <c r="E9459" s="339" t="s">
        <v>28</v>
      </c>
      <c r="F9459" s="341" t="s">
        <v>29</v>
      </c>
      <c r="G9459" s="341" t="s">
        <v>30</v>
      </c>
    </row>
    <row r="9460" spans="1:123" s="94" customFormat="1" ht="24" customHeight="1" x14ac:dyDescent="0.25">
      <c r="A9460" s="99" t="s">
        <v>508</v>
      </c>
      <c r="B9460" s="99" t="s">
        <v>509</v>
      </c>
      <c r="C9460" s="338"/>
      <c r="D9460" s="338"/>
      <c r="E9460" s="340"/>
      <c r="F9460" s="342"/>
      <c r="G9460" s="342"/>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12.8.1.12</v>
      </c>
      <c r="B9499" s="288" t="str">
        <f>C9457</f>
        <v>Canillas surtidor</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SUBSECRETARIA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E.N.I. Bº 7 de Septiembre</v>
      </c>
      <c r="C9504" s="87"/>
      <c r="D9504" s="87"/>
      <c r="E9504" s="87"/>
      <c r="F9504" s="93" t="s">
        <v>38</v>
      </c>
      <c r="G9504" s="275">
        <f>Fecha_Base</f>
        <v>0</v>
      </c>
    </row>
    <row r="9505" spans="1:123" ht="24" customHeight="1" x14ac:dyDescent="0.25">
      <c r="A9505" s="276" t="s">
        <v>601</v>
      </c>
      <c r="B9505" s="88" t="str">
        <f>Ubicación</f>
        <v>CHIMBAS - SAN JUAN</v>
      </c>
      <c r="C9505" s="88"/>
      <c r="D9505" s="94"/>
      <c r="E9505" s="95"/>
      <c r="G9505" s="277"/>
    </row>
    <row r="9506" spans="1:123" ht="24" customHeight="1" x14ac:dyDescent="0.25">
      <c r="A9506" s="276" t="s">
        <v>39</v>
      </c>
      <c r="B9506" s="97">
        <f>IFERROR(VALUE(LEFT(B9507,FIND(".",B9507)-1)),"")</f>
        <v>12</v>
      </c>
      <c r="C9506" s="89" t="str">
        <f>IFERROR(VLOOKUP(B9506,Tabla_CyP,2,FALSE),"")</f>
        <v xml:space="preserve"> INSTALACIÓN SANITARIA</v>
      </c>
      <c r="E9506" s="95"/>
      <c r="G9506" s="277"/>
    </row>
    <row r="9507" spans="1:123" ht="24" customHeight="1" x14ac:dyDescent="0.25">
      <c r="A9507" s="276" t="s">
        <v>25</v>
      </c>
      <c r="B9507" s="98" t="str">
        <f>IFERROR(VLOOKUP(COUNTIF($A$1:A9507,"ANALISIS DE PRECIOS"),Tabla_NumeroItem,2,FALSE),"")</f>
        <v>12.8.1.13</v>
      </c>
      <c r="C9507" s="89" t="str">
        <f>IFERROR(VLOOKUP(B9507,Tabla_CyP,2,FALSE),"")</f>
        <v>Varios, Accesorios para fijacion, adhesicos, etc.</v>
      </c>
      <c r="D9507" s="94"/>
      <c r="E9507" s="95"/>
      <c r="F9507" s="93" t="s">
        <v>26</v>
      </c>
      <c r="G9507" s="278" t="str">
        <f>IFERROR(VLOOKUP(B9507,Tabla_CyP,4,FALSE),"")</f>
        <v>Gl</v>
      </c>
    </row>
    <row r="9508" spans="1:123" ht="24" customHeight="1" x14ac:dyDescent="0.25">
      <c r="A9508" s="276"/>
      <c r="B9508" s="88"/>
      <c r="D9508" s="94"/>
      <c r="E9508" s="95"/>
      <c r="G9508" s="277"/>
    </row>
    <row r="9509" spans="1:123" ht="24" customHeight="1" x14ac:dyDescent="0.25">
      <c r="A9509" s="335" t="s">
        <v>507</v>
      </c>
      <c r="B9509" s="336"/>
      <c r="C9509" s="337" t="s">
        <v>0</v>
      </c>
      <c r="D9509" s="337" t="s">
        <v>27</v>
      </c>
      <c r="E9509" s="339" t="s">
        <v>28</v>
      </c>
      <c r="F9509" s="341" t="s">
        <v>29</v>
      </c>
      <c r="G9509" s="341" t="s">
        <v>30</v>
      </c>
    </row>
    <row r="9510" spans="1:123" s="94" customFormat="1" ht="24" customHeight="1" x14ac:dyDescent="0.25">
      <c r="A9510" s="99" t="s">
        <v>508</v>
      </c>
      <c r="B9510" s="99" t="s">
        <v>509</v>
      </c>
      <c r="C9510" s="338"/>
      <c r="D9510" s="338"/>
      <c r="E9510" s="340"/>
      <c r="F9510" s="342"/>
      <c r="G9510" s="342"/>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12.8.1.13</v>
      </c>
      <c r="B9549" s="288" t="str">
        <f>C9507</f>
        <v>Varios, Accesorios para fijacion, adhesicos, etc.</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SUBSECRETARIA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E.N.I. Bº 7 de Septiembre</v>
      </c>
      <c r="C9554" s="87"/>
      <c r="D9554" s="87"/>
      <c r="E9554" s="87"/>
      <c r="F9554" s="93" t="s">
        <v>38</v>
      </c>
      <c r="G9554" s="275">
        <f>Fecha_Base</f>
        <v>0</v>
      </c>
    </row>
    <row r="9555" spans="1:123" ht="24" customHeight="1" x14ac:dyDescent="0.25">
      <c r="A9555" s="276" t="s">
        <v>601</v>
      </c>
      <c r="B9555" s="88" t="str">
        <f>Ubicación</f>
        <v>CHIMBAS - SAN JUAN</v>
      </c>
      <c r="C9555" s="88"/>
      <c r="D9555" s="94"/>
      <c r="E9555" s="95"/>
      <c r="G9555" s="277"/>
    </row>
    <row r="9556" spans="1:123" ht="24" customHeight="1" x14ac:dyDescent="0.25">
      <c r="A9556" s="276" t="s">
        <v>39</v>
      </c>
      <c r="B9556" s="97">
        <f>IFERROR(VALUE(LEFT(B9557,FIND(".",B9557)-1)),"")</f>
        <v>12</v>
      </c>
      <c r="C9556" s="89" t="str">
        <f>IFERROR(VLOOKUP(B9556,Tabla_CyP,2,FALSE),"")</f>
        <v xml:space="preserve"> INSTALACIÓN SANITARIA</v>
      </c>
      <c r="E9556" s="95"/>
      <c r="G9556" s="277"/>
    </row>
    <row r="9557" spans="1:123" ht="24" customHeight="1" x14ac:dyDescent="0.25">
      <c r="A9557" s="276" t="s">
        <v>25</v>
      </c>
      <c r="B9557" s="98" t="str">
        <f>IFERROR(VLOOKUP(COUNTIF($A$1:A9557,"ANALISIS DE PRECIOS"),Tabla_NumeroItem,2,FALSE),"")</f>
        <v>12.8.1.14</v>
      </c>
      <c r="C9557" s="89" t="str">
        <f>IFERROR(VLOOKUP(B9557,Tabla_CyP,2,FALSE),"")</f>
        <v>Flexibles</v>
      </c>
      <c r="D9557" s="94"/>
      <c r="E9557" s="95"/>
      <c r="F9557" s="93" t="s">
        <v>26</v>
      </c>
      <c r="G9557" s="278" t="str">
        <f>IFERROR(VLOOKUP(B9557,Tabla_CyP,4,FALSE),"")</f>
        <v>Un.</v>
      </c>
    </row>
    <row r="9558" spans="1:123" ht="24" customHeight="1" x14ac:dyDescent="0.25">
      <c r="A9558" s="276"/>
      <c r="B9558" s="88"/>
      <c r="D9558" s="94"/>
      <c r="E9558" s="95"/>
      <c r="G9558" s="277"/>
    </row>
    <row r="9559" spans="1:123" ht="24" customHeight="1" x14ac:dyDescent="0.25">
      <c r="A9559" s="335" t="s">
        <v>507</v>
      </c>
      <c r="B9559" s="336"/>
      <c r="C9559" s="337" t="s">
        <v>0</v>
      </c>
      <c r="D9559" s="337" t="s">
        <v>27</v>
      </c>
      <c r="E9559" s="339" t="s">
        <v>28</v>
      </c>
      <c r="F9559" s="341" t="s">
        <v>29</v>
      </c>
      <c r="G9559" s="341" t="s">
        <v>30</v>
      </c>
    </row>
    <row r="9560" spans="1:123" s="94" customFormat="1" ht="24" customHeight="1" x14ac:dyDescent="0.25">
      <c r="A9560" s="99" t="s">
        <v>508</v>
      </c>
      <c r="B9560" s="99" t="s">
        <v>509</v>
      </c>
      <c r="C9560" s="338"/>
      <c r="D9560" s="338"/>
      <c r="E9560" s="340"/>
      <c r="F9560" s="342"/>
      <c r="G9560" s="342"/>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12.8.1.14</v>
      </c>
      <c r="B9599" s="288" t="str">
        <f>C9557</f>
        <v>Flexibles</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SUBSECRETARIA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E.N.I. Bº 7 de Septiembre</v>
      </c>
      <c r="C9604" s="87"/>
      <c r="D9604" s="87"/>
      <c r="E9604" s="87"/>
      <c r="F9604" s="93" t="s">
        <v>38</v>
      </c>
      <c r="G9604" s="275">
        <f>Fecha_Base</f>
        <v>0</v>
      </c>
    </row>
    <row r="9605" spans="1:123" ht="24" customHeight="1" x14ac:dyDescent="0.25">
      <c r="A9605" s="276" t="s">
        <v>601</v>
      </c>
      <c r="B9605" s="88" t="str">
        <f>Ubicación</f>
        <v>CHIMBAS - SAN JUAN</v>
      </c>
      <c r="C9605" s="88"/>
      <c r="D9605" s="94"/>
      <c r="E9605" s="95"/>
      <c r="G9605" s="277"/>
    </row>
    <row r="9606" spans="1:123" ht="24" customHeight="1" x14ac:dyDescent="0.25">
      <c r="A9606" s="276" t="s">
        <v>39</v>
      </c>
      <c r="B9606" s="97">
        <f>IFERROR(VALUE(LEFT(B9607,FIND(".",B9607)-1)),"")</f>
        <v>12</v>
      </c>
      <c r="C9606" s="89" t="str">
        <f>IFERROR(VLOOKUP(B9606,Tabla_CyP,2,FALSE),"")</f>
        <v xml:space="preserve"> INSTALACIÓN SANITARIA</v>
      </c>
      <c r="E9606" s="95"/>
      <c r="G9606" s="277"/>
    </row>
    <row r="9607" spans="1:123" ht="24" customHeight="1" x14ac:dyDescent="0.25">
      <c r="A9607" s="276" t="s">
        <v>25</v>
      </c>
      <c r="B9607" s="98" t="str">
        <f>IFERROR(VLOOKUP(COUNTIF($A$1:A9607,"ANALISIS DE PRECIOS"),Tabla_NumeroItem,2,FALSE),"")</f>
        <v>12.9.1.1</v>
      </c>
      <c r="C9607" s="89" t="str">
        <f>IFERROR(VLOOKUP(B9607,Tabla_CyP,2,FALSE),"")</f>
        <v>Boca DESAGÜE PLUVIAL</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5" t="s">
        <v>507</v>
      </c>
      <c r="B9609" s="336"/>
      <c r="C9609" s="337" t="s">
        <v>0</v>
      </c>
      <c r="D9609" s="337" t="s">
        <v>27</v>
      </c>
      <c r="E9609" s="339" t="s">
        <v>28</v>
      </c>
      <c r="F9609" s="341" t="s">
        <v>29</v>
      </c>
      <c r="G9609" s="341" t="s">
        <v>30</v>
      </c>
    </row>
    <row r="9610" spans="1:123" s="94" customFormat="1" ht="24" customHeight="1" x14ac:dyDescent="0.25">
      <c r="A9610" s="99" t="s">
        <v>508</v>
      </c>
      <c r="B9610" s="99" t="s">
        <v>509</v>
      </c>
      <c r="C9610" s="338"/>
      <c r="D9610" s="338"/>
      <c r="E9610" s="340"/>
      <c r="F9610" s="342"/>
      <c r="G9610" s="342"/>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12.9.1.1</v>
      </c>
      <c r="B9649" s="288" t="str">
        <f>C9607</f>
        <v>Boca DESAGÜE PLUVIAL</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SUBSECRETARIA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E.N.I. Bº 7 de Septiembre</v>
      </c>
      <c r="C9654" s="87"/>
      <c r="D9654" s="87"/>
      <c r="E9654" s="87"/>
      <c r="F9654" s="93" t="s">
        <v>38</v>
      </c>
      <c r="G9654" s="275">
        <f>Fecha_Base</f>
        <v>0</v>
      </c>
    </row>
    <row r="9655" spans="1:123" ht="24" customHeight="1" x14ac:dyDescent="0.25">
      <c r="A9655" s="276" t="s">
        <v>601</v>
      </c>
      <c r="B9655" s="88" t="str">
        <f>Ubicación</f>
        <v>CHIMBAS - SAN JUAN</v>
      </c>
      <c r="C9655" s="88"/>
      <c r="D9655" s="94"/>
      <c r="E9655" s="95"/>
      <c r="G9655" s="277"/>
    </row>
    <row r="9656" spans="1:123" ht="24" customHeight="1" x14ac:dyDescent="0.25">
      <c r="A9656" s="276" t="s">
        <v>39</v>
      </c>
      <c r="B9656" s="97">
        <f>IFERROR(VALUE(LEFT(B9657,FIND(".",B9657)-1)),"")</f>
        <v>12</v>
      </c>
      <c r="C9656" s="89" t="str">
        <f>IFERROR(VLOOKUP(B9656,Tabla_CyP,2,FALSE),"")</f>
        <v xml:space="preserve"> INSTALACIÓN SANITARIA</v>
      </c>
      <c r="E9656" s="95"/>
      <c r="G9656" s="277"/>
    </row>
    <row r="9657" spans="1:123" ht="24" customHeight="1" x14ac:dyDescent="0.25">
      <c r="A9657" s="276" t="s">
        <v>25</v>
      </c>
      <c r="B9657" s="98" t="str">
        <f>IFERROR(VLOOKUP(COUNTIF($A$1:A9657,"ANALISIS DE PRECIOS"),Tabla_NumeroItem,2,FALSE),"")</f>
        <v>12.9.1.2</v>
      </c>
      <c r="C9657" s="89" t="str">
        <f>IFERROR(VLOOKUP(B9657,Tabla_CyP,2,FALSE),"")</f>
        <v>Canaleta - Rejillas</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335" t="s">
        <v>507</v>
      </c>
      <c r="B9659" s="336"/>
      <c r="C9659" s="337" t="s">
        <v>0</v>
      </c>
      <c r="D9659" s="337" t="s">
        <v>27</v>
      </c>
      <c r="E9659" s="339" t="s">
        <v>28</v>
      </c>
      <c r="F9659" s="341" t="s">
        <v>29</v>
      </c>
      <c r="G9659" s="341" t="s">
        <v>30</v>
      </c>
    </row>
    <row r="9660" spans="1:123" s="94" customFormat="1" ht="24" customHeight="1" x14ac:dyDescent="0.25">
      <c r="A9660" s="99" t="s">
        <v>508</v>
      </c>
      <c r="B9660" s="99" t="s">
        <v>509</v>
      </c>
      <c r="C9660" s="338"/>
      <c r="D9660" s="338"/>
      <c r="E9660" s="340"/>
      <c r="F9660" s="342"/>
      <c r="G9660" s="342"/>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12.9.1.2</v>
      </c>
      <c r="B9699" s="288" t="str">
        <f>C9657</f>
        <v>Canaleta - Rejillas</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SUBSECRETARIA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E.N.I. Bº 7 de Septiembre</v>
      </c>
      <c r="C9704" s="87"/>
      <c r="D9704" s="87"/>
      <c r="E9704" s="87"/>
      <c r="F9704" s="93" t="s">
        <v>38</v>
      </c>
      <c r="G9704" s="275">
        <f>Fecha_Base</f>
        <v>0</v>
      </c>
    </row>
    <row r="9705" spans="1:123" ht="24" customHeight="1" x14ac:dyDescent="0.25">
      <c r="A9705" s="276" t="s">
        <v>601</v>
      </c>
      <c r="B9705" s="88" t="str">
        <f>Ubicación</f>
        <v>CHIMBAS - SAN JUAN</v>
      </c>
      <c r="C9705" s="88"/>
      <c r="D9705" s="94"/>
      <c r="E9705" s="95"/>
      <c r="G9705" s="277"/>
    </row>
    <row r="9706" spans="1:123" ht="24" customHeight="1" x14ac:dyDescent="0.25">
      <c r="A9706" s="276" t="s">
        <v>39</v>
      </c>
      <c r="B9706" s="97">
        <f>IFERROR(VALUE(LEFT(B9707,FIND(".",B9707)-1)),"")</f>
        <v>12</v>
      </c>
      <c r="C9706" s="89" t="str">
        <f>IFERROR(VLOOKUP(B9706,Tabla_CyP,2,FALSE),"")</f>
        <v xml:space="preserve"> INSTALACIÓN SANITARIA</v>
      </c>
      <c r="E9706" s="95"/>
      <c r="G9706" s="277"/>
    </row>
    <row r="9707" spans="1:123" ht="24" customHeight="1" x14ac:dyDescent="0.25">
      <c r="A9707" s="276" t="s">
        <v>25</v>
      </c>
      <c r="B9707" s="98" t="str">
        <f>IFERROR(VLOOKUP(COUNTIF($A$1:A9707,"ANALISIS DE PRECIOS"),Tabla_NumeroItem,2,FALSE),"")</f>
        <v>12.9.1.3</v>
      </c>
      <c r="C9707" s="89" t="str">
        <f>IFERROR(VLOOKUP(B9707,Tabla_CyP,2,FALSE),"")</f>
        <v>Gargola Hº Aº</v>
      </c>
      <c r="D9707" s="94"/>
      <c r="E9707" s="95"/>
      <c r="F9707" s="93" t="s">
        <v>26</v>
      </c>
      <c r="G9707" s="278" t="str">
        <f>IFERROR(VLOOKUP(B9707,Tabla_CyP,4,FALSE),"")</f>
        <v>Un.</v>
      </c>
    </row>
    <row r="9708" spans="1:123" ht="24" customHeight="1" x14ac:dyDescent="0.25">
      <c r="A9708" s="276"/>
      <c r="B9708" s="88"/>
      <c r="D9708" s="94"/>
      <c r="E9708" s="95"/>
      <c r="G9708" s="277"/>
    </row>
    <row r="9709" spans="1:123" ht="24" customHeight="1" x14ac:dyDescent="0.25">
      <c r="A9709" s="335" t="s">
        <v>507</v>
      </c>
      <c r="B9709" s="336"/>
      <c r="C9709" s="337" t="s">
        <v>0</v>
      </c>
      <c r="D9709" s="337" t="s">
        <v>27</v>
      </c>
      <c r="E9709" s="339" t="s">
        <v>28</v>
      </c>
      <c r="F9709" s="341" t="s">
        <v>29</v>
      </c>
      <c r="G9709" s="341" t="s">
        <v>30</v>
      </c>
    </row>
    <row r="9710" spans="1:123" s="94" customFormat="1" ht="24" customHeight="1" x14ac:dyDescent="0.25">
      <c r="A9710" s="99" t="s">
        <v>508</v>
      </c>
      <c r="B9710" s="99" t="s">
        <v>509</v>
      </c>
      <c r="C9710" s="338"/>
      <c r="D9710" s="338"/>
      <c r="E9710" s="340"/>
      <c r="F9710" s="342"/>
      <c r="G9710" s="342"/>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12.9.1.3</v>
      </c>
      <c r="B9749" s="288" t="str">
        <f>C9707</f>
        <v>Gargola Hº Aº</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SUBSECRETARIA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E.N.I. Bº 7 de Septiembre</v>
      </c>
      <c r="C9754" s="87"/>
      <c r="D9754" s="87"/>
      <c r="E9754" s="87"/>
      <c r="F9754" s="93" t="s">
        <v>38</v>
      </c>
      <c r="G9754" s="275">
        <f>Fecha_Base</f>
        <v>0</v>
      </c>
    </row>
    <row r="9755" spans="1:123" ht="24" customHeight="1" x14ac:dyDescent="0.25">
      <c r="A9755" s="276" t="s">
        <v>601</v>
      </c>
      <c r="B9755" s="88" t="str">
        <f>Ubicación</f>
        <v>CHIMBAS - SAN JUAN</v>
      </c>
      <c r="C9755" s="88"/>
      <c r="D9755" s="94"/>
      <c r="E9755" s="95"/>
      <c r="G9755" s="277"/>
    </row>
    <row r="9756" spans="1:123" ht="24" customHeight="1" x14ac:dyDescent="0.25">
      <c r="A9756" s="276" t="s">
        <v>39</v>
      </c>
      <c r="B9756" s="97">
        <f>IFERROR(VALUE(LEFT(B9757,FIND(".",B9757)-1)),"")</f>
        <v>12</v>
      </c>
      <c r="C9756" s="89" t="str">
        <f>IFERROR(VLOOKUP(B9756,Tabla_CyP,2,FALSE),"")</f>
        <v xml:space="preserve"> INSTALACIÓN SANITARIA</v>
      </c>
      <c r="E9756" s="95"/>
      <c r="G9756" s="277"/>
    </row>
    <row r="9757" spans="1:123" ht="24" customHeight="1" x14ac:dyDescent="0.25">
      <c r="A9757" s="276" t="s">
        <v>25</v>
      </c>
      <c r="B9757" s="98" t="str">
        <f>IFERROR(VLOOKUP(COUNTIF($A$1:A9757,"ANALISIS DE PRECIOS"),Tabla_NumeroItem,2,FALSE),"")</f>
        <v>12.9.1.4</v>
      </c>
      <c r="C9757" s="89" t="str">
        <f>IFERROR(VLOOKUP(B9757,Tabla_CyP,2,FALSE),"")</f>
        <v>Embudo PVCº</v>
      </c>
      <c r="D9757" s="94"/>
      <c r="E9757" s="95"/>
      <c r="F9757" s="93" t="s">
        <v>26</v>
      </c>
      <c r="G9757" s="278" t="str">
        <f>IFERROR(VLOOKUP(B9757,Tabla_CyP,4,FALSE),"")</f>
        <v>Un.</v>
      </c>
    </row>
    <row r="9758" spans="1:123" ht="24" customHeight="1" x14ac:dyDescent="0.25">
      <c r="A9758" s="276"/>
      <c r="B9758" s="88"/>
      <c r="D9758" s="94"/>
      <c r="E9758" s="95"/>
      <c r="G9758" s="277"/>
    </row>
    <row r="9759" spans="1:123" ht="24" customHeight="1" x14ac:dyDescent="0.25">
      <c r="A9759" s="335" t="s">
        <v>507</v>
      </c>
      <c r="B9759" s="336"/>
      <c r="C9759" s="337" t="s">
        <v>0</v>
      </c>
      <c r="D9759" s="337" t="s">
        <v>27</v>
      </c>
      <c r="E9759" s="339" t="s">
        <v>28</v>
      </c>
      <c r="F9759" s="341" t="s">
        <v>29</v>
      </c>
      <c r="G9759" s="341" t="s">
        <v>30</v>
      </c>
    </row>
    <row r="9760" spans="1:123" s="94" customFormat="1" ht="24" customHeight="1" x14ac:dyDescent="0.25">
      <c r="A9760" s="99" t="s">
        <v>508</v>
      </c>
      <c r="B9760" s="99" t="s">
        <v>509</v>
      </c>
      <c r="C9760" s="338"/>
      <c r="D9760" s="338"/>
      <c r="E9760" s="340"/>
      <c r="F9760" s="342"/>
      <c r="G9760" s="342"/>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12.9.1.4</v>
      </c>
      <c r="B9799" s="288" t="str">
        <f>C9757</f>
        <v>Embudo PVCº</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SUBSECRETARIA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E.N.I. Bº 7 de Septiembre</v>
      </c>
      <c r="C9804" s="87"/>
      <c r="D9804" s="87"/>
      <c r="E9804" s="87"/>
      <c r="F9804" s="93" t="s">
        <v>38</v>
      </c>
      <c r="G9804" s="275">
        <f>Fecha_Base</f>
        <v>0</v>
      </c>
    </row>
    <row r="9805" spans="1:7" ht="24" customHeight="1" x14ac:dyDescent="0.25">
      <c r="A9805" s="276" t="s">
        <v>601</v>
      </c>
      <c r="B9805" s="88" t="str">
        <f>Ubicación</f>
        <v>CHIMBAS - SAN JUAN</v>
      </c>
      <c r="C9805" s="88"/>
      <c r="D9805" s="94"/>
      <c r="E9805" s="95"/>
      <c r="G9805" s="277"/>
    </row>
    <row r="9806" spans="1:7" ht="24" customHeight="1" x14ac:dyDescent="0.25">
      <c r="A9806" s="276" t="s">
        <v>39</v>
      </c>
      <c r="B9806" s="97">
        <f>IFERROR(VALUE(LEFT(B9807,FIND(".",B9807)-1)),"")</f>
        <v>12</v>
      </c>
      <c r="C9806" s="89" t="str">
        <f>IFERROR(VLOOKUP(B9806,Tabla_CyP,2,FALSE),"")</f>
        <v xml:space="preserve"> INSTALACIÓN SANITARIA</v>
      </c>
      <c r="E9806" s="95"/>
      <c r="G9806" s="277"/>
    </row>
    <row r="9807" spans="1:7" ht="24" customHeight="1" x14ac:dyDescent="0.25">
      <c r="A9807" s="276" t="s">
        <v>25</v>
      </c>
      <c r="B9807" s="98" t="str">
        <f>IFERROR(VLOOKUP(COUNTIF($A$1:A9807,"ANALISIS DE PRECIOS"),Tabla_NumeroItem,2,FALSE),"")</f>
        <v>12.10.1</v>
      </c>
      <c r="C9807" s="89" t="str">
        <f>IFERROR(VLOOKUP(B9807,Tabla_CyP,2,FALSE),"")</f>
        <v>Conexión de agua</v>
      </c>
      <c r="D9807" s="94"/>
      <c r="E9807" s="95"/>
      <c r="F9807" s="93" t="s">
        <v>26</v>
      </c>
      <c r="G9807" s="278" t="str">
        <f>IFERROR(VLOOKUP(B9807,Tabla_CyP,4,FALSE),"")</f>
        <v>gl</v>
      </c>
    </row>
    <row r="9808" spans="1:7" ht="24" customHeight="1" x14ac:dyDescent="0.25">
      <c r="A9808" s="276"/>
      <c r="B9808" s="88"/>
      <c r="D9808" s="94"/>
      <c r="E9808" s="95"/>
      <c r="G9808" s="277"/>
    </row>
    <row r="9809" spans="1:123" ht="24" customHeight="1" x14ac:dyDescent="0.25">
      <c r="A9809" s="335" t="s">
        <v>507</v>
      </c>
      <c r="B9809" s="336"/>
      <c r="C9809" s="337" t="s">
        <v>0</v>
      </c>
      <c r="D9809" s="337" t="s">
        <v>27</v>
      </c>
      <c r="E9809" s="339" t="s">
        <v>28</v>
      </c>
      <c r="F9809" s="341" t="s">
        <v>29</v>
      </c>
      <c r="G9809" s="341" t="s">
        <v>30</v>
      </c>
    </row>
    <row r="9810" spans="1:123" s="94" customFormat="1" ht="24" customHeight="1" x14ac:dyDescent="0.25">
      <c r="A9810" s="99" t="s">
        <v>508</v>
      </c>
      <c r="B9810" s="99" t="s">
        <v>509</v>
      </c>
      <c r="C9810" s="338"/>
      <c r="D9810" s="338"/>
      <c r="E9810" s="340"/>
      <c r="F9810" s="342"/>
      <c r="G9810" s="342"/>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12.10.1</v>
      </c>
      <c r="B9849" s="288" t="str">
        <f>C9807</f>
        <v>Conexión de agua</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SUBSECRETARIA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E.N.I. Bº 7 de Septiembre</v>
      </c>
      <c r="C9854" s="87"/>
      <c r="D9854" s="87"/>
      <c r="E9854" s="87"/>
      <c r="F9854" s="93" t="s">
        <v>38</v>
      </c>
      <c r="G9854" s="275">
        <f>Fecha_Base</f>
        <v>0</v>
      </c>
    </row>
    <row r="9855" spans="1:7" ht="24" customHeight="1" x14ac:dyDescent="0.25">
      <c r="A9855" s="276" t="s">
        <v>601</v>
      </c>
      <c r="B9855" s="88" t="str">
        <f>Ubicación</f>
        <v>CHIMBAS - SAN JUAN</v>
      </c>
      <c r="C9855" s="88"/>
      <c r="D9855" s="94"/>
      <c r="E9855" s="95"/>
      <c r="G9855" s="277"/>
    </row>
    <row r="9856" spans="1:7" ht="24" customHeight="1" x14ac:dyDescent="0.25">
      <c r="A9856" s="276" t="s">
        <v>39</v>
      </c>
      <c r="B9856" s="97">
        <f>IFERROR(VALUE(LEFT(B9857,FIND(".",B9857)-1)),"")</f>
        <v>14</v>
      </c>
      <c r="C9856" s="89" t="str">
        <f>IFERROR(VLOOKUP(B9856,Tabla_CyP,2,FALSE),"")</f>
        <v xml:space="preserve"> INSTALACIÓN ELECTROMECANICA</v>
      </c>
      <c r="E9856" s="95"/>
      <c r="G9856" s="277"/>
    </row>
    <row r="9857" spans="1:123" ht="24" customHeight="1" x14ac:dyDescent="0.25">
      <c r="A9857" s="276" t="s">
        <v>25</v>
      </c>
      <c r="B9857" s="98" t="str">
        <f>IFERROR(VLOOKUP(COUNTIF($A$1:A9857,"ANALISIS DE PRECIOS"),Tabla_NumeroItem,2,FALSE),"")</f>
        <v>14.1.1</v>
      </c>
      <c r="C9857" s="89" t="str">
        <f>IFERROR(VLOOKUP(B9857,Tabla_CyP,2,FALSE),"")</f>
        <v>Tablero eléctrico para agua de consumo diario</v>
      </c>
      <c r="D9857" s="94"/>
      <c r="E9857" s="95"/>
      <c r="F9857" s="93" t="s">
        <v>26</v>
      </c>
      <c r="G9857" s="278" t="str">
        <f>IFERROR(VLOOKUP(B9857,Tabla_CyP,4,FALSE),"")</f>
        <v>gl</v>
      </c>
    </row>
    <row r="9858" spans="1:123" ht="24" customHeight="1" x14ac:dyDescent="0.25">
      <c r="A9858" s="276"/>
      <c r="B9858" s="88"/>
      <c r="D9858" s="94"/>
      <c r="E9858" s="95"/>
      <c r="G9858" s="277"/>
    </row>
    <row r="9859" spans="1:123" ht="24" customHeight="1" x14ac:dyDescent="0.25">
      <c r="A9859" s="335" t="s">
        <v>507</v>
      </c>
      <c r="B9859" s="336"/>
      <c r="C9859" s="337" t="s">
        <v>0</v>
      </c>
      <c r="D9859" s="337" t="s">
        <v>27</v>
      </c>
      <c r="E9859" s="339" t="s">
        <v>28</v>
      </c>
      <c r="F9859" s="341" t="s">
        <v>29</v>
      </c>
      <c r="G9859" s="341" t="s">
        <v>30</v>
      </c>
    </row>
    <row r="9860" spans="1:123" s="94" customFormat="1" ht="24" customHeight="1" x14ac:dyDescent="0.25">
      <c r="A9860" s="99" t="s">
        <v>508</v>
      </c>
      <c r="B9860" s="99" t="s">
        <v>509</v>
      </c>
      <c r="C9860" s="338"/>
      <c r="D9860" s="338"/>
      <c r="E9860" s="340"/>
      <c r="F9860" s="342"/>
      <c r="G9860" s="342"/>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14.1.1</v>
      </c>
      <c r="B9899" s="288" t="str">
        <f>C9857</f>
        <v>Tablero eléctrico para agua de consumo diario</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SUBSECRETARIA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E.N.I. Bº 7 de Septiembre</v>
      </c>
      <c r="C9904" s="87"/>
      <c r="D9904" s="87"/>
      <c r="E9904" s="87"/>
      <c r="F9904" s="93" t="s">
        <v>38</v>
      </c>
      <c r="G9904" s="275">
        <f>Fecha_Base</f>
        <v>0</v>
      </c>
    </row>
    <row r="9905" spans="1:123" ht="24" customHeight="1" x14ac:dyDescent="0.25">
      <c r="A9905" s="276" t="s">
        <v>601</v>
      </c>
      <c r="B9905" s="88" t="str">
        <f>Ubicación</f>
        <v>CHIMBAS - SAN JUAN</v>
      </c>
      <c r="C9905" s="88"/>
      <c r="D9905" s="94"/>
      <c r="E9905" s="95"/>
      <c r="G9905" s="277"/>
    </row>
    <row r="9906" spans="1:123" ht="24" customHeight="1" x14ac:dyDescent="0.25">
      <c r="A9906" s="276" t="s">
        <v>39</v>
      </c>
      <c r="B9906" s="97">
        <f>IFERROR(VALUE(LEFT(B9907,FIND(".",B9907)-1)),"")</f>
        <v>14</v>
      </c>
      <c r="C9906" s="89" t="str">
        <f>IFERROR(VLOOKUP(B9906,Tabla_CyP,2,FALSE),"")</f>
        <v xml:space="preserve"> INSTALACIÓN ELECTROMECANICA</v>
      </c>
      <c r="E9906" s="95"/>
      <c r="G9906" s="277"/>
    </row>
    <row r="9907" spans="1:123" ht="24" customHeight="1" x14ac:dyDescent="0.25">
      <c r="A9907" s="276" t="s">
        <v>25</v>
      </c>
      <c r="B9907" s="98" t="str">
        <f>IFERROR(VLOOKUP(COUNTIF($A$1:A9907,"ANALISIS DE PRECIOS"),Tabla_NumeroItem,2,FALSE),"")</f>
        <v>14.1.2</v>
      </c>
      <c r="C9907" s="89" t="str">
        <f>IFERROR(VLOOKUP(B9907,Tabla_CyP,2,FALSE),"")</f>
        <v xml:space="preserve">Grupo electrogeno para bombas de agua de consumo </v>
      </c>
      <c r="D9907" s="94"/>
      <c r="E9907" s="95"/>
      <c r="F9907" s="93" t="s">
        <v>26</v>
      </c>
      <c r="G9907" s="278" t="str">
        <f>IFERROR(VLOOKUP(B9907,Tabla_CyP,4,FALSE),"")</f>
        <v>gl</v>
      </c>
    </row>
    <row r="9908" spans="1:123" ht="24" customHeight="1" x14ac:dyDescent="0.25">
      <c r="A9908" s="276"/>
      <c r="B9908" s="88"/>
      <c r="D9908" s="94"/>
      <c r="E9908" s="95"/>
      <c r="G9908" s="277"/>
    </row>
    <row r="9909" spans="1:123" ht="24" customHeight="1" x14ac:dyDescent="0.25">
      <c r="A9909" s="335" t="s">
        <v>507</v>
      </c>
      <c r="B9909" s="336"/>
      <c r="C9909" s="337" t="s">
        <v>0</v>
      </c>
      <c r="D9909" s="337" t="s">
        <v>27</v>
      </c>
      <c r="E9909" s="339" t="s">
        <v>28</v>
      </c>
      <c r="F9909" s="341" t="s">
        <v>29</v>
      </c>
      <c r="G9909" s="341" t="s">
        <v>30</v>
      </c>
    </row>
    <row r="9910" spans="1:123" s="94" customFormat="1" ht="24" customHeight="1" x14ac:dyDescent="0.25">
      <c r="A9910" s="99" t="s">
        <v>508</v>
      </c>
      <c r="B9910" s="99" t="s">
        <v>509</v>
      </c>
      <c r="C9910" s="338"/>
      <c r="D9910" s="338"/>
      <c r="E9910" s="340"/>
      <c r="F9910" s="342"/>
      <c r="G9910" s="342"/>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14.1.2</v>
      </c>
      <c r="B9949" s="288" t="str">
        <f>C9907</f>
        <v xml:space="preserve">Grupo electrogeno para bombas de agua de consumo </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SUBSECRETARIA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E.N.I. Bº 7 de Septiembre</v>
      </c>
      <c r="C9954" s="87"/>
      <c r="D9954" s="87"/>
      <c r="E9954" s="87"/>
      <c r="F9954" s="93" t="s">
        <v>38</v>
      </c>
      <c r="G9954" s="275">
        <f>Fecha_Base</f>
        <v>0</v>
      </c>
    </row>
    <row r="9955" spans="1:123" ht="24" customHeight="1" x14ac:dyDescent="0.25">
      <c r="A9955" s="276" t="s">
        <v>601</v>
      </c>
      <c r="B9955" s="88" t="str">
        <f>Ubicación</f>
        <v>CHIMBAS - SAN JUAN</v>
      </c>
      <c r="C9955" s="88"/>
      <c r="D9955" s="94"/>
      <c r="E9955" s="95"/>
      <c r="G9955" s="277"/>
    </row>
    <row r="9956" spans="1:123" ht="24" customHeight="1" x14ac:dyDescent="0.25">
      <c r="A9956" s="276" t="s">
        <v>39</v>
      </c>
      <c r="B9956" s="97">
        <f>IFERROR(VALUE(LEFT(B9957,FIND(".",B9957)-1)),"")</f>
        <v>16</v>
      </c>
      <c r="C9956" s="89" t="str">
        <f>IFERROR(VLOOKUP(B9956,Tabla_CyP,2,FALSE),"")</f>
        <v xml:space="preserve"> INSTALACIÓN DE AIRE ACONDICIONADO</v>
      </c>
      <c r="E9956" s="95"/>
      <c r="G9956" s="277"/>
    </row>
    <row r="9957" spans="1:123" ht="24" customHeight="1" x14ac:dyDescent="0.25">
      <c r="A9957" s="276" t="s">
        <v>25</v>
      </c>
      <c r="B9957" s="98" t="str">
        <f>IFERROR(VLOOKUP(COUNTIF($A$1:A9957,"ANALISIS DE PRECIOS"),Tabla_NumeroItem,2,FALSE),"")</f>
        <v>16.1.1</v>
      </c>
      <c r="C9957" s="89" t="str">
        <f>IFERROR(VLOOKUP(B9957,Tabla_CyP,2,FALSE),"")</f>
        <v>Equipos de Aire Acondicionado 18000 fr</v>
      </c>
      <c r="D9957" s="94"/>
      <c r="E9957" s="95"/>
      <c r="F9957" s="93" t="s">
        <v>26</v>
      </c>
      <c r="G9957" s="278" t="str">
        <f>IFERROR(VLOOKUP(B9957,Tabla_CyP,4,FALSE),"")</f>
        <v>Un</v>
      </c>
    </row>
    <row r="9958" spans="1:123" ht="24" customHeight="1" x14ac:dyDescent="0.25">
      <c r="A9958" s="276"/>
      <c r="B9958" s="88"/>
      <c r="D9958" s="94"/>
      <c r="E9958" s="95"/>
      <c r="G9958" s="277"/>
    </row>
    <row r="9959" spans="1:123" ht="24" customHeight="1" x14ac:dyDescent="0.25">
      <c r="A9959" s="335" t="s">
        <v>507</v>
      </c>
      <c r="B9959" s="336"/>
      <c r="C9959" s="337" t="s">
        <v>0</v>
      </c>
      <c r="D9959" s="337" t="s">
        <v>27</v>
      </c>
      <c r="E9959" s="339" t="s">
        <v>28</v>
      </c>
      <c r="F9959" s="341" t="s">
        <v>29</v>
      </c>
      <c r="G9959" s="341" t="s">
        <v>30</v>
      </c>
    </row>
    <row r="9960" spans="1:123" s="94" customFormat="1" ht="24" customHeight="1" x14ac:dyDescent="0.25">
      <c r="A9960" s="99" t="s">
        <v>508</v>
      </c>
      <c r="B9960" s="99" t="s">
        <v>509</v>
      </c>
      <c r="C9960" s="338"/>
      <c r="D9960" s="338"/>
      <c r="E9960" s="340"/>
      <c r="F9960" s="342"/>
      <c r="G9960" s="342"/>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16.1.1</v>
      </c>
      <c r="B9999" s="288" t="str">
        <f>C9957</f>
        <v>Equipos de Aire Acondicionado 18000 fr</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SUBSECRETARIA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E.N.I. Bº 7 de Septiembre</v>
      </c>
      <c r="C10004" s="87"/>
      <c r="D10004" s="87"/>
      <c r="E10004" s="87"/>
      <c r="F10004" s="93" t="s">
        <v>38</v>
      </c>
      <c r="G10004" s="275">
        <f>Fecha_Base</f>
        <v>0</v>
      </c>
    </row>
    <row r="10005" spans="1:123" ht="24" customHeight="1" x14ac:dyDescent="0.25">
      <c r="A10005" s="276" t="s">
        <v>601</v>
      </c>
      <c r="B10005" s="88" t="str">
        <f>Ubicación</f>
        <v>CHIMBAS - SAN JUAN</v>
      </c>
      <c r="C10005" s="88"/>
      <c r="D10005" s="94"/>
      <c r="E10005" s="95"/>
      <c r="G10005" s="277"/>
    </row>
    <row r="10006" spans="1:123" ht="24" customHeight="1" x14ac:dyDescent="0.25">
      <c r="A10006" s="276" t="s">
        <v>39</v>
      </c>
      <c r="B10006" s="97">
        <f>IFERROR(VALUE(LEFT(B10007,FIND(".",B10007)-1)),"")</f>
        <v>16</v>
      </c>
      <c r="C10006" s="89" t="str">
        <f>IFERROR(VLOOKUP(B10006,Tabla_CyP,2,FALSE),"")</f>
        <v xml:space="preserve"> INSTALACIÓN DE AIRE ACONDICIONADO</v>
      </c>
      <c r="E10006" s="95"/>
      <c r="G10006" s="277"/>
    </row>
    <row r="10007" spans="1:123" ht="24" customHeight="1" x14ac:dyDescent="0.25">
      <c r="A10007" s="276" t="s">
        <v>25</v>
      </c>
      <c r="B10007" s="98" t="str">
        <f>IFERROR(VLOOKUP(COUNTIF($A$1:A10007,"ANALISIS DE PRECIOS"),Tabla_NumeroItem,2,FALSE),"")</f>
        <v>16.1.2</v>
      </c>
      <c r="C10007" s="89" t="str">
        <f>IFERROR(VLOOKUP(B10007,Tabla_CyP,2,FALSE),"")</f>
        <v>Equipos de Aire Acondicionado 8000 fr</v>
      </c>
      <c r="D10007" s="94"/>
      <c r="E10007" s="95"/>
      <c r="F10007" s="93" t="s">
        <v>26</v>
      </c>
      <c r="G10007" s="278" t="str">
        <f>IFERROR(VLOOKUP(B10007,Tabla_CyP,4,FALSE),"")</f>
        <v>Un</v>
      </c>
    </row>
    <row r="10008" spans="1:123" ht="24" customHeight="1" x14ac:dyDescent="0.25">
      <c r="A10008" s="276"/>
      <c r="B10008" s="88"/>
      <c r="D10008" s="94"/>
      <c r="E10008" s="95"/>
      <c r="G10008" s="277"/>
    </row>
    <row r="10009" spans="1:123" ht="24" customHeight="1" x14ac:dyDescent="0.25">
      <c r="A10009" s="335" t="s">
        <v>507</v>
      </c>
      <c r="B10009" s="336"/>
      <c r="C10009" s="337" t="s">
        <v>0</v>
      </c>
      <c r="D10009" s="337" t="s">
        <v>27</v>
      </c>
      <c r="E10009" s="339" t="s">
        <v>28</v>
      </c>
      <c r="F10009" s="341" t="s">
        <v>29</v>
      </c>
      <c r="G10009" s="341" t="s">
        <v>30</v>
      </c>
    </row>
    <row r="10010" spans="1:123" s="94" customFormat="1" ht="24" customHeight="1" x14ac:dyDescent="0.25">
      <c r="A10010" s="99" t="s">
        <v>508</v>
      </c>
      <c r="B10010" s="99" t="s">
        <v>509</v>
      </c>
      <c r="C10010" s="338"/>
      <c r="D10010" s="338"/>
      <c r="E10010" s="340"/>
      <c r="F10010" s="342"/>
      <c r="G10010" s="342"/>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16.1.2</v>
      </c>
      <c r="B10049" s="288" t="str">
        <f>C10007</f>
        <v>Equipos de Aire Acondicionado 8000 fr</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SUBSECRETARIA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E.N.I. Bº 7 de Septiembre</v>
      </c>
      <c r="C10054" s="87"/>
      <c r="D10054" s="87"/>
      <c r="E10054" s="87"/>
      <c r="F10054" s="93" t="s">
        <v>38</v>
      </c>
      <c r="G10054" s="275">
        <f>Fecha_Base</f>
        <v>0</v>
      </c>
    </row>
    <row r="10055" spans="1:123" ht="24" customHeight="1" x14ac:dyDescent="0.25">
      <c r="A10055" s="276" t="s">
        <v>601</v>
      </c>
      <c r="B10055" s="88" t="str">
        <f>Ubicación</f>
        <v>CHIMBAS - SAN JUAN</v>
      </c>
      <c r="C10055" s="88"/>
      <c r="D10055" s="94"/>
      <c r="E10055" s="95"/>
      <c r="G10055" s="277"/>
    </row>
    <row r="10056" spans="1:123" ht="24" customHeight="1" x14ac:dyDescent="0.25">
      <c r="A10056" s="276" t="s">
        <v>39</v>
      </c>
      <c r="B10056" s="97">
        <f>IFERROR(VALUE(LEFT(B10057,FIND(".",B10057)-1)),"")</f>
        <v>16</v>
      </c>
      <c r="C10056" s="89" t="str">
        <f>IFERROR(VLOOKUP(B10056,Tabla_CyP,2,FALSE),"")</f>
        <v xml:space="preserve"> INSTALACIÓN DE AIRE ACONDICIONADO</v>
      </c>
      <c r="E10056" s="95"/>
      <c r="G10056" s="277"/>
    </row>
    <row r="10057" spans="1:123" ht="24" customHeight="1" x14ac:dyDescent="0.25">
      <c r="A10057" s="276" t="s">
        <v>25</v>
      </c>
      <c r="B10057" s="98" t="str">
        <f>IFERROR(VLOOKUP(COUNTIF($A$1:A10057,"ANALISIS DE PRECIOS"),Tabla_NumeroItem,2,FALSE),"")</f>
        <v>16.1.3</v>
      </c>
      <c r="C10057" s="89" t="str">
        <f>IFERROR(VLOOKUP(B10057,Tabla_CyP,2,FALSE),"")</f>
        <v>Equipos de Aire Acondicionado 3000 fr</v>
      </c>
      <c r="D10057" s="94"/>
      <c r="E10057" s="95"/>
      <c r="F10057" s="93" t="s">
        <v>26</v>
      </c>
      <c r="G10057" s="278" t="str">
        <f>IFERROR(VLOOKUP(B10057,Tabla_CyP,4,FALSE),"")</f>
        <v>Un</v>
      </c>
    </row>
    <row r="10058" spans="1:123" ht="24" customHeight="1" x14ac:dyDescent="0.25">
      <c r="A10058" s="276"/>
      <c r="B10058" s="88"/>
      <c r="D10058" s="94"/>
      <c r="E10058" s="95"/>
      <c r="G10058" s="277"/>
    </row>
    <row r="10059" spans="1:123" ht="24" customHeight="1" x14ac:dyDescent="0.25">
      <c r="A10059" s="335" t="s">
        <v>507</v>
      </c>
      <c r="B10059" s="336"/>
      <c r="C10059" s="337" t="s">
        <v>0</v>
      </c>
      <c r="D10059" s="337" t="s">
        <v>27</v>
      </c>
      <c r="E10059" s="339" t="s">
        <v>28</v>
      </c>
      <c r="F10059" s="341" t="s">
        <v>29</v>
      </c>
      <c r="G10059" s="341" t="s">
        <v>30</v>
      </c>
    </row>
    <row r="10060" spans="1:123" s="94" customFormat="1" ht="24" customHeight="1" x14ac:dyDescent="0.25">
      <c r="A10060" s="99" t="s">
        <v>508</v>
      </c>
      <c r="B10060" s="99" t="s">
        <v>509</v>
      </c>
      <c r="C10060" s="338"/>
      <c r="D10060" s="338"/>
      <c r="E10060" s="340"/>
      <c r="F10060" s="342"/>
      <c r="G10060" s="342"/>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16.1.3</v>
      </c>
      <c r="B10099" s="288" t="str">
        <f>C10057</f>
        <v>Equipos de Aire Acondicionado 3000 fr</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SUBSECRETARIA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E.N.I. Bº 7 de Septiembre</v>
      </c>
      <c r="C10104" s="87"/>
      <c r="D10104" s="87"/>
      <c r="E10104" s="87"/>
      <c r="F10104" s="93" t="s">
        <v>38</v>
      </c>
      <c r="G10104" s="275">
        <f>Fecha_Base</f>
        <v>0</v>
      </c>
    </row>
    <row r="10105" spans="1:123" ht="24" customHeight="1" x14ac:dyDescent="0.25">
      <c r="A10105" s="276" t="s">
        <v>601</v>
      </c>
      <c r="B10105" s="88" t="str">
        <f>Ubicación</f>
        <v>CHIMBAS - SAN JUAN</v>
      </c>
      <c r="C10105" s="88"/>
      <c r="D10105" s="94"/>
      <c r="E10105" s="95"/>
      <c r="G10105" s="277"/>
    </row>
    <row r="10106" spans="1:123" ht="24" customHeight="1" x14ac:dyDescent="0.25">
      <c r="A10106" s="276" t="s">
        <v>39</v>
      </c>
      <c r="B10106" s="97">
        <f>IFERROR(VALUE(LEFT(B10107,FIND(".",B10107)-1)),"")</f>
        <v>16</v>
      </c>
      <c r="C10106" s="89" t="str">
        <f>IFERROR(VLOOKUP(B10106,Tabla_CyP,2,FALSE),"")</f>
        <v xml:space="preserve"> INSTALACIÓN DE AIRE ACONDICIONADO</v>
      </c>
      <c r="E10106" s="95"/>
      <c r="G10106" s="277"/>
    </row>
    <row r="10107" spans="1:123" ht="24" customHeight="1" x14ac:dyDescent="0.25">
      <c r="A10107" s="276" t="s">
        <v>25</v>
      </c>
      <c r="B10107" s="98" t="str">
        <f>IFERROR(VLOOKUP(COUNTIF($A$1:A10107,"ANALISIS DE PRECIOS"),Tabla_NumeroItem,2,FALSE),"")</f>
        <v>16.1.4</v>
      </c>
      <c r="C10107" s="89" t="str">
        <f>IFERROR(VLOOKUP(B10107,Tabla_CyP,2,FALSE),"")</f>
        <v>Accesorios</v>
      </c>
      <c r="D10107" s="94"/>
      <c r="E10107" s="95"/>
      <c r="F10107" s="93" t="s">
        <v>26</v>
      </c>
      <c r="G10107" s="278" t="str">
        <f>IFERROR(VLOOKUP(B10107,Tabla_CyP,4,FALSE),"")</f>
        <v>gl</v>
      </c>
    </row>
    <row r="10108" spans="1:123" ht="24" customHeight="1" x14ac:dyDescent="0.25">
      <c r="A10108" s="276"/>
      <c r="B10108" s="88"/>
      <c r="D10108" s="94"/>
      <c r="E10108" s="95"/>
      <c r="G10108" s="277"/>
    </row>
    <row r="10109" spans="1:123" ht="24" customHeight="1" x14ac:dyDescent="0.25">
      <c r="A10109" s="335" t="s">
        <v>507</v>
      </c>
      <c r="B10109" s="336"/>
      <c r="C10109" s="337" t="s">
        <v>0</v>
      </c>
      <c r="D10109" s="337" t="s">
        <v>27</v>
      </c>
      <c r="E10109" s="339" t="s">
        <v>28</v>
      </c>
      <c r="F10109" s="341" t="s">
        <v>29</v>
      </c>
      <c r="G10109" s="341" t="s">
        <v>30</v>
      </c>
    </row>
    <row r="10110" spans="1:123" s="94" customFormat="1" ht="24" customHeight="1" x14ac:dyDescent="0.25">
      <c r="A10110" s="99" t="s">
        <v>508</v>
      </c>
      <c r="B10110" s="99" t="s">
        <v>509</v>
      </c>
      <c r="C10110" s="338"/>
      <c r="D10110" s="338"/>
      <c r="E10110" s="340"/>
      <c r="F10110" s="342"/>
      <c r="G10110" s="342"/>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16.1.4</v>
      </c>
      <c r="B10149" s="288" t="str">
        <f>C10107</f>
        <v>Accesorios</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SUBSECRETARIA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E.N.I. Bº 7 de Septiembre</v>
      </c>
      <c r="C10154" s="87"/>
      <c r="D10154" s="87"/>
      <c r="E10154" s="87"/>
      <c r="F10154" s="93" t="s">
        <v>38</v>
      </c>
      <c r="G10154" s="275">
        <f>Fecha_Base</f>
        <v>0</v>
      </c>
    </row>
    <row r="10155" spans="1:123" ht="24" customHeight="1" x14ac:dyDescent="0.25">
      <c r="A10155" s="276" t="s">
        <v>601</v>
      </c>
      <c r="B10155" s="88" t="str">
        <f>Ubicación</f>
        <v>CHIMBAS - SAN JUAN</v>
      </c>
      <c r="C10155" s="88"/>
      <c r="D10155" s="94"/>
      <c r="E10155" s="95"/>
      <c r="G10155" s="277"/>
    </row>
    <row r="10156" spans="1:123" ht="24" customHeight="1" x14ac:dyDescent="0.25">
      <c r="A10156" s="276" t="s">
        <v>39</v>
      </c>
      <c r="B10156" s="97">
        <f>IFERROR(VALUE(LEFT(B10157,FIND(".",B10157)-1)),"")</f>
        <v>17</v>
      </c>
      <c r="C10156" s="89" t="str">
        <f>IFERROR(VLOOKUP(B10156,Tabla_CyP,2,FALSE),"")</f>
        <v xml:space="preserve"> INSTALACIÓN DE SEGURIDAD</v>
      </c>
      <c r="E10156" s="95"/>
      <c r="G10156" s="277"/>
    </row>
    <row r="10157" spans="1:123" ht="24" customHeight="1" x14ac:dyDescent="0.25">
      <c r="A10157" s="276" t="s">
        <v>25</v>
      </c>
      <c r="B10157" s="98" t="str">
        <f>IFERROR(VLOOKUP(COUNTIF($A$1:A10157,"ANALISIS DE PRECIOS"),Tabla_NumeroItem,2,FALSE),"")</f>
        <v>17.1.3.1</v>
      </c>
      <c r="C10157" s="89" t="str">
        <f>IFERROR(VLOOKUP(B10157,Tabla_CyP,2,FALSE),"")</f>
        <v>Matafuegos CO2 de 5 kg</v>
      </c>
      <c r="D10157" s="94"/>
      <c r="E10157" s="95"/>
      <c r="F10157" s="93" t="s">
        <v>26</v>
      </c>
      <c r="G10157" s="278" t="str">
        <f>IFERROR(VLOOKUP(B10157,Tabla_CyP,4,FALSE),"")</f>
        <v>Un.</v>
      </c>
    </row>
    <row r="10158" spans="1:123" ht="24" customHeight="1" x14ac:dyDescent="0.25">
      <c r="A10158" s="276"/>
      <c r="B10158" s="88"/>
      <c r="D10158" s="94"/>
      <c r="E10158" s="95"/>
      <c r="G10158" s="277"/>
    </row>
    <row r="10159" spans="1:123" ht="24" customHeight="1" x14ac:dyDescent="0.25">
      <c r="A10159" s="335" t="s">
        <v>507</v>
      </c>
      <c r="B10159" s="336"/>
      <c r="C10159" s="337" t="s">
        <v>0</v>
      </c>
      <c r="D10159" s="337" t="s">
        <v>27</v>
      </c>
      <c r="E10159" s="339" t="s">
        <v>28</v>
      </c>
      <c r="F10159" s="341" t="s">
        <v>29</v>
      </c>
      <c r="G10159" s="341" t="s">
        <v>30</v>
      </c>
    </row>
    <row r="10160" spans="1:123" s="94" customFormat="1" ht="24" customHeight="1" x14ac:dyDescent="0.25">
      <c r="A10160" s="99" t="s">
        <v>508</v>
      </c>
      <c r="B10160" s="99" t="s">
        <v>509</v>
      </c>
      <c r="C10160" s="338"/>
      <c r="D10160" s="338"/>
      <c r="E10160" s="340"/>
      <c r="F10160" s="342"/>
      <c r="G10160" s="342"/>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17.1.3.1</v>
      </c>
      <c r="B10199" s="288" t="str">
        <f>C10157</f>
        <v>Matafuegos CO2 de 5 kg</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SUBSECRETARIA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E.N.I. Bº 7 de Septiembre</v>
      </c>
      <c r="C10204" s="87"/>
      <c r="D10204" s="87"/>
      <c r="E10204" s="87"/>
      <c r="F10204" s="93" t="s">
        <v>38</v>
      </c>
      <c r="G10204" s="275">
        <f>Fecha_Base</f>
        <v>0</v>
      </c>
    </row>
    <row r="10205" spans="1:7" ht="24" customHeight="1" x14ac:dyDescent="0.25">
      <c r="A10205" s="276" t="s">
        <v>601</v>
      </c>
      <c r="B10205" s="88" t="str">
        <f>Ubicación</f>
        <v>CHIMBAS - SAN JUAN</v>
      </c>
      <c r="C10205" s="88"/>
      <c r="D10205" s="94"/>
      <c r="E10205" s="95"/>
      <c r="G10205" s="277"/>
    </row>
    <row r="10206" spans="1:7" ht="24" customHeight="1" x14ac:dyDescent="0.25">
      <c r="A10206" s="276" t="s">
        <v>39</v>
      </c>
      <c r="B10206" s="97">
        <f>IFERROR(VALUE(LEFT(B10207,FIND(".",B10207)-1)),"")</f>
        <v>17</v>
      </c>
      <c r="C10206" s="89" t="str">
        <f>IFERROR(VLOOKUP(B10206,Tabla_CyP,2,FALSE),"")</f>
        <v xml:space="preserve"> INSTALACIÓN DE SEGURIDAD</v>
      </c>
      <c r="E10206" s="95"/>
      <c r="G10206" s="277"/>
    </row>
    <row r="10207" spans="1:7" ht="24" customHeight="1" x14ac:dyDescent="0.25">
      <c r="A10207" s="276" t="s">
        <v>25</v>
      </c>
      <c r="B10207" s="98" t="str">
        <f>IFERROR(VLOOKUP(COUNTIF($A$1:A10207,"ANALISIS DE PRECIOS"),Tabla_NumeroItem,2,FALSE),"")</f>
        <v>17.1.3.2</v>
      </c>
      <c r="C10207" s="89" t="str">
        <f>IFERROR(VLOOKUP(B10207,Tabla_CyP,2,FALSE),"")</f>
        <v>Matafuegos ABC de 5 kg</v>
      </c>
      <c r="D10207" s="94"/>
      <c r="E10207" s="95"/>
      <c r="F10207" s="93" t="s">
        <v>26</v>
      </c>
      <c r="G10207" s="278" t="str">
        <f>IFERROR(VLOOKUP(B10207,Tabla_CyP,4,FALSE),"")</f>
        <v>Un.</v>
      </c>
    </row>
    <row r="10208" spans="1:7" ht="24" customHeight="1" x14ac:dyDescent="0.25">
      <c r="A10208" s="276"/>
      <c r="B10208" s="88"/>
      <c r="D10208" s="94"/>
      <c r="E10208" s="95"/>
      <c r="G10208" s="277"/>
    </row>
    <row r="10209" spans="1:123" ht="24" customHeight="1" x14ac:dyDescent="0.25">
      <c r="A10209" s="335" t="s">
        <v>507</v>
      </c>
      <c r="B10209" s="336"/>
      <c r="C10209" s="337" t="s">
        <v>0</v>
      </c>
      <c r="D10209" s="337" t="s">
        <v>27</v>
      </c>
      <c r="E10209" s="339" t="s">
        <v>28</v>
      </c>
      <c r="F10209" s="341" t="s">
        <v>29</v>
      </c>
      <c r="G10209" s="341" t="s">
        <v>30</v>
      </c>
    </row>
    <row r="10210" spans="1:123" s="94" customFormat="1" ht="24" customHeight="1" x14ac:dyDescent="0.25">
      <c r="A10210" s="99" t="s">
        <v>508</v>
      </c>
      <c r="B10210" s="99" t="s">
        <v>509</v>
      </c>
      <c r="C10210" s="338"/>
      <c r="D10210" s="338"/>
      <c r="E10210" s="340"/>
      <c r="F10210" s="342"/>
      <c r="G10210" s="342"/>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17.1.3.2</v>
      </c>
      <c r="B10249" s="288" t="str">
        <f>C10207</f>
        <v>Matafuegos ABC de 5 kg</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SUBSECRETARIA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E.N.I. Bº 7 de Septiembre</v>
      </c>
      <c r="C10254" s="87"/>
      <c r="D10254" s="87"/>
      <c r="E10254" s="87"/>
      <c r="F10254" s="93" t="s">
        <v>38</v>
      </c>
      <c r="G10254" s="275">
        <f>Fecha_Base</f>
        <v>0</v>
      </c>
    </row>
    <row r="10255" spans="1:7" ht="24" customHeight="1" x14ac:dyDescent="0.25">
      <c r="A10255" s="276" t="s">
        <v>601</v>
      </c>
      <c r="B10255" s="88" t="str">
        <f>Ubicación</f>
        <v>CHIMBAS - SAN JUAN</v>
      </c>
      <c r="C10255" s="88"/>
      <c r="D10255" s="94"/>
      <c r="E10255" s="95"/>
      <c r="G10255" s="277"/>
    </row>
    <row r="10256" spans="1:7" ht="24" customHeight="1" x14ac:dyDescent="0.25">
      <c r="A10256" s="276" t="s">
        <v>39</v>
      </c>
      <c r="B10256" s="97">
        <f>IFERROR(VALUE(LEFT(B10257,FIND(".",B10257)-1)),"")</f>
        <v>17</v>
      </c>
      <c r="C10256" s="89" t="str">
        <f>IFERROR(VLOOKUP(B10256,Tabla_CyP,2,FALSE),"")</f>
        <v xml:space="preserve"> INSTALACIÓN DE SEGURIDAD</v>
      </c>
      <c r="E10256" s="95"/>
      <c r="G10256" s="277"/>
    </row>
    <row r="10257" spans="1:123" ht="24" customHeight="1" x14ac:dyDescent="0.25">
      <c r="A10257" s="276" t="s">
        <v>25</v>
      </c>
      <c r="B10257" s="98" t="str">
        <f>IFERROR(VLOOKUP(COUNTIF($A$1:A10257,"ANALISIS DE PRECIOS"),Tabla_NumeroItem,2,FALSE),"")</f>
        <v>17.1.3.3</v>
      </c>
      <c r="C10257" s="89" t="str">
        <f>IFERROR(VLOOKUP(B10257,Tabla_CyP,2,FALSE),"")</f>
        <v>Matafuegos Clase K 5Kg</v>
      </c>
      <c r="D10257" s="94"/>
      <c r="E10257" s="95"/>
      <c r="F10257" s="93" t="s">
        <v>26</v>
      </c>
      <c r="G10257" s="278" t="str">
        <f>IFERROR(VLOOKUP(B10257,Tabla_CyP,4,FALSE),"")</f>
        <v>Un.</v>
      </c>
    </row>
    <row r="10258" spans="1:123" ht="24" customHeight="1" x14ac:dyDescent="0.25">
      <c r="A10258" s="276"/>
      <c r="B10258" s="88"/>
      <c r="D10258" s="94"/>
      <c r="E10258" s="95"/>
      <c r="G10258" s="277"/>
    </row>
    <row r="10259" spans="1:123" ht="24" customHeight="1" x14ac:dyDescent="0.25">
      <c r="A10259" s="335" t="s">
        <v>507</v>
      </c>
      <c r="B10259" s="336"/>
      <c r="C10259" s="337" t="s">
        <v>0</v>
      </c>
      <c r="D10259" s="337" t="s">
        <v>27</v>
      </c>
      <c r="E10259" s="339" t="s">
        <v>28</v>
      </c>
      <c r="F10259" s="341" t="s">
        <v>29</v>
      </c>
      <c r="G10259" s="341" t="s">
        <v>30</v>
      </c>
    </row>
    <row r="10260" spans="1:123" s="94" customFormat="1" ht="24" customHeight="1" x14ac:dyDescent="0.25">
      <c r="A10260" s="99" t="s">
        <v>508</v>
      </c>
      <c r="B10260" s="99" t="s">
        <v>509</v>
      </c>
      <c r="C10260" s="338"/>
      <c r="D10260" s="338"/>
      <c r="E10260" s="340"/>
      <c r="F10260" s="342"/>
      <c r="G10260" s="342"/>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17.1.3.3</v>
      </c>
      <c r="B10299" s="288" t="str">
        <f>C10257</f>
        <v>Matafuegos Clase K 5Kg</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SUBSECRETARIA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E.N.I. Bº 7 de Septiembre</v>
      </c>
      <c r="C10304" s="87"/>
      <c r="D10304" s="87"/>
      <c r="E10304" s="87"/>
      <c r="F10304" s="93" t="s">
        <v>38</v>
      </c>
      <c r="G10304" s="275">
        <f>Fecha_Base</f>
        <v>0</v>
      </c>
    </row>
    <row r="10305" spans="1:123" ht="24" customHeight="1" x14ac:dyDescent="0.25">
      <c r="A10305" s="276" t="s">
        <v>601</v>
      </c>
      <c r="B10305" s="88" t="str">
        <f>Ubicación</f>
        <v>CHIMBAS - SAN JUAN</v>
      </c>
      <c r="C10305" s="88"/>
      <c r="D10305" s="94"/>
      <c r="E10305" s="95"/>
      <c r="G10305" s="277"/>
    </row>
    <row r="10306" spans="1:123" ht="24" customHeight="1" x14ac:dyDescent="0.25">
      <c r="A10306" s="276" t="s">
        <v>39</v>
      </c>
      <c r="B10306" s="97">
        <f>IFERROR(VALUE(LEFT(B10307,FIND(".",B10307)-1)),"")</f>
        <v>17</v>
      </c>
      <c r="C10306" s="89" t="str">
        <f>IFERROR(VLOOKUP(B10306,Tabla_CyP,2,FALSE),"")</f>
        <v xml:space="preserve"> INSTALACIÓN DE SEGURIDAD</v>
      </c>
      <c r="E10306" s="95"/>
      <c r="G10306" s="277"/>
    </row>
    <row r="10307" spans="1:123" ht="24" customHeight="1" x14ac:dyDescent="0.25">
      <c r="A10307" s="276" t="s">
        <v>25</v>
      </c>
      <c r="B10307" s="98" t="str">
        <f>IFERROR(VLOOKUP(COUNTIF($A$1:A10307,"ANALISIS DE PRECIOS"),Tabla_NumeroItem,2,FALSE),"")</f>
        <v>17.1.3.4</v>
      </c>
      <c r="C10307" s="89" t="str">
        <f>IFERROR(VLOOKUP(B10307,Tabla_CyP,2,FALSE),"")</f>
        <v>Cartel de Salida con Iluminación Autónoma Minimo 6 hs</v>
      </c>
      <c r="D10307" s="94"/>
      <c r="E10307" s="95"/>
      <c r="F10307" s="93" t="s">
        <v>26</v>
      </c>
      <c r="G10307" s="278" t="str">
        <f>IFERROR(VLOOKUP(B10307,Tabla_CyP,4,FALSE),"")</f>
        <v>Un.</v>
      </c>
    </row>
    <row r="10308" spans="1:123" ht="24" customHeight="1" x14ac:dyDescent="0.25">
      <c r="A10308" s="276"/>
      <c r="B10308" s="88"/>
      <c r="D10308" s="94"/>
      <c r="E10308" s="95"/>
      <c r="G10308" s="277"/>
    </row>
    <row r="10309" spans="1:123" ht="24" customHeight="1" x14ac:dyDescent="0.25">
      <c r="A10309" s="335" t="s">
        <v>507</v>
      </c>
      <c r="B10309" s="336"/>
      <c r="C10309" s="337" t="s">
        <v>0</v>
      </c>
      <c r="D10309" s="337" t="s">
        <v>27</v>
      </c>
      <c r="E10309" s="339" t="s">
        <v>28</v>
      </c>
      <c r="F10309" s="341" t="s">
        <v>29</v>
      </c>
      <c r="G10309" s="341" t="s">
        <v>30</v>
      </c>
    </row>
    <row r="10310" spans="1:123" s="94" customFormat="1" ht="24" customHeight="1" x14ac:dyDescent="0.25">
      <c r="A10310" s="99" t="s">
        <v>508</v>
      </c>
      <c r="B10310" s="99" t="s">
        <v>509</v>
      </c>
      <c r="C10310" s="338"/>
      <c r="D10310" s="338"/>
      <c r="E10310" s="340"/>
      <c r="F10310" s="342"/>
      <c r="G10310" s="342"/>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17.1.3.4</v>
      </c>
      <c r="B10349" s="288" t="str">
        <f>C10307</f>
        <v>Cartel de Salida con Iluminación Autónoma Minimo 6 hs</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SUBSECRETARIA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E.N.I. Bº 7 de Septiembre</v>
      </c>
      <c r="C10354" s="87"/>
      <c r="D10354" s="87"/>
      <c r="E10354" s="87"/>
      <c r="F10354" s="93" t="s">
        <v>38</v>
      </c>
      <c r="G10354" s="275">
        <f>Fecha_Base</f>
        <v>0</v>
      </c>
    </row>
    <row r="10355" spans="1:123" ht="24" customHeight="1" x14ac:dyDescent="0.25">
      <c r="A10355" s="276" t="s">
        <v>601</v>
      </c>
      <c r="B10355" s="88" t="str">
        <f>Ubicación</f>
        <v>CHIMBAS - SAN JUAN</v>
      </c>
      <c r="C10355" s="88"/>
      <c r="D10355" s="94"/>
      <c r="E10355" s="95"/>
      <c r="G10355" s="277"/>
    </row>
    <row r="10356" spans="1:123" ht="24" customHeight="1" x14ac:dyDescent="0.25">
      <c r="A10356" s="276" t="s">
        <v>39</v>
      </c>
      <c r="B10356" s="97">
        <f>IFERROR(VALUE(LEFT(B10357,FIND(".",B10357)-1)),"")</f>
        <v>17</v>
      </c>
      <c r="C10356" s="89" t="str">
        <f>IFERROR(VLOOKUP(B10356,Tabla_CyP,2,FALSE),"")</f>
        <v xml:space="preserve"> INSTALACIÓN DE SEGURIDAD</v>
      </c>
      <c r="E10356" s="95"/>
      <c r="G10356" s="277"/>
    </row>
    <row r="10357" spans="1:123" ht="24" customHeight="1" x14ac:dyDescent="0.25">
      <c r="A10357" s="276" t="s">
        <v>25</v>
      </c>
      <c r="B10357" s="98" t="str">
        <f>IFERROR(VLOOKUP(COUNTIF($A$1:A10357,"ANALISIS DE PRECIOS"),Tabla_NumeroItem,2,FALSE),"")</f>
        <v>17.1.3.5</v>
      </c>
      <c r="C10357" s="89" t="str">
        <f>IFERROR(VLOOKUP(B10357,Tabla_CyP,2,FALSE),"")</f>
        <v>Cartel de Salida de PVC</v>
      </c>
      <c r="D10357" s="94"/>
      <c r="E10357" s="95"/>
      <c r="F10357" s="93" t="s">
        <v>26</v>
      </c>
      <c r="G10357" s="278" t="str">
        <f>IFERROR(VLOOKUP(B10357,Tabla_CyP,4,FALSE),"")</f>
        <v>Un.</v>
      </c>
    </row>
    <row r="10358" spans="1:123" ht="24" customHeight="1" x14ac:dyDescent="0.25">
      <c r="A10358" s="276"/>
      <c r="B10358" s="88"/>
      <c r="D10358" s="94"/>
      <c r="E10358" s="95"/>
      <c r="G10358" s="277"/>
    </row>
    <row r="10359" spans="1:123" ht="24" customHeight="1" x14ac:dyDescent="0.25">
      <c r="A10359" s="335" t="s">
        <v>507</v>
      </c>
      <c r="B10359" s="336"/>
      <c r="C10359" s="337" t="s">
        <v>0</v>
      </c>
      <c r="D10359" s="337" t="s">
        <v>27</v>
      </c>
      <c r="E10359" s="339" t="s">
        <v>28</v>
      </c>
      <c r="F10359" s="341" t="s">
        <v>29</v>
      </c>
      <c r="G10359" s="341" t="s">
        <v>30</v>
      </c>
    </row>
    <row r="10360" spans="1:123" s="94" customFormat="1" ht="24" customHeight="1" x14ac:dyDescent="0.25">
      <c r="A10360" s="99" t="s">
        <v>508</v>
      </c>
      <c r="B10360" s="99" t="s">
        <v>509</v>
      </c>
      <c r="C10360" s="338"/>
      <c r="D10360" s="338"/>
      <c r="E10360" s="340"/>
      <c r="F10360" s="342"/>
      <c r="G10360" s="342"/>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17.1.3.5</v>
      </c>
      <c r="B10399" s="288" t="str">
        <f>C10357</f>
        <v>Cartel de Salida de PVC</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SUBSECRETARIA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E.N.I. Bº 7 de Septiembre</v>
      </c>
      <c r="C10404" s="87"/>
      <c r="D10404" s="87"/>
      <c r="E10404" s="87"/>
      <c r="F10404" s="93" t="s">
        <v>38</v>
      </c>
      <c r="G10404" s="275">
        <f>Fecha_Base</f>
        <v>0</v>
      </c>
    </row>
    <row r="10405" spans="1:123" ht="24" customHeight="1" x14ac:dyDescent="0.25">
      <c r="A10405" s="276" t="s">
        <v>601</v>
      </c>
      <c r="B10405" s="88" t="str">
        <f>Ubicación</f>
        <v>CHIMBAS - SAN JUAN</v>
      </c>
      <c r="C10405" s="88"/>
      <c r="D10405" s="94"/>
      <c r="E10405" s="95"/>
      <c r="G10405" s="277"/>
    </row>
    <row r="10406" spans="1:123" ht="24" customHeight="1" x14ac:dyDescent="0.25">
      <c r="A10406" s="276" t="s">
        <v>39</v>
      </c>
      <c r="B10406" s="97">
        <f>IFERROR(VALUE(LEFT(B10407,FIND(".",B10407)-1)),"")</f>
        <v>17</v>
      </c>
      <c r="C10406" s="89" t="str">
        <f>IFERROR(VLOOKUP(B10406,Tabla_CyP,2,FALSE),"")</f>
        <v xml:space="preserve"> INSTALACIÓN DE SEGURIDAD</v>
      </c>
      <c r="E10406" s="95"/>
      <c r="G10406" s="277"/>
    </row>
    <row r="10407" spans="1:123" ht="24" customHeight="1" x14ac:dyDescent="0.25">
      <c r="A10407" s="276" t="s">
        <v>25</v>
      </c>
      <c r="B10407" s="98" t="str">
        <f>IFERROR(VLOOKUP(COUNTIF($A$1:A10407,"ANALISIS DE PRECIOS"),Tabla_NumeroItem,2,FALSE),"")</f>
        <v>17.1.3.6</v>
      </c>
      <c r="C10407" s="89" t="str">
        <f>IFERROR(VLOOKUP(B10407,Tabla_CyP,2,FALSE),"")</f>
        <v xml:space="preserve">Botiquin Primeros Auxilios </v>
      </c>
      <c r="D10407" s="94"/>
      <c r="E10407" s="95"/>
      <c r="F10407" s="93" t="s">
        <v>26</v>
      </c>
      <c r="G10407" s="278" t="str">
        <f>IFERROR(VLOOKUP(B10407,Tabla_CyP,4,FALSE),"")</f>
        <v>Un.</v>
      </c>
    </row>
    <row r="10408" spans="1:123" ht="24" customHeight="1" x14ac:dyDescent="0.25">
      <c r="A10408" s="276"/>
      <c r="B10408" s="88"/>
      <c r="D10408" s="94"/>
      <c r="E10408" s="95"/>
      <c r="G10408" s="277"/>
    </row>
    <row r="10409" spans="1:123" ht="24" customHeight="1" x14ac:dyDescent="0.25">
      <c r="A10409" s="335" t="s">
        <v>507</v>
      </c>
      <c r="B10409" s="336"/>
      <c r="C10409" s="337" t="s">
        <v>0</v>
      </c>
      <c r="D10409" s="337" t="s">
        <v>27</v>
      </c>
      <c r="E10409" s="339" t="s">
        <v>28</v>
      </c>
      <c r="F10409" s="341" t="s">
        <v>29</v>
      </c>
      <c r="G10409" s="341" t="s">
        <v>30</v>
      </c>
    </row>
    <row r="10410" spans="1:123" s="94" customFormat="1" ht="24" customHeight="1" x14ac:dyDescent="0.25">
      <c r="A10410" s="99" t="s">
        <v>508</v>
      </c>
      <c r="B10410" s="99" t="s">
        <v>509</v>
      </c>
      <c r="C10410" s="338"/>
      <c r="D10410" s="338"/>
      <c r="E10410" s="340"/>
      <c r="F10410" s="342"/>
      <c r="G10410" s="342"/>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17.1.3.6</v>
      </c>
      <c r="B10449" s="288" t="str">
        <f>C10407</f>
        <v xml:space="preserve">Botiquin Primeros Auxilios </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SUBSECRETARIA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E.N.I. Bº 7 de Septiembre</v>
      </c>
      <c r="C10454" s="87"/>
      <c r="D10454" s="87"/>
      <c r="E10454" s="87"/>
      <c r="F10454" s="93" t="s">
        <v>38</v>
      </c>
      <c r="G10454" s="275">
        <f>Fecha_Base</f>
        <v>0</v>
      </c>
    </row>
    <row r="10455" spans="1:123" ht="24" customHeight="1" x14ac:dyDescent="0.25">
      <c r="A10455" s="276" t="s">
        <v>601</v>
      </c>
      <c r="B10455" s="88" t="str">
        <f>Ubicación</f>
        <v>CHIMBAS - SAN JUAN</v>
      </c>
      <c r="C10455" s="88"/>
      <c r="D10455" s="94"/>
      <c r="E10455" s="95"/>
      <c r="G10455" s="277"/>
    </row>
    <row r="10456" spans="1:123" ht="24" customHeight="1" x14ac:dyDescent="0.25">
      <c r="A10456" s="276" t="s">
        <v>39</v>
      </c>
      <c r="B10456" s="97">
        <f>IFERROR(VALUE(LEFT(B10457,FIND(".",B10457)-1)),"")</f>
        <v>17</v>
      </c>
      <c r="C10456" s="89" t="str">
        <f>IFERROR(VLOOKUP(B10456,Tabla_CyP,2,FALSE),"")</f>
        <v xml:space="preserve"> INSTALACIÓN DE SEGURIDAD</v>
      </c>
      <c r="E10456" s="95"/>
      <c r="G10456" s="277"/>
    </row>
    <row r="10457" spans="1:123" ht="24" customHeight="1" x14ac:dyDescent="0.25">
      <c r="A10457" s="276" t="s">
        <v>25</v>
      </c>
      <c r="B10457" s="98" t="str">
        <f>IFERROR(VLOOKUP(COUNTIF($A$1:A10457,"ANALISIS DE PRECIOS"),Tabla_NumeroItem,2,FALSE),"")</f>
        <v>17.1.5</v>
      </c>
      <c r="C10457" s="89" t="str">
        <f>IFERROR(VLOOKUP(B10457,Tabla_CyP,2,FALSE),"")</f>
        <v xml:space="preserve">Planos   </v>
      </c>
      <c r="D10457" s="94"/>
      <c r="E10457" s="95"/>
      <c r="F10457" s="93" t="s">
        <v>26</v>
      </c>
      <c r="G10457" s="278" t="str">
        <f>IFERROR(VLOOKUP(B10457,Tabla_CyP,4,FALSE),"")</f>
        <v>Un.</v>
      </c>
    </row>
    <row r="10458" spans="1:123" ht="24" customHeight="1" x14ac:dyDescent="0.25">
      <c r="A10458" s="276"/>
      <c r="B10458" s="88"/>
      <c r="D10458" s="94"/>
      <c r="E10458" s="95"/>
      <c r="G10458" s="277"/>
    </row>
    <row r="10459" spans="1:123" ht="24" customHeight="1" x14ac:dyDescent="0.25">
      <c r="A10459" s="335" t="s">
        <v>507</v>
      </c>
      <c r="B10459" s="336"/>
      <c r="C10459" s="337" t="s">
        <v>0</v>
      </c>
      <c r="D10459" s="337" t="s">
        <v>27</v>
      </c>
      <c r="E10459" s="339" t="s">
        <v>28</v>
      </c>
      <c r="F10459" s="341" t="s">
        <v>29</v>
      </c>
      <c r="G10459" s="341" t="s">
        <v>30</v>
      </c>
    </row>
    <row r="10460" spans="1:123" s="94" customFormat="1" ht="24" customHeight="1" x14ac:dyDescent="0.25">
      <c r="A10460" s="99" t="s">
        <v>508</v>
      </c>
      <c r="B10460" s="99" t="s">
        <v>509</v>
      </c>
      <c r="C10460" s="338"/>
      <c r="D10460" s="338"/>
      <c r="E10460" s="340"/>
      <c r="F10460" s="342"/>
      <c r="G10460" s="342"/>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17.1.5</v>
      </c>
      <c r="B10499" s="288" t="str">
        <f>C10457</f>
        <v xml:space="preserve">Planos   </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SUBSECRETARIA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E.N.I. Bº 7 de Septiembre</v>
      </c>
      <c r="C10504" s="87"/>
      <c r="D10504" s="87"/>
      <c r="E10504" s="87"/>
      <c r="F10504" s="93" t="s">
        <v>38</v>
      </c>
      <c r="G10504" s="275">
        <f>Fecha_Base</f>
        <v>0</v>
      </c>
    </row>
    <row r="10505" spans="1:123" ht="24" customHeight="1" x14ac:dyDescent="0.25">
      <c r="A10505" s="276" t="s">
        <v>601</v>
      </c>
      <c r="B10505" s="88" t="str">
        <f>Ubicación</f>
        <v>CHIMBAS - SAN JUAN</v>
      </c>
      <c r="C10505" s="88"/>
      <c r="D10505" s="94"/>
      <c r="E10505" s="95"/>
      <c r="G10505" s="277"/>
    </row>
    <row r="10506" spans="1:123" ht="24" customHeight="1" x14ac:dyDescent="0.25">
      <c r="A10506" s="276" t="s">
        <v>39</v>
      </c>
      <c r="B10506" s="97">
        <f>IFERROR(VALUE(LEFT(B10507,FIND(".",B10507)-1)),"")</f>
        <v>17</v>
      </c>
      <c r="C10506" s="89" t="str">
        <f>IFERROR(VLOOKUP(B10506,Tabla_CyP,2,FALSE),"")</f>
        <v xml:space="preserve"> INSTALACIÓN DE SEGURIDAD</v>
      </c>
      <c r="E10506" s="95"/>
      <c r="G10506" s="277"/>
    </row>
    <row r="10507" spans="1:123" ht="24" customHeight="1" x14ac:dyDescent="0.25">
      <c r="A10507" s="276" t="s">
        <v>25</v>
      </c>
      <c r="B10507" s="98" t="str">
        <f>IFERROR(VLOOKUP(COUNTIF($A$1:A10507,"ANALISIS DE PRECIOS"),Tabla_NumeroItem,2,FALSE),"")</f>
        <v>17.2.1.1</v>
      </c>
      <c r="C10507" s="89" t="str">
        <f>IFERROR(VLOOKUP(B10507,Tabla_CyP,2,FALSE),"")</f>
        <v>Detector de humo</v>
      </c>
      <c r="D10507" s="94"/>
      <c r="E10507" s="95"/>
      <c r="F10507" s="93" t="s">
        <v>26</v>
      </c>
      <c r="G10507" s="278" t="str">
        <f>IFERROR(VLOOKUP(B10507,Tabla_CyP,4,FALSE),"")</f>
        <v>Un.</v>
      </c>
    </row>
    <row r="10508" spans="1:123" ht="24" customHeight="1" x14ac:dyDescent="0.25">
      <c r="A10508" s="276"/>
      <c r="B10508" s="88"/>
      <c r="D10508" s="94"/>
      <c r="E10508" s="95"/>
      <c r="G10508" s="277"/>
    </row>
    <row r="10509" spans="1:123" ht="24" customHeight="1" x14ac:dyDescent="0.25">
      <c r="A10509" s="335" t="s">
        <v>507</v>
      </c>
      <c r="B10509" s="336"/>
      <c r="C10509" s="337" t="s">
        <v>0</v>
      </c>
      <c r="D10509" s="337" t="s">
        <v>27</v>
      </c>
      <c r="E10509" s="339" t="s">
        <v>28</v>
      </c>
      <c r="F10509" s="341" t="s">
        <v>29</v>
      </c>
      <c r="G10509" s="341" t="s">
        <v>30</v>
      </c>
    </row>
    <row r="10510" spans="1:123" s="94" customFormat="1" ht="24" customHeight="1" x14ac:dyDescent="0.25">
      <c r="A10510" s="99" t="s">
        <v>508</v>
      </c>
      <c r="B10510" s="99" t="s">
        <v>509</v>
      </c>
      <c r="C10510" s="338"/>
      <c r="D10510" s="338"/>
      <c r="E10510" s="340"/>
      <c r="F10510" s="342"/>
      <c r="G10510" s="342"/>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17.2.1.1</v>
      </c>
      <c r="B10549" s="288" t="str">
        <f>C10507</f>
        <v>Detector de humo</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SUBSECRETARIA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E.N.I. Bº 7 de Septiembre</v>
      </c>
      <c r="C10554" s="87"/>
      <c r="D10554" s="87"/>
      <c r="E10554" s="87"/>
      <c r="F10554" s="93" t="s">
        <v>38</v>
      </c>
      <c r="G10554" s="275">
        <f>Fecha_Base</f>
        <v>0</v>
      </c>
    </row>
    <row r="10555" spans="1:123" ht="24" customHeight="1" x14ac:dyDescent="0.25">
      <c r="A10555" s="276" t="s">
        <v>601</v>
      </c>
      <c r="B10555" s="88" t="str">
        <f>Ubicación</f>
        <v>CHIMBAS - SAN JUAN</v>
      </c>
      <c r="C10555" s="88"/>
      <c r="D10555" s="94"/>
      <c r="E10555" s="95"/>
      <c r="G10555" s="277"/>
    </row>
    <row r="10556" spans="1:123" ht="24" customHeight="1" x14ac:dyDescent="0.25">
      <c r="A10556" s="276" t="s">
        <v>39</v>
      </c>
      <c r="B10556" s="97">
        <f>IFERROR(VALUE(LEFT(B10557,FIND(".",B10557)-1)),"")</f>
        <v>17</v>
      </c>
      <c r="C10556" s="89" t="str">
        <f>IFERROR(VLOOKUP(B10556,Tabla_CyP,2,FALSE),"")</f>
        <v xml:space="preserve"> INSTALACIÓN DE SEGURIDAD</v>
      </c>
      <c r="E10556" s="95"/>
      <c r="G10556" s="277"/>
    </row>
    <row r="10557" spans="1:123" ht="24" customHeight="1" x14ac:dyDescent="0.25">
      <c r="A10557" s="276" t="s">
        <v>25</v>
      </c>
      <c r="B10557" s="98" t="str">
        <f>IFERROR(VLOOKUP(COUNTIF($A$1:A10557,"ANALISIS DE PRECIOS"),Tabla_NumeroItem,2,FALSE),"")</f>
        <v>17.2.1.2</v>
      </c>
      <c r="C10557" s="89" t="str">
        <f>IFERROR(VLOOKUP(B10557,Tabla_CyP,2,FALSE),"")</f>
        <v>Detector de gas</v>
      </c>
      <c r="D10557" s="94"/>
      <c r="E10557" s="95"/>
      <c r="F10557" s="93" t="s">
        <v>26</v>
      </c>
      <c r="G10557" s="278" t="str">
        <f>IFERROR(VLOOKUP(B10557,Tabla_CyP,4,FALSE),"")</f>
        <v>Un.</v>
      </c>
    </row>
    <row r="10558" spans="1:123" ht="24" customHeight="1" x14ac:dyDescent="0.25">
      <c r="A10558" s="276"/>
      <c r="B10558" s="88"/>
      <c r="D10558" s="94"/>
      <c r="E10558" s="95"/>
      <c r="G10558" s="277"/>
    </row>
    <row r="10559" spans="1:123" ht="24" customHeight="1" x14ac:dyDescent="0.25">
      <c r="A10559" s="335" t="s">
        <v>507</v>
      </c>
      <c r="B10559" s="336"/>
      <c r="C10559" s="337" t="s">
        <v>0</v>
      </c>
      <c r="D10559" s="337" t="s">
        <v>27</v>
      </c>
      <c r="E10559" s="339" t="s">
        <v>28</v>
      </c>
      <c r="F10559" s="341" t="s">
        <v>29</v>
      </c>
      <c r="G10559" s="341" t="s">
        <v>30</v>
      </c>
    </row>
    <row r="10560" spans="1:123" s="94" customFormat="1" ht="24" customHeight="1" x14ac:dyDescent="0.25">
      <c r="A10560" s="99" t="s">
        <v>508</v>
      </c>
      <c r="B10560" s="99" t="s">
        <v>509</v>
      </c>
      <c r="C10560" s="338"/>
      <c r="D10560" s="338"/>
      <c r="E10560" s="340"/>
      <c r="F10560" s="342"/>
      <c r="G10560" s="342"/>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17.2.1.2</v>
      </c>
      <c r="B10599" s="288" t="str">
        <f>C10557</f>
        <v>Detector de gas</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SUBSECRETARIA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E.N.I. Bº 7 de Septiembre</v>
      </c>
      <c r="C10604" s="87"/>
      <c r="D10604" s="87"/>
      <c r="E10604" s="87"/>
      <c r="F10604" s="93" t="s">
        <v>38</v>
      </c>
      <c r="G10604" s="275">
        <f>Fecha_Base</f>
        <v>0</v>
      </c>
    </row>
    <row r="10605" spans="1:7" ht="24" customHeight="1" x14ac:dyDescent="0.25">
      <c r="A10605" s="276" t="s">
        <v>601</v>
      </c>
      <c r="B10605" s="88" t="str">
        <f>Ubicación</f>
        <v>CHIMBAS - SAN JUAN</v>
      </c>
      <c r="C10605" s="88"/>
      <c r="D10605" s="94"/>
      <c r="E10605" s="95"/>
      <c r="G10605" s="277"/>
    </row>
    <row r="10606" spans="1:7" ht="24" customHeight="1" x14ac:dyDescent="0.25">
      <c r="A10606" s="276" t="s">
        <v>39</v>
      </c>
      <c r="B10606" s="97">
        <f>IFERROR(VALUE(LEFT(B10607,FIND(".",B10607)-1)),"")</f>
        <v>17</v>
      </c>
      <c r="C10606" s="89" t="str">
        <f>IFERROR(VLOOKUP(B10606,Tabla_CyP,2,FALSE),"")</f>
        <v xml:space="preserve"> INSTALACIÓN DE SEGURIDAD</v>
      </c>
      <c r="E10606" s="95"/>
      <c r="G10606" s="277"/>
    </row>
    <row r="10607" spans="1:7" ht="24" customHeight="1" x14ac:dyDescent="0.25">
      <c r="A10607" s="276" t="s">
        <v>25</v>
      </c>
      <c r="B10607" s="98" t="str">
        <f>IFERROR(VLOOKUP(COUNTIF($A$1:A10607,"ANALISIS DE PRECIOS"),Tabla_NumeroItem,2,FALSE),"")</f>
        <v>17.2.2.1</v>
      </c>
      <c r="C10607" s="89" t="str">
        <f>IFERROR(VLOOKUP(B10607,Tabla_CyP,2,FALSE),"")</f>
        <v>Avisador Manual de Incendio</v>
      </c>
      <c r="D10607" s="94"/>
      <c r="E10607" s="95"/>
      <c r="F10607" s="93" t="s">
        <v>26</v>
      </c>
      <c r="G10607" s="278" t="str">
        <f>IFERROR(VLOOKUP(B10607,Tabla_CyP,4,FALSE),"")</f>
        <v>Un.</v>
      </c>
    </row>
    <row r="10608" spans="1:7" ht="24" customHeight="1" x14ac:dyDescent="0.25">
      <c r="A10608" s="276"/>
      <c r="B10608" s="88"/>
      <c r="D10608" s="94"/>
      <c r="E10608" s="95"/>
      <c r="G10608" s="277"/>
    </row>
    <row r="10609" spans="1:123" ht="24" customHeight="1" x14ac:dyDescent="0.25">
      <c r="A10609" s="335" t="s">
        <v>507</v>
      </c>
      <c r="B10609" s="336"/>
      <c r="C10609" s="337" t="s">
        <v>0</v>
      </c>
      <c r="D10609" s="337" t="s">
        <v>27</v>
      </c>
      <c r="E10609" s="339" t="s">
        <v>28</v>
      </c>
      <c r="F10609" s="341" t="s">
        <v>29</v>
      </c>
      <c r="G10609" s="341" t="s">
        <v>30</v>
      </c>
    </row>
    <row r="10610" spans="1:123" s="94" customFormat="1" ht="24" customHeight="1" x14ac:dyDescent="0.25">
      <c r="A10610" s="99" t="s">
        <v>508</v>
      </c>
      <c r="B10610" s="99" t="s">
        <v>509</v>
      </c>
      <c r="C10610" s="338"/>
      <c r="D10610" s="338"/>
      <c r="E10610" s="340"/>
      <c r="F10610" s="342"/>
      <c r="G10610" s="342"/>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17.2.2.1</v>
      </c>
      <c r="B10649" s="288" t="str">
        <f>C10607</f>
        <v>Avisador Manual de Incendio</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SUBSECRETARIA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E.N.I. Bº 7 de Septiembre</v>
      </c>
      <c r="C10654" s="87"/>
      <c r="D10654" s="87"/>
      <c r="E10654" s="87"/>
      <c r="F10654" s="93" t="s">
        <v>38</v>
      </c>
      <c r="G10654" s="275">
        <f>Fecha_Base</f>
        <v>0</v>
      </c>
    </row>
    <row r="10655" spans="1:7" ht="24" customHeight="1" x14ac:dyDescent="0.25">
      <c r="A10655" s="276" t="s">
        <v>601</v>
      </c>
      <c r="B10655" s="88" t="str">
        <f>Ubicación</f>
        <v>CHIMBAS - SAN JUAN</v>
      </c>
      <c r="C10655" s="88"/>
      <c r="D10655" s="94"/>
      <c r="E10655" s="95"/>
      <c r="G10655" s="277"/>
    </row>
    <row r="10656" spans="1:7" ht="24" customHeight="1" x14ac:dyDescent="0.25">
      <c r="A10656" s="276" t="s">
        <v>39</v>
      </c>
      <c r="B10656" s="97">
        <f>IFERROR(VALUE(LEFT(B10657,FIND(".",B10657)-1)),"")</f>
        <v>17</v>
      </c>
      <c r="C10656" s="89" t="str">
        <f>IFERROR(VLOOKUP(B10656,Tabla_CyP,2,FALSE),"")</f>
        <v xml:space="preserve"> INSTALACIÓN DE SEGURIDAD</v>
      </c>
      <c r="E10656" s="95"/>
      <c r="G10656" s="277"/>
    </row>
    <row r="10657" spans="1:123" ht="24" customHeight="1" x14ac:dyDescent="0.25">
      <c r="A10657" s="276" t="s">
        <v>25</v>
      </c>
      <c r="B10657" s="98" t="str">
        <f>IFERROR(VLOOKUP(COUNTIF($A$1:A10657,"ANALISIS DE PRECIOS"),Tabla_NumeroItem,2,FALSE),"")</f>
        <v>17.2.2.2</v>
      </c>
      <c r="C10657" s="89" t="str">
        <f>IFERROR(VLOOKUP(B10657,Tabla_CyP,2,FALSE),"")</f>
        <v>Alarma Combinada 90 d BA</v>
      </c>
      <c r="D10657" s="94"/>
      <c r="E10657" s="95"/>
      <c r="F10657" s="93" t="s">
        <v>26</v>
      </c>
      <c r="G10657" s="278" t="str">
        <f>IFERROR(VLOOKUP(B10657,Tabla_CyP,4,FALSE),"")</f>
        <v>Un.</v>
      </c>
    </row>
    <row r="10658" spans="1:123" ht="24" customHeight="1" x14ac:dyDescent="0.25">
      <c r="A10658" s="276"/>
      <c r="B10658" s="88"/>
      <c r="D10658" s="94"/>
      <c r="E10658" s="95"/>
      <c r="G10658" s="277"/>
    </row>
    <row r="10659" spans="1:123" ht="24" customHeight="1" x14ac:dyDescent="0.25">
      <c r="A10659" s="335" t="s">
        <v>507</v>
      </c>
      <c r="B10659" s="336"/>
      <c r="C10659" s="337" t="s">
        <v>0</v>
      </c>
      <c r="D10659" s="337" t="s">
        <v>27</v>
      </c>
      <c r="E10659" s="339" t="s">
        <v>28</v>
      </c>
      <c r="F10659" s="341" t="s">
        <v>29</v>
      </c>
      <c r="G10659" s="341" t="s">
        <v>30</v>
      </c>
    </row>
    <row r="10660" spans="1:123" s="94" customFormat="1" ht="24" customHeight="1" x14ac:dyDescent="0.25">
      <c r="A10660" s="99" t="s">
        <v>508</v>
      </c>
      <c r="B10660" s="99" t="s">
        <v>509</v>
      </c>
      <c r="C10660" s="338"/>
      <c r="D10660" s="338"/>
      <c r="E10660" s="340"/>
      <c r="F10660" s="342"/>
      <c r="G10660" s="342"/>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17.2.2.2</v>
      </c>
      <c r="B10699" s="288" t="str">
        <f>C10657</f>
        <v>Alarma Combinada 90 d BA</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SUBSECRETARIA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E.N.I. Bº 7 de Septiembre</v>
      </c>
      <c r="C10704" s="87"/>
      <c r="D10704" s="87"/>
      <c r="E10704" s="87"/>
      <c r="F10704" s="93" t="s">
        <v>38</v>
      </c>
      <c r="G10704" s="275">
        <f>Fecha_Base</f>
        <v>0</v>
      </c>
    </row>
    <row r="10705" spans="1:123" ht="24" customHeight="1" x14ac:dyDescent="0.25">
      <c r="A10705" s="276" t="s">
        <v>601</v>
      </c>
      <c r="B10705" s="88" t="str">
        <f>Ubicación</f>
        <v>CHIMBAS - SAN JUAN</v>
      </c>
      <c r="C10705" s="88"/>
      <c r="D10705" s="94"/>
      <c r="E10705" s="95"/>
      <c r="G10705" s="277"/>
    </row>
    <row r="10706" spans="1:123" ht="24" customHeight="1" x14ac:dyDescent="0.25">
      <c r="A10706" s="276" t="s">
        <v>39</v>
      </c>
      <c r="B10706" s="97">
        <f>IFERROR(VALUE(LEFT(B10707,FIND(".",B10707)-1)),"")</f>
        <v>17</v>
      </c>
      <c r="C10706" s="89" t="str">
        <f>IFERROR(VLOOKUP(B10706,Tabla_CyP,2,FALSE),"")</f>
        <v xml:space="preserve"> INSTALACIÓN DE SEGURIDAD</v>
      </c>
      <c r="E10706" s="95"/>
      <c r="G10706" s="277"/>
    </row>
    <row r="10707" spans="1:123" ht="24" customHeight="1" x14ac:dyDescent="0.25">
      <c r="A10707" s="276" t="s">
        <v>25</v>
      </c>
      <c r="B10707" s="98" t="str">
        <f>IFERROR(VLOOKUP(COUNTIF($A$1:A10707,"ANALISIS DE PRECIOS"),Tabla_NumeroItem,2,FALSE),"")</f>
        <v>17.2.2.3</v>
      </c>
      <c r="C10707" s="89" t="str">
        <f>IFERROR(VLOOKUP(B10707,Tabla_CyP,2,FALSE),"")</f>
        <v>Luz Estrombótica</v>
      </c>
      <c r="D10707" s="94"/>
      <c r="E10707" s="95"/>
      <c r="F10707" s="93" t="s">
        <v>26</v>
      </c>
      <c r="G10707" s="278" t="str">
        <f>IFERROR(VLOOKUP(B10707,Tabla_CyP,4,FALSE),"")</f>
        <v>Un.</v>
      </c>
    </row>
    <row r="10708" spans="1:123" ht="24" customHeight="1" x14ac:dyDescent="0.25">
      <c r="A10708" s="276"/>
      <c r="B10708" s="88"/>
      <c r="D10708" s="94"/>
      <c r="E10708" s="95"/>
      <c r="G10708" s="277"/>
    </row>
    <row r="10709" spans="1:123" ht="24" customHeight="1" x14ac:dyDescent="0.25">
      <c r="A10709" s="335" t="s">
        <v>507</v>
      </c>
      <c r="B10709" s="336"/>
      <c r="C10709" s="337" t="s">
        <v>0</v>
      </c>
      <c r="D10709" s="337" t="s">
        <v>27</v>
      </c>
      <c r="E10709" s="339" t="s">
        <v>28</v>
      </c>
      <c r="F10709" s="341" t="s">
        <v>29</v>
      </c>
      <c r="G10709" s="341" t="s">
        <v>30</v>
      </c>
    </row>
    <row r="10710" spans="1:123" s="94" customFormat="1" ht="24" customHeight="1" x14ac:dyDescent="0.25">
      <c r="A10710" s="99" t="s">
        <v>508</v>
      </c>
      <c r="B10710" s="99" t="s">
        <v>509</v>
      </c>
      <c r="C10710" s="338"/>
      <c r="D10710" s="338"/>
      <c r="E10710" s="340"/>
      <c r="F10710" s="342"/>
      <c r="G10710" s="342"/>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17.2.2.3</v>
      </c>
      <c r="B10749" s="288" t="str">
        <f>C10707</f>
        <v>Luz Estrombótica</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SUBSECRETARIA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E.N.I. Bº 7 de Septiembre</v>
      </c>
      <c r="C10754" s="87"/>
      <c r="D10754" s="87"/>
      <c r="E10754" s="87"/>
      <c r="F10754" s="93" t="s">
        <v>38</v>
      </c>
      <c r="G10754" s="275">
        <f>Fecha_Base</f>
        <v>0</v>
      </c>
    </row>
    <row r="10755" spans="1:123" ht="24" customHeight="1" x14ac:dyDescent="0.25">
      <c r="A10755" s="276" t="s">
        <v>601</v>
      </c>
      <c r="B10755" s="88" t="str">
        <f>Ubicación</f>
        <v>CHIMBAS - SAN JUAN</v>
      </c>
      <c r="C10755" s="88"/>
      <c r="D10755" s="94"/>
      <c r="E10755" s="95"/>
      <c r="G10755" s="277"/>
    </row>
    <row r="10756" spans="1:123" ht="24" customHeight="1" x14ac:dyDescent="0.25">
      <c r="A10756" s="276" t="s">
        <v>39</v>
      </c>
      <c r="B10756" s="97">
        <f>IFERROR(VALUE(LEFT(B10757,FIND(".",B10757)-1)),"")</f>
        <v>18</v>
      </c>
      <c r="C10756" s="89" t="str">
        <f>IFERROR(VLOOKUP(B10756,Tabla_CyP,2,FALSE),"")</f>
        <v xml:space="preserve"> CRISTALES, ESPEJOS Y VIDRIOS</v>
      </c>
      <c r="E10756" s="95"/>
      <c r="G10756" s="277"/>
    </row>
    <row r="10757" spans="1:123" ht="24" customHeight="1" x14ac:dyDescent="0.25">
      <c r="A10757" s="276" t="s">
        <v>25</v>
      </c>
      <c r="B10757" s="98" t="str">
        <f>IFERROR(VLOOKUP(COUNTIF($A$1:A10757,"ANALISIS DE PRECIOS"),Tabla_NumeroItem,2,FALSE),"")</f>
        <v>18.1</v>
      </c>
      <c r="C10757" s="89" t="str">
        <f>IFERROR(VLOOKUP(B10757,Tabla_CyP,2,FALSE),"")</f>
        <v>Vidrios</v>
      </c>
      <c r="D10757" s="94"/>
      <c r="E10757" s="95"/>
      <c r="F10757" s="93" t="s">
        <v>26</v>
      </c>
      <c r="G10757" s="278" t="str">
        <f>IFERROR(VLOOKUP(B10757,Tabla_CyP,4,FALSE),"")</f>
        <v>m2</v>
      </c>
    </row>
    <row r="10758" spans="1:123" ht="24" customHeight="1" x14ac:dyDescent="0.25">
      <c r="A10758" s="276"/>
      <c r="B10758" s="88"/>
      <c r="D10758" s="94"/>
      <c r="E10758" s="95"/>
      <c r="G10758" s="277"/>
    </row>
    <row r="10759" spans="1:123" ht="24" customHeight="1" x14ac:dyDescent="0.25">
      <c r="A10759" s="335" t="s">
        <v>507</v>
      </c>
      <c r="B10759" s="336"/>
      <c r="C10759" s="337" t="s">
        <v>0</v>
      </c>
      <c r="D10759" s="337" t="s">
        <v>27</v>
      </c>
      <c r="E10759" s="339" t="s">
        <v>28</v>
      </c>
      <c r="F10759" s="341" t="s">
        <v>29</v>
      </c>
      <c r="G10759" s="341" t="s">
        <v>30</v>
      </c>
    </row>
    <row r="10760" spans="1:123" s="94" customFormat="1" ht="24" customHeight="1" x14ac:dyDescent="0.25">
      <c r="A10760" s="99" t="s">
        <v>508</v>
      </c>
      <c r="B10760" s="99" t="s">
        <v>509</v>
      </c>
      <c r="C10760" s="338"/>
      <c r="D10760" s="338"/>
      <c r="E10760" s="340"/>
      <c r="F10760" s="342"/>
      <c r="G10760" s="342"/>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18.1</v>
      </c>
      <c r="B10799" s="288" t="str">
        <f>C10757</f>
        <v>Vidrios</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SUBSECRETARIA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E.N.I. Bº 7 de Septiembre</v>
      </c>
      <c r="C10804" s="87"/>
      <c r="D10804" s="87"/>
      <c r="E10804" s="87"/>
      <c r="F10804" s="93" t="s">
        <v>38</v>
      </c>
      <c r="G10804" s="275">
        <f>Fecha_Base</f>
        <v>0</v>
      </c>
    </row>
    <row r="10805" spans="1:123" ht="24" customHeight="1" x14ac:dyDescent="0.25">
      <c r="A10805" s="276" t="s">
        <v>601</v>
      </c>
      <c r="B10805" s="88" t="str">
        <f>Ubicación</f>
        <v>CHIMBAS - SAN JUAN</v>
      </c>
      <c r="C10805" s="88"/>
      <c r="D10805" s="94"/>
      <c r="E10805" s="95"/>
      <c r="G10805" s="277"/>
    </row>
    <row r="10806" spans="1:123" ht="24" customHeight="1" x14ac:dyDescent="0.25">
      <c r="A10806" s="276" t="s">
        <v>39</v>
      </c>
      <c r="B10806" s="97">
        <f>IFERROR(VALUE(LEFT(B10807,FIND(".",B10807)-1)),"")</f>
        <v>18</v>
      </c>
      <c r="C10806" s="89" t="str">
        <f>IFERROR(VLOOKUP(B10806,Tabla_CyP,2,FALSE),"")</f>
        <v xml:space="preserve"> CRISTALES, ESPEJOS Y VIDRIOS</v>
      </c>
      <c r="E10806" s="95"/>
      <c r="G10806" s="277"/>
    </row>
    <row r="10807" spans="1:123" ht="24" customHeight="1" x14ac:dyDescent="0.25">
      <c r="A10807" s="276" t="s">
        <v>25</v>
      </c>
      <c r="B10807" s="98" t="str">
        <f>IFERROR(VLOOKUP(COUNTIF($A$1:A10807,"ANALISIS DE PRECIOS"),Tabla_NumeroItem,2,FALSE),"")</f>
        <v>18.2</v>
      </c>
      <c r="C10807" s="89" t="str">
        <f>IFERROR(VLOOKUP(B10807,Tabla_CyP,2,FALSE),"")</f>
        <v>Policarbonatos</v>
      </c>
      <c r="D10807" s="94"/>
      <c r="E10807" s="95"/>
      <c r="F10807" s="93" t="s">
        <v>26</v>
      </c>
      <c r="G10807" s="278" t="str">
        <f>IFERROR(VLOOKUP(B10807,Tabla_CyP,4,FALSE),"")</f>
        <v>m2</v>
      </c>
    </row>
    <row r="10808" spans="1:123" ht="24" customHeight="1" x14ac:dyDescent="0.25">
      <c r="A10808" s="276"/>
      <c r="B10808" s="88"/>
      <c r="D10808" s="94"/>
      <c r="E10808" s="95"/>
      <c r="G10808" s="277"/>
    </row>
    <row r="10809" spans="1:123" ht="24" customHeight="1" x14ac:dyDescent="0.25">
      <c r="A10809" s="335" t="s">
        <v>507</v>
      </c>
      <c r="B10809" s="336"/>
      <c r="C10809" s="337" t="s">
        <v>0</v>
      </c>
      <c r="D10809" s="337" t="s">
        <v>27</v>
      </c>
      <c r="E10809" s="339" t="s">
        <v>28</v>
      </c>
      <c r="F10809" s="341" t="s">
        <v>29</v>
      </c>
      <c r="G10809" s="341" t="s">
        <v>30</v>
      </c>
    </row>
    <row r="10810" spans="1:123" s="94" customFormat="1" ht="24" customHeight="1" x14ac:dyDescent="0.25">
      <c r="A10810" s="99" t="s">
        <v>508</v>
      </c>
      <c r="B10810" s="99" t="s">
        <v>509</v>
      </c>
      <c r="C10810" s="338"/>
      <c r="D10810" s="338"/>
      <c r="E10810" s="340"/>
      <c r="F10810" s="342"/>
      <c r="G10810" s="342"/>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18.2</v>
      </c>
      <c r="B10849" s="288" t="str">
        <f>C10807</f>
        <v>Policarbonatos</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SUBSECRETARIA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E.N.I. Bº 7 de Septiembre</v>
      </c>
      <c r="C10854" s="87"/>
      <c r="D10854" s="87"/>
      <c r="E10854" s="87"/>
      <c r="F10854" s="93" t="s">
        <v>38</v>
      </c>
      <c r="G10854" s="275">
        <f>Fecha_Base</f>
        <v>0</v>
      </c>
    </row>
    <row r="10855" spans="1:123" ht="24" customHeight="1" x14ac:dyDescent="0.25">
      <c r="A10855" s="276" t="s">
        <v>601</v>
      </c>
      <c r="B10855" s="88" t="str">
        <f>Ubicación</f>
        <v>CHIMBAS - SAN JUAN</v>
      </c>
      <c r="C10855" s="88"/>
      <c r="D10855" s="94"/>
      <c r="E10855" s="95"/>
      <c r="G10855" s="277"/>
    </row>
    <row r="10856" spans="1:123" ht="24" customHeight="1" x14ac:dyDescent="0.25">
      <c r="A10856" s="276" t="s">
        <v>39</v>
      </c>
      <c r="B10856" s="97">
        <f>IFERROR(VALUE(LEFT(B10857,FIND(".",B10857)-1)),"")</f>
        <v>18</v>
      </c>
      <c r="C10856" s="89" t="str">
        <f>IFERROR(VLOOKUP(B10856,Tabla_CyP,2,FALSE),"")</f>
        <v xml:space="preserve"> CRISTALES, ESPEJOS Y VIDRIOS</v>
      </c>
      <c r="E10856" s="95"/>
      <c r="G10856" s="277"/>
    </row>
    <row r="10857" spans="1:123" ht="24" customHeight="1" x14ac:dyDescent="0.25">
      <c r="A10857" s="276" t="s">
        <v>25</v>
      </c>
      <c r="B10857" s="98" t="str">
        <f>IFERROR(VLOOKUP(COUNTIF($A$1:A10857,"ANALISIS DE PRECIOS"),Tabla_NumeroItem,2,FALSE),"")</f>
        <v>18.3</v>
      </c>
      <c r="C10857" s="89" t="str">
        <f>IFERROR(VLOOKUP(B10857,Tabla_CyP,2,FALSE),"")</f>
        <v>Espejos</v>
      </c>
      <c r="D10857" s="94"/>
      <c r="E10857" s="95"/>
      <c r="F10857" s="93" t="s">
        <v>26</v>
      </c>
      <c r="G10857" s="278" t="str">
        <f>IFERROR(VLOOKUP(B10857,Tabla_CyP,4,FALSE),"")</f>
        <v>m2</v>
      </c>
    </row>
    <row r="10858" spans="1:123" ht="24" customHeight="1" x14ac:dyDescent="0.25">
      <c r="A10858" s="276"/>
      <c r="B10858" s="88"/>
      <c r="D10858" s="94"/>
      <c r="E10858" s="95"/>
      <c r="G10858" s="277"/>
    </row>
    <row r="10859" spans="1:123" ht="24" customHeight="1" x14ac:dyDescent="0.25">
      <c r="A10859" s="335" t="s">
        <v>507</v>
      </c>
      <c r="B10859" s="336"/>
      <c r="C10859" s="337" t="s">
        <v>0</v>
      </c>
      <c r="D10859" s="337" t="s">
        <v>27</v>
      </c>
      <c r="E10859" s="339" t="s">
        <v>28</v>
      </c>
      <c r="F10859" s="341" t="s">
        <v>29</v>
      </c>
      <c r="G10859" s="341" t="s">
        <v>30</v>
      </c>
    </row>
    <row r="10860" spans="1:123" s="94" customFormat="1" ht="24" customHeight="1" x14ac:dyDescent="0.25">
      <c r="A10860" s="99" t="s">
        <v>508</v>
      </c>
      <c r="B10860" s="99" t="s">
        <v>509</v>
      </c>
      <c r="C10860" s="338"/>
      <c r="D10860" s="338"/>
      <c r="E10860" s="340"/>
      <c r="F10860" s="342"/>
      <c r="G10860" s="342"/>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18.3</v>
      </c>
      <c r="B10899" s="288" t="str">
        <f>C10857</f>
        <v>Espejos</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SUBSECRETARIA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E.N.I. Bº 7 de Septiembre</v>
      </c>
      <c r="C10904" s="87"/>
      <c r="D10904" s="87"/>
      <c r="E10904" s="87"/>
      <c r="F10904" s="93" t="s">
        <v>38</v>
      </c>
      <c r="G10904" s="275">
        <f>Fecha_Base</f>
        <v>0</v>
      </c>
    </row>
    <row r="10905" spans="1:123" ht="24" customHeight="1" x14ac:dyDescent="0.25">
      <c r="A10905" s="276" t="s">
        <v>601</v>
      </c>
      <c r="B10905" s="88" t="str">
        <f>Ubicación</f>
        <v>CHIMBAS - SAN JUAN</v>
      </c>
      <c r="C10905" s="88"/>
      <c r="D10905" s="94"/>
      <c r="E10905" s="95"/>
      <c r="G10905" s="277"/>
    </row>
    <row r="10906" spans="1:123" ht="24" customHeight="1" x14ac:dyDescent="0.25">
      <c r="A10906" s="276" t="s">
        <v>39</v>
      </c>
      <c r="B10906" s="97">
        <f>IFERROR(VALUE(LEFT(B10907,FIND(".",B10907)-1)),"")</f>
        <v>19</v>
      </c>
      <c r="C10906" s="89" t="str">
        <f>IFERROR(VLOOKUP(B10906,Tabla_CyP,2,FALSE),"")</f>
        <v xml:space="preserve"> PINTURAS</v>
      </c>
      <c r="E10906" s="95"/>
      <c r="G10906" s="277"/>
    </row>
    <row r="10907" spans="1:123" ht="24" customHeight="1" x14ac:dyDescent="0.25">
      <c r="A10907" s="276" t="s">
        <v>25</v>
      </c>
      <c r="B10907" s="98" t="str">
        <f>IFERROR(VLOOKUP(COUNTIF($A$1:A10907,"ANALISIS DE PRECIOS"),Tabla_NumeroItem,2,FALSE),"")</f>
        <v>19.1</v>
      </c>
      <c r="C10907" s="89" t="str">
        <f>IFERROR(VLOOKUP(B10907,Tabla_CyP,2,FALSE),"")</f>
        <v>Pintura al látex en muros interiores</v>
      </c>
      <c r="D10907" s="94"/>
      <c r="E10907" s="95"/>
      <c r="F10907" s="93" t="s">
        <v>26</v>
      </c>
      <c r="G10907" s="278" t="str">
        <f>IFERROR(VLOOKUP(B10907,Tabla_CyP,4,FALSE),"")</f>
        <v>m2</v>
      </c>
    </row>
    <row r="10908" spans="1:123" ht="24" customHeight="1" x14ac:dyDescent="0.25">
      <c r="A10908" s="276"/>
      <c r="B10908" s="88"/>
      <c r="D10908" s="94"/>
      <c r="E10908" s="95"/>
      <c r="G10908" s="277"/>
    </row>
    <row r="10909" spans="1:123" ht="24" customHeight="1" x14ac:dyDescent="0.25">
      <c r="A10909" s="335" t="s">
        <v>507</v>
      </c>
      <c r="B10909" s="336"/>
      <c r="C10909" s="337" t="s">
        <v>0</v>
      </c>
      <c r="D10909" s="337" t="s">
        <v>27</v>
      </c>
      <c r="E10909" s="339" t="s">
        <v>28</v>
      </c>
      <c r="F10909" s="341" t="s">
        <v>29</v>
      </c>
      <c r="G10909" s="341" t="s">
        <v>30</v>
      </c>
    </row>
    <row r="10910" spans="1:123" s="94" customFormat="1" ht="24" customHeight="1" x14ac:dyDescent="0.25">
      <c r="A10910" s="99" t="s">
        <v>508</v>
      </c>
      <c r="B10910" s="99" t="s">
        <v>509</v>
      </c>
      <c r="C10910" s="338"/>
      <c r="D10910" s="338"/>
      <c r="E10910" s="340"/>
      <c r="F10910" s="342"/>
      <c r="G10910" s="342"/>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19.1</v>
      </c>
      <c r="B10949" s="288" t="str">
        <f>C10907</f>
        <v>Pintura al látex en muros interiores</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SUBSECRETARIA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E.N.I. Bº 7 de Septiembre</v>
      </c>
      <c r="C10954" s="87"/>
      <c r="D10954" s="87"/>
      <c r="E10954" s="87"/>
      <c r="F10954" s="93" t="s">
        <v>38</v>
      </c>
      <c r="G10954" s="275">
        <f>Fecha_Base</f>
        <v>0</v>
      </c>
    </row>
    <row r="10955" spans="1:123" ht="24" customHeight="1" x14ac:dyDescent="0.25">
      <c r="A10955" s="276" t="s">
        <v>601</v>
      </c>
      <c r="B10955" s="88" t="str">
        <f>Ubicación</f>
        <v>CHIMBAS - SAN JUAN</v>
      </c>
      <c r="C10955" s="88"/>
      <c r="D10955" s="94"/>
      <c r="E10955" s="95"/>
      <c r="G10955" s="277"/>
    </row>
    <row r="10956" spans="1:123" ht="24" customHeight="1" x14ac:dyDescent="0.25">
      <c r="A10956" s="276" t="s">
        <v>39</v>
      </c>
      <c r="B10956" s="97">
        <f>IFERROR(VALUE(LEFT(B10957,FIND(".",B10957)-1)),"")</f>
        <v>19</v>
      </c>
      <c r="C10956" s="89" t="str">
        <f>IFERROR(VLOOKUP(B10956,Tabla_CyP,2,FALSE),"")</f>
        <v xml:space="preserve"> PINTURAS</v>
      </c>
      <c r="E10956" s="95"/>
      <c r="G10956" s="277"/>
    </row>
    <row r="10957" spans="1:123" ht="24" customHeight="1" x14ac:dyDescent="0.25">
      <c r="A10957" s="276" t="s">
        <v>25</v>
      </c>
      <c r="B10957" s="98" t="str">
        <f>IFERROR(VLOOKUP(COUNTIF($A$1:A10957,"ANALISIS DE PRECIOS"),Tabla_NumeroItem,2,FALSE),"")</f>
        <v>19.3</v>
      </c>
      <c r="C10957" s="89" t="str">
        <f>IFERROR(VLOOKUP(B10957,Tabla_CyP,2,FALSE),"")</f>
        <v>Pintura al látex en cielorrasos</v>
      </c>
      <c r="D10957" s="94"/>
      <c r="E10957" s="95"/>
      <c r="F10957" s="93" t="s">
        <v>26</v>
      </c>
      <c r="G10957" s="278" t="str">
        <f>IFERROR(VLOOKUP(B10957,Tabla_CyP,4,FALSE),"")</f>
        <v>m2</v>
      </c>
    </row>
    <row r="10958" spans="1:123" ht="24" customHeight="1" x14ac:dyDescent="0.25">
      <c r="A10958" s="276"/>
      <c r="B10958" s="88"/>
      <c r="D10958" s="94"/>
      <c r="E10958" s="95"/>
      <c r="G10958" s="277"/>
    </row>
    <row r="10959" spans="1:123" ht="24" customHeight="1" x14ac:dyDescent="0.25">
      <c r="A10959" s="335" t="s">
        <v>507</v>
      </c>
      <c r="B10959" s="336"/>
      <c r="C10959" s="337" t="s">
        <v>0</v>
      </c>
      <c r="D10959" s="337" t="s">
        <v>27</v>
      </c>
      <c r="E10959" s="339" t="s">
        <v>28</v>
      </c>
      <c r="F10959" s="341" t="s">
        <v>29</v>
      </c>
      <c r="G10959" s="341" t="s">
        <v>30</v>
      </c>
    </row>
    <row r="10960" spans="1:123" s="94" customFormat="1" ht="24" customHeight="1" x14ac:dyDescent="0.25">
      <c r="A10960" s="99" t="s">
        <v>508</v>
      </c>
      <c r="B10960" s="99" t="s">
        <v>509</v>
      </c>
      <c r="C10960" s="338"/>
      <c r="D10960" s="338"/>
      <c r="E10960" s="340"/>
      <c r="F10960" s="342"/>
      <c r="G10960" s="342"/>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19.3</v>
      </c>
      <c r="B10999" s="288" t="str">
        <f>C10957</f>
        <v>Pintura al látex en cielorrasos</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SUBSECRETARIA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E.N.I. Bº 7 de Septiembre</v>
      </c>
      <c r="C11004" s="87"/>
      <c r="D11004" s="87"/>
      <c r="E11004" s="87"/>
      <c r="F11004" s="93" t="s">
        <v>38</v>
      </c>
      <c r="G11004" s="275">
        <f>Fecha_Base</f>
        <v>0</v>
      </c>
    </row>
    <row r="11005" spans="1:7" ht="24" customHeight="1" x14ac:dyDescent="0.25">
      <c r="A11005" s="276" t="s">
        <v>601</v>
      </c>
      <c r="B11005" s="88" t="str">
        <f>Ubicación</f>
        <v>CHIMBAS - SAN JUAN</v>
      </c>
      <c r="C11005" s="88"/>
      <c r="D11005" s="94"/>
      <c r="E11005" s="95"/>
      <c r="G11005" s="277"/>
    </row>
    <row r="11006" spans="1:7" ht="24" customHeight="1" x14ac:dyDescent="0.25">
      <c r="A11006" s="276" t="s">
        <v>39</v>
      </c>
      <c r="B11006" s="97">
        <f>IFERROR(VALUE(LEFT(B11007,FIND(".",B11007)-1)),"")</f>
        <v>19</v>
      </c>
      <c r="C11006" s="89" t="str">
        <f>IFERROR(VLOOKUP(B11006,Tabla_CyP,2,FALSE),"")</f>
        <v xml:space="preserve"> PINTURAS</v>
      </c>
      <c r="E11006" s="95"/>
      <c r="G11006" s="277"/>
    </row>
    <row r="11007" spans="1:7" ht="24" customHeight="1" x14ac:dyDescent="0.25">
      <c r="A11007" s="276" t="s">
        <v>25</v>
      </c>
      <c r="B11007" s="98" t="str">
        <f>IFERROR(VLOOKUP(COUNTIF($A$1:A11007,"ANALISIS DE PRECIOS"),Tabla_NumeroItem,2,FALSE),"")</f>
        <v>19.4.1</v>
      </c>
      <c r="C11007" s="89" t="str">
        <f>IFERROR(VLOOKUP(B11007,Tabla_CyP,2,FALSE),"")</f>
        <v>Sobre Carpintería Metálica y Herrería</v>
      </c>
      <c r="D11007" s="94"/>
      <c r="E11007" s="95"/>
      <c r="F11007" s="93" t="s">
        <v>26</v>
      </c>
      <c r="G11007" s="278" t="str">
        <f>IFERROR(VLOOKUP(B11007,Tabla_CyP,4,FALSE),"")</f>
        <v>m2</v>
      </c>
    </row>
    <row r="11008" spans="1:7" ht="24" customHeight="1" x14ac:dyDescent="0.25">
      <c r="A11008" s="276"/>
      <c r="B11008" s="88"/>
      <c r="D11008" s="94"/>
      <c r="E11008" s="95"/>
      <c r="G11008" s="277"/>
    </row>
    <row r="11009" spans="1:123" ht="24" customHeight="1" x14ac:dyDescent="0.25">
      <c r="A11009" s="335" t="s">
        <v>507</v>
      </c>
      <c r="B11009" s="336"/>
      <c r="C11009" s="337" t="s">
        <v>0</v>
      </c>
      <c r="D11009" s="337" t="s">
        <v>27</v>
      </c>
      <c r="E11009" s="339" t="s">
        <v>28</v>
      </c>
      <c r="F11009" s="341" t="s">
        <v>29</v>
      </c>
      <c r="G11009" s="341" t="s">
        <v>30</v>
      </c>
    </row>
    <row r="11010" spans="1:123" s="94" customFormat="1" ht="24" customHeight="1" x14ac:dyDescent="0.25">
      <c r="A11010" s="99" t="s">
        <v>508</v>
      </c>
      <c r="B11010" s="99" t="s">
        <v>509</v>
      </c>
      <c r="C11010" s="338"/>
      <c r="D11010" s="338"/>
      <c r="E11010" s="340"/>
      <c r="F11010" s="342"/>
      <c r="G11010" s="342"/>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19.4.1</v>
      </c>
      <c r="B11049" s="288" t="str">
        <f>C11007</f>
        <v>Sobre Carpintería Metálica y Herrería</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SUBSECRETARIA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E.N.I. Bº 7 de Septiembre</v>
      </c>
      <c r="C11054" s="87"/>
      <c r="D11054" s="87"/>
      <c r="E11054" s="87"/>
      <c r="F11054" s="93" t="s">
        <v>38</v>
      </c>
      <c r="G11054" s="275">
        <f>Fecha_Base</f>
        <v>0</v>
      </c>
    </row>
    <row r="11055" spans="1:7" ht="24" customHeight="1" x14ac:dyDescent="0.25">
      <c r="A11055" s="276" t="s">
        <v>601</v>
      </c>
      <c r="B11055" s="88" t="str">
        <f>Ubicación</f>
        <v>CHIMBAS - SAN JUAN</v>
      </c>
      <c r="C11055" s="88"/>
      <c r="D11055" s="94"/>
      <c r="E11055" s="95"/>
      <c r="G11055" s="277"/>
    </row>
    <row r="11056" spans="1:7" ht="24" customHeight="1" x14ac:dyDescent="0.25">
      <c r="A11056" s="276" t="s">
        <v>39</v>
      </c>
      <c r="B11056" s="97">
        <f>IFERROR(VALUE(LEFT(B11057,FIND(".",B11057)-1)),"")</f>
        <v>19</v>
      </c>
      <c r="C11056" s="89" t="str">
        <f>IFERROR(VLOOKUP(B11056,Tabla_CyP,2,FALSE),"")</f>
        <v xml:space="preserve"> PINTURAS</v>
      </c>
      <c r="E11056" s="95"/>
      <c r="G11056" s="277"/>
    </row>
    <row r="11057" spans="1:123" ht="24" customHeight="1" x14ac:dyDescent="0.25">
      <c r="A11057" s="276" t="s">
        <v>25</v>
      </c>
      <c r="B11057" s="98" t="str">
        <f>IFERROR(VLOOKUP(COUNTIF($A$1:A11057,"ANALISIS DE PRECIOS"),Tabla_NumeroItem,2,FALSE),"")</f>
        <v>19.4.2</v>
      </c>
      <c r="C11057" s="89" t="str">
        <f>IFERROR(VLOOKUP(B11057,Tabla_CyP,2,FALSE),"")</f>
        <v>Pintura Antióxido</v>
      </c>
      <c r="D11057" s="94"/>
      <c r="E11057" s="95"/>
      <c r="F11057" s="93" t="s">
        <v>26</v>
      </c>
      <c r="G11057" s="278" t="str">
        <f>IFERROR(VLOOKUP(B11057,Tabla_CyP,4,FALSE),"")</f>
        <v>m2</v>
      </c>
    </row>
    <row r="11058" spans="1:123" ht="24" customHeight="1" x14ac:dyDescent="0.25">
      <c r="A11058" s="276"/>
      <c r="B11058" s="88"/>
      <c r="D11058" s="94"/>
      <c r="E11058" s="95"/>
      <c r="G11058" s="277"/>
    </row>
    <row r="11059" spans="1:123" ht="24" customHeight="1" x14ac:dyDescent="0.25">
      <c r="A11059" s="335" t="s">
        <v>507</v>
      </c>
      <c r="B11059" s="336"/>
      <c r="C11059" s="337" t="s">
        <v>0</v>
      </c>
      <c r="D11059" s="337" t="s">
        <v>27</v>
      </c>
      <c r="E11059" s="339" t="s">
        <v>28</v>
      </c>
      <c r="F11059" s="341" t="s">
        <v>29</v>
      </c>
      <c r="G11059" s="341" t="s">
        <v>30</v>
      </c>
    </row>
    <row r="11060" spans="1:123" s="94" customFormat="1" ht="24" customHeight="1" x14ac:dyDescent="0.25">
      <c r="A11060" s="99" t="s">
        <v>508</v>
      </c>
      <c r="B11060" s="99" t="s">
        <v>509</v>
      </c>
      <c r="C11060" s="338"/>
      <c r="D11060" s="338"/>
      <c r="E11060" s="340"/>
      <c r="F11060" s="342"/>
      <c r="G11060" s="342"/>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19.4.2</v>
      </c>
      <c r="B11099" s="288" t="str">
        <f>C11057</f>
        <v>Pintura Antióxido</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SUBSECRETARIA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E.N.I. Bº 7 de Septiembre</v>
      </c>
      <c r="C11104" s="87"/>
      <c r="D11104" s="87"/>
      <c r="E11104" s="87"/>
      <c r="F11104" s="93" t="s">
        <v>38</v>
      </c>
      <c r="G11104" s="275">
        <f>Fecha_Base</f>
        <v>0</v>
      </c>
    </row>
    <row r="11105" spans="1:123" ht="24" customHeight="1" x14ac:dyDescent="0.25">
      <c r="A11105" s="276" t="s">
        <v>601</v>
      </c>
      <c r="B11105" s="88" t="str">
        <f>Ubicación</f>
        <v>CHIMBAS - SAN JUAN</v>
      </c>
      <c r="C11105" s="88"/>
      <c r="D11105" s="94"/>
      <c r="E11105" s="95"/>
      <c r="G11105" s="277"/>
    </row>
    <row r="11106" spans="1:123" ht="24" customHeight="1" x14ac:dyDescent="0.25">
      <c r="A11106" s="276" t="s">
        <v>39</v>
      </c>
      <c r="B11106" s="97">
        <f>IFERROR(VALUE(LEFT(B11107,FIND(".",B11107)-1)),"")</f>
        <v>19</v>
      </c>
      <c r="C11106" s="89" t="str">
        <f>IFERROR(VLOOKUP(B11106,Tabla_CyP,2,FALSE),"")</f>
        <v xml:space="preserve"> PINTURAS</v>
      </c>
      <c r="E11106" s="95"/>
      <c r="G11106" s="277"/>
    </row>
    <row r="11107" spans="1:123" ht="24" customHeight="1" x14ac:dyDescent="0.25">
      <c r="A11107" s="276" t="s">
        <v>25</v>
      </c>
      <c r="B11107" s="98" t="str">
        <f>IFERROR(VLOOKUP(COUNTIF($A$1:A11107,"ANALISIS DE PRECIOS"),Tabla_NumeroItem,2,FALSE),"")</f>
        <v>19.5.1</v>
      </c>
      <c r="C11107" s="89" t="str">
        <f>IFERROR(VLOOKUP(B11107,Tabla_CyP,2,FALSE),"")</f>
        <v>Pintura en madera</v>
      </c>
      <c r="D11107" s="94"/>
      <c r="E11107" s="95"/>
      <c r="F11107" s="93" t="s">
        <v>26</v>
      </c>
      <c r="G11107" s="278" t="str">
        <f>IFERROR(VLOOKUP(B11107,Tabla_CyP,4,FALSE),"")</f>
        <v>m2</v>
      </c>
    </row>
    <row r="11108" spans="1:123" ht="24" customHeight="1" x14ac:dyDescent="0.25">
      <c r="A11108" s="276"/>
      <c r="B11108" s="88"/>
      <c r="D11108" s="94"/>
      <c r="E11108" s="95"/>
      <c r="G11108" s="277"/>
    </row>
    <row r="11109" spans="1:123" ht="24" customHeight="1" x14ac:dyDescent="0.25">
      <c r="A11109" s="335" t="s">
        <v>507</v>
      </c>
      <c r="B11109" s="336"/>
      <c r="C11109" s="337" t="s">
        <v>0</v>
      </c>
      <c r="D11109" s="337" t="s">
        <v>27</v>
      </c>
      <c r="E11109" s="339" t="s">
        <v>28</v>
      </c>
      <c r="F11109" s="341" t="s">
        <v>29</v>
      </c>
      <c r="G11109" s="341" t="s">
        <v>30</v>
      </c>
    </row>
    <row r="11110" spans="1:123" s="94" customFormat="1" ht="24" customHeight="1" x14ac:dyDescent="0.25">
      <c r="A11110" s="99" t="s">
        <v>508</v>
      </c>
      <c r="B11110" s="99" t="s">
        <v>509</v>
      </c>
      <c r="C11110" s="338"/>
      <c r="D11110" s="338"/>
      <c r="E11110" s="340"/>
      <c r="F11110" s="342"/>
      <c r="G11110" s="342"/>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19.5.1</v>
      </c>
      <c r="B11149" s="288" t="str">
        <f>C11107</f>
        <v>Pintura en madera</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SUBSECRETARIA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E.N.I. Bº 7 de Septiembre</v>
      </c>
      <c r="C11154" s="87"/>
      <c r="D11154" s="87"/>
      <c r="E11154" s="87"/>
      <c r="F11154" s="93" t="s">
        <v>38</v>
      </c>
      <c r="G11154" s="275">
        <f>Fecha_Base</f>
        <v>0</v>
      </c>
    </row>
    <row r="11155" spans="1:123" ht="24" customHeight="1" x14ac:dyDescent="0.25">
      <c r="A11155" s="276" t="s">
        <v>601</v>
      </c>
      <c r="B11155" s="88" t="str">
        <f>Ubicación</f>
        <v>CHIMBAS - SAN JUAN</v>
      </c>
      <c r="C11155" s="88"/>
      <c r="D11155" s="94"/>
      <c r="E11155" s="95"/>
      <c r="G11155" s="277"/>
    </row>
    <row r="11156" spans="1:123" ht="24" customHeight="1" x14ac:dyDescent="0.25">
      <c r="A11156" s="276" t="s">
        <v>39</v>
      </c>
      <c r="B11156" s="97">
        <f>IFERROR(VALUE(LEFT(B11157,FIND(".",B11157)-1)),"")</f>
        <v>19</v>
      </c>
      <c r="C11156" s="89" t="str">
        <f>IFERROR(VLOOKUP(B11156,Tabla_CyP,2,FALSE),"")</f>
        <v xml:space="preserve"> PINTURAS</v>
      </c>
      <c r="E11156" s="95"/>
      <c r="G11156" s="277"/>
    </row>
    <row r="11157" spans="1:123" ht="24" customHeight="1" x14ac:dyDescent="0.25">
      <c r="A11157" s="276" t="s">
        <v>25</v>
      </c>
      <c r="B11157" s="98" t="str">
        <f>IFERROR(VLOOKUP(COUNTIF($A$1:A11157,"ANALISIS DE PRECIOS"),Tabla_NumeroItem,2,FALSE),"")</f>
        <v>19.5.4</v>
      </c>
      <c r="C11157" s="89" t="str">
        <f>IFERROR(VLOOKUP(B11157,Tabla_CyP,2,FALSE),"")</f>
        <v>Pintura esmalte sintético en paredes (friso)</v>
      </c>
      <c r="D11157" s="94"/>
      <c r="E11157" s="95"/>
      <c r="F11157" s="93" t="s">
        <v>26</v>
      </c>
      <c r="G11157" s="278" t="str">
        <f>IFERROR(VLOOKUP(B11157,Tabla_CyP,4,FALSE),"")</f>
        <v>m2</v>
      </c>
    </row>
    <row r="11158" spans="1:123" ht="24" customHeight="1" x14ac:dyDescent="0.25">
      <c r="A11158" s="276"/>
      <c r="B11158" s="88"/>
      <c r="D11158" s="94"/>
      <c r="E11158" s="95"/>
      <c r="G11158" s="277"/>
    </row>
    <row r="11159" spans="1:123" ht="24" customHeight="1" x14ac:dyDescent="0.25">
      <c r="A11159" s="335" t="s">
        <v>507</v>
      </c>
      <c r="B11159" s="336"/>
      <c r="C11159" s="337" t="s">
        <v>0</v>
      </c>
      <c r="D11159" s="337" t="s">
        <v>27</v>
      </c>
      <c r="E11159" s="339" t="s">
        <v>28</v>
      </c>
      <c r="F11159" s="341" t="s">
        <v>29</v>
      </c>
      <c r="G11159" s="341" t="s">
        <v>30</v>
      </c>
    </row>
    <row r="11160" spans="1:123" s="94" customFormat="1" ht="24" customHeight="1" x14ac:dyDescent="0.25">
      <c r="A11160" s="99" t="s">
        <v>508</v>
      </c>
      <c r="B11160" s="99" t="s">
        <v>509</v>
      </c>
      <c r="C11160" s="338"/>
      <c r="D11160" s="338"/>
      <c r="E11160" s="340"/>
      <c r="F11160" s="342"/>
      <c r="G11160" s="342"/>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19.5.4</v>
      </c>
      <c r="B11199" s="288" t="str">
        <f>C11157</f>
        <v>Pintura esmalte sintético en paredes (friso)</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SUBSECRETARIA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E.N.I. Bº 7 de Septiembre</v>
      </c>
      <c r="C11204" s="87"/>
      <c r="D11204" s="87"/>
      <c r="E11204" s="87"/>
      <c r="F11204" s="93" t="s">
        <v>38</v>
      </c>
      <c r="G11204" s="275">
        <f>Fecha_Base</f>
        <v>0</v>
      </c>
    </row>
    <row r="11205" spans="1:123" ht="24" customHeight="1" x14ac:dyDescent="0.25">
      <c r="A11205" s="276" t="s">
        <v>601</v>
      </c>
      <c r="B11205" s="88" t="str">
        <f>Ubicación</f>
        <v>CHIMBAS - SAN JUAN</v>
      </c>
      <c r="C11205" s="88"/>
      <c r="D11205" s="94"/>
      <c r="E11205" s="95"/>
      <c r="G11205" s="277"/>
    </row>
    <row r="11206" spans="1:123" ht="24" customHeight="1" x14ac:dyDescent="0.25">
      <c r="A11206" s="276" t="s">
        <v>39</v>
      </c>
      <c r="B11206" s="97">
        <f>IFERROR(VALUE(LEFT(B11207,FIND(".",B11207)-1)),"")</f>
        <v>20</v>
      </c>
      <c r="C11206" s="89" t="str">
        <f>IFERROR(VLOOKUP(B11206,Tabla_CyP,2,FALSE),"")</f>
        <v xml:space="preserve"> SEÑALETICA</v>
      </c>
      <c r="E11206" s="95"/>
      <c r="G11206" s="277"/>
    </row>
    <row r="11207" spans="1:123" ht="24" customHeight="1" x14ac:dyDescent="0.25">
      <c r="A11207" s="276" t="s">
        <v>25</v>
      </c>
      <c r="B11207" s="98" t="str">
        <f>IFERROR(VLOOKUP(COUNTIF($A$1:A11207,"ANALISIS DE PRECIOS"),Tabla_NumeroItem,2,FALSE),"")</f>
        <v>20.1</v>
      </c>
      <c r="C11207" s="89" t="str">
        <f>IFERROR(VLOOKUP(B11207,Tabla_CyP,2,FALSE),"")</f>
        <v>Señalización</v>
      </c>
      <c r="D11207" s="94"/>
      <c r="E11207" s="95"/>
      <c r="F11207" s="93" t="s">
        <v>26</v>
      </c>
      <c r="G11207" s="278" t="str">
        <f>IFERROR(VLOOKUP(B11207,Tabla_CyP,4,FALSE),"")</f>
        <v>Un</v>
      </c>
    </row>
    <row r="11208" spans="1:123" ht="24" customHeight="1" x14ac:dyDescent="0.25">
      <c r="A11208" s="276"/>
      <c r="B11208" s="88"/>
      <c r="D11208" s="94"/>
      <c r="E11208" s="95"/>
      <c r="G11208" s="277"/>
    </row>
    <row r="11209" spans="1:123" ht="24" customHeight="1" x14ac:dyDescent="0.25">
      <c r="A11209" s="335" t="s">
        <v>507</v>
      </c>
      <c r="B11209" s="336"/>
      <c r="C11209" s="337" t="s">
        <v>0</v>
      </c>
      <c r="D11209" s="337" t="s">
        <v>27</v>
      </c>
      <c r="E11209" s="339" t="s">
        <v>28</v>
      </c>
      <c r="F11209" s="341" t="s">
        <v>29</v>
      </c>
      <c r="G11209" s="341" t="s">
        <v>30</v>
      </c>
    </row>
    <row r="11210" spans="1:123" s="94" customFormat="1" ht="24" customHeight="1" x14ac:dyDescent="0.25">
      <c r="A11210" s="99" t="s">
        <v>508</v>
      </c>
      <c r="B11210" s="99" t="s">
        <v>509</v>
      </c>
      <c r="C11210" s="338"/>
      <c r="D11210" s="338"/>
      <c r="E11210" s="340"/>
      <c r="F11210" s="342"/>
      <c r="G11210" s="342"/>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20.1</v>
      </c>
      <c r="B11249" s="288" t="str">
        <f>C11207</f>
        <v>Señalización</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SUBSECRETARIA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E.N.I. Bº 7 de Septiembre</v>
      </c>
      <c r="C11254" s="87"/>
      <c r="D11254" s="87"/>
      <c r="E11254" s="87"/>
      <c r="F11254" s="93" t="s">
        <v>38</v>
      </c>
      <c r="G11254" s="275">
        <f>Fecha_Base</f>
        <v>0</v>
      </c>
    </row>
    <row r="11255" spans="1:123" ht="24" customHeight="1" x14ac:dyDescent="0.25">
      <c r="A11255" s="276" t="s">
        <v>601</v>
      </c>
      <c r="B11255" s="88" t="str">
        <f>Ubicación</f>
        <v>CHIMBAS - SAN JUAN</v>
      </c>
      <c r="C11255" s="88"/>
      <c r="D11255" s="94"/>
      <c r="E11255" s="95"/>
      <c r="G11255" s="277"/>
    </row>
    <row r="11256" spans="1:123" ht="24" customHeight="1" x14ac:dyDescent="0.25">
      <c r="A11256" s="276" t="s">
        <v>39</v>
      </c>
      <c r="B11256" s="97">
        <f>IFERROR(VALUE(LEFT(B11257,FIND(".",B11257)-1)),"")</f>
        <v>21</v>
      </c>
      <c r="C11256" s="89" t="str">
        <f>IFERROR(VLOOKUP(B11256,Tabla_CyP,2,FALSE),"")</f>
        <v xml:space="preserve"> OBRAS EXTERIORES</v>
      </c>
      <c r="E11256" s="95"/>
      <c r="G11256" s="277"/>
    </row>
    <row r="11257" spans="1:123" ht="24" customHeight="1" x14ac:dyDescent="0.25">
      <c r="A11257" s="276" t="s">
        <v>25</v>
      </c>
      <c r="B11257" s="98" t="str">
        <f>IFERROR(VLOOKUP(COUNTIF($A$1:A11257,"ANALISIS DE PRECIOS"),Tabla_NumeroItem,2,FALSE),"")</f>
        <v>21.1.1</v>
      </c>
      <c r="C11257" s="89" t="str">
        <f>IFERROR(VLOOKUP(B11257,Tabla_CyP,2,FALSE),"")</f>
        <v>Cercos Perimetrales</v>
      </c>
      <c r="D11257" s="94"/>
      <c r="E11257" s="95"/>
      <c r="F11257" s="93" t="s">
        <v>26</v>
      </c>
      <c r="G11257" s="278" t="str">
        <f>IFERROR(VLOOKUP(B11257,Tabla_CyP,4,FALSE),"")</f>
        <v>ml</v>
      </c>
    </row>
    <row r="11258" spans="1:123" ht="24" customHeight="1" x14ac:dyDescent="0.25">
      <c r="A11258" s="276"/>
      <c r="B11258" s="88"/>
      <c r="D11258" s="94"/>
      <c r="E11258" s="95"/>
      <c r="G11258" s="277"/>
    </row>
    <row r="11259" spans="1:123" ht="24" customHeight="1" x14ac:dyDescent="0.25">
      <c r="A11259" s="335" t="s">
        <v>507</v>
      </c>
      <c r="B11259" s="336"/>
      <c r="C11259" s="337" t="s">
        <v>0</v>
      </c>
      <c r="D11259" s="337" t="s">
        <v>27</v>
      </c>
      <c r="E11259" s="339" t="s">
        <v>28</v>
      </c>
      <c r="F11259" s="341" t="s">
        <v>29</v>
      </c>
      <c r="G11259" s="341" t="s">
        <v>30</v>
      </c>
    </row>
    <row r="11260" spans="1:123" s="94" customFormat="1" ht="24" customHeight="1" x14ac:dyDescent="0.25">
      <c r="A11260" s="99" t="s">
        <v>508</v>
      </c>
      <c r="B11260" s="99" t="s">
        <v>509</v>
      </c>
      <c r="C11260" s="338"/>
      <c r="D11260" s="338"/>
      <c r="E11260" s="340"/>
      <c r="F11260" s="342"/>
      <c r="G11260" s="342"/>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21.1.1</v>
      </c>
      <c r="B11299" s="288" t="str">
        <f>C11257</f>
        <v>Cercos Perimetrales</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SUBSECRETARIA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E.N.I. Bº 7 de Septiembre</v>
      </c>
      <c r="C11304" s="87"/>
      <c r="D11304" s="87"/>
      <c r="E11304" s="87"/>
      <c r="F11304" s="93" t="s">
        <v>38</v>
      </c>
      <c r="G11304" s="275">
        <f>Fecha_Base</f>
        <v>0</v>
      </c>
    </row>
    <row r="11305" spans="1:123" ht="24" customHeight="1" x14ac:dyDescent="0.25">
      <c r="A11305" s="276" t="s">
        <v>601</v>
      </c>
      <c r="B11305" s="88" t="str">
        <f>Ubicación</f>
        <v>CHIMBAS - SAN JUAN</v>
      </c>
      <c r="C11305" s="88"/>
      <c r="D11305" s="94"/>
      <c r="E11305" s="95"/>
      <c r="G11305" s="277"/>
    </row>
    <row r="11306" spans="1:123" ht="24" customHeight="1" x14ac:dyDescent="0.25">
      <c r="A11306" s="276" t="s">
        <v>39</v>
      </c>
      <c r="B11306" s="97">
        <f>IFERROR(VALUE(LEFT(B11307,FIND(".",B11307)-1)),"")</f>
        <v>21</v>
      </c>
      <c r="C11306" s="89" t="str">
        <f>IFERROR(VLOOKUP(B11306,Tabla_CyP,2,FALSE),"")</f>
        <v xml:space="preserve"> OBRAS EXTERIORES</v>
      </c>
      <c r="E11306" s="95"/>
      <c r="G11306" s="277"/>
    </row>
    <row r="11307" spans="1:123" ht="24" customHeight="1" x14ac:dyDescent="0.25">
      <c r="A11307" s="276" t="s">
        <v>25</v>
      </c>
      <c r="B11307" s="98" t="str">
        <f>IFERROR(VLOOKUP(COUNTIF($A$1:A11307,"ANALISIS DE PRECIOS"),Tabla_NumeroItem,2,FALSE),"")</f>
        <v>21.1.2</v>
      </c>
      <c r="C11307" s="89" t="str">
        <f>IFERROR(VLOOKUP(B11307,Tabla_CyP,2,FALSE),"")</f>
        <v>Cercos Frente</v>
      </c>
      <c r="D11307" s="94"/>
      <c r="E11307" s="95"/>
      <c r="F11307" s="93" t="s">
        <v>26</v>
      </c>
      <c r="G11307" s="278" t="str">
        <f>IFERROR(VLOOKUP(B11307,Tabla_CyP,4,FALSE),"")</f>
        <v>m2</v>
      </c>
    </row>
    <row r="11308" spans="1:123" ht="24" customHeight="1" x14ac:dyDescent="0.25">
      <c r="A11308" s="276"/>
      <c r="B11308" s="88"/>
      <c r="D11308" s="94"/>
      <c r="E11308" s="95"/>
      <c r="G11308" s="277"/>
    </row>
    <row r="11309" spans="1:123" ht="24" customHeight="1" x14ac:dyDescent="0.25">
      <c r="A11309" s="335" t="s">
        <v>507</v>
      </c>
      <c r="B11309" s="336"/>
      <c r="C11309" s="337" t="s">
        <v>0</v>
      </c>
      <c r="D11309" s="337" t="s">
        <v>27</v>
      </c>
      <c r="E11309" s="339" t="s">
        <v>28</v>
      </c>
      <c r="F11309" s="341" t="s">
        <v>29</v>
      </c>
      <c r="G11309" s="341" t="s">
        <v>30</v>
      </c>
    </row>
    <row r="11310" spans="1:123" s="94" customFormat="1" ht="24" customHeight="1" x14ac:dyDescent="0.25">
      <c r="A11310" s="99" t="s">
        <v>508</v>
      </c>
      <c r="B11310" s="99" t="s">
        <v>509</v>
      </c>
      <c r="C11310" s="338"/>
      <c r="D11310" s="338"/>
      <c r="E11310" s="340"/>
      <c r="F11310" s="342"/>
      <c r="G11310" s="342"/>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21.1.2</v>
      </c>
      <c r="B11349" s="288" t="str">
        <f>C11307</f>
        <v>Cercos Frente</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SUBSECRETARIA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E.N.I. Bº 7 de Septiembre</v>
      </c>
      <c r="C11354" s="87"/>
      <c r="D11354" s="87"/>
      <c r="E11354" s="87"/>
      <c r="F11354" s="93" t="s">
        <v>38</v>
      </c>
      <c r="G11354" s="275">
        <f>Fecha_Base</f>
        <v>0</v>
      </c>
    </row>
    <row r="11355" spans="1:123" ht="24" customHeight="1" x14ac:dyDescent="0.25">
      <c r="A11355" s="276" t="s">
        <v>601</v>
      </c>
      <c r="B11355" s="88" t="str">
        <f>Ubicación</f>
        <v>CHIMBAS - SAN JUAN</v>
      </c>
      <c r="C11355" s="88"/>
      <c r="D11355" s="94"/>
      <c r="E11355" s="95"/>
      <c r="G11355" s="277"/>
    </row>
    <row r="11356" spans="1:123" ht="24" customHeight="1" x14ac:dyDescent="0.25">
      <c r="A11356" s="276" t="s">
        <v>39</v>
      </c>
      <c r="B11356" s="97">
        <f>IFERROR(VALUE(LEFT(B11357,FIND(".",B11357)-1)),"")</f>
        <v>21</v>
      </c>
      <c r="C11356" s="89" t="str">
        <f>IFERROR(VLOOKUP(B11356,Tabla_CyP,2,FALSE),"")</f>
        <v xml:space="preserve"> OBRAS EXTERIORES</v>
      </c>
      <c r="E11356" s="95"/>
      <c r="G11356" s="277"/>
    </row>
    <row r="11357" spans="1:123" ht="24" customHeight="1" x14ac:dyDescent="0.25">
      <c r="A11357" s="276" t="s">
        <v>25</v>
      </c>
      <c r="B11357" s="98" t="str">
        <f>IFERROR(VLOOKUP(COUNTIF($A$1:A11357,"ANALISIS DE PRECIOS"),Tabla_NumeroItem,2,FALSE),"")</f>
        <v>21.2.1</v>
      </c>
      <c r="C11357" s="89" t="str">
        <f>IFERROR(VLOOKUP(B11357,Tabla_CyP,2,FALSE),"")</f>
        <v>Bancos exteriores</v>
      </c>
      <c r="D11357" s="94"/>
      <c r="E11357" s="95"/>
      <c r="F11357" s="93" t="s">
        <v>26</v>
      </c>
      <c r="G11357" s="278" t="str">
        <f>IFERROR(VLOOKUP(B11357,Tabla_CyP,4,FALSE),"")</f>
        <v>gl</v>
      </c>
    </row>
    <row r="11358" spans="1:123" ht="24" customHeight="1" x14ac:dyDescent="0.25">
      <c r="A11358" s="276"/>
      <c r="B11358" s="88"/>
      <c r="D11358" s="94"/>
      <c r="E11358" s="95"/>
      <c r="G11358" s="277"/>
    </row>
    <row r="11359" spans="1:123" ht="24" customHeight="1" x14ac:dyDescent="0.25">
      <c r="A11359" s="335" t="s">
        <v>507</v>
      </c>
      <c r="B11359" s="336"/>
      <c r="C11359" s="337" t="s">
        <v>0</v>
      </c>
      <c r="D11359" s="337" t="s">
        <v>27</v>
      </c>
      <c r="E11359" s="339" t="s">
        <v>28</v>
      </c>
      <c r="F11359" s="341" t="s">
        <v>29</v>
      </c>
      <c r="G11359" s="341" t="s">
        <v>30</v>
      </c>
    </row>
    <row r="11360" spans="1:123" s="94" customFormat="1" ht="24" customHeight="1" x14ac:dyDescent="0.25">
      <c r="A11360" s="99" t="s">
        <v>508</v>
      </c>
      <c r="B11360" s="99" t="s">
        <v>509</v>
      </c>
      <c r="C11360" s="338"/>
      <c r="D11360" s="338"/>
      <c r="E11360" s="340"/>
      <c r="F11360" s="342"/>
      <c r="G11360" s="342"/>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21.2.1</v>
      </c>
      <c r="B11399" s="288" t="str">
        <f>C11357</f>
        <v>Bancos exteriores</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SUBSECRETARIA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E.N.I. Bº 7 de Septiembre</v>
      </c>
      <c r="C11404" s="87"/>
      <c r="D11404" s="87"/>
      <c r="E11404" s="87"/>
      <c r="F11404" s="93" t="s">
        <v>38</v>
      </c>
      <c r="G11404" s="275">
        <f>Fecha_Base</f>
        <v>0</v>
      </c>
    </row>
    <row r="11405" spans="1:7" ht="24" customHeight="1" x14ac:dyDescent="0.25">
      <c r="A11405" s="276" t="s">
        <v>601</v>
      </c>
      <c r="B11405" s="88" t="str">
        <f>Ubicación</f>
        <v>CHIMBAS - SAN JUAN</v>
      </c>
      <c r="C11405" s="88"/>
      <c r="D11405" s="94"/>
      <c r="E11405" s="95"/>
      <c r="G11405" s="277"/>
    </row>
    <row r="11406" spans="1:7" ht="24" customHeight="1" x14ac:dyDescent="0.25">
      <c r="A11406" s="276" t="s">
        <v>39</v>
      </c>
      <c r="B11406" s="97">
        <f>IFERROR(VALUE(LEFT(B11407,FIND(".",B11407)-1)),"")</f>
        <v>21</v>
      </c>
      <c r="C11406" s="89" t="str">
        <f>IFERROR(VLOOKUP(B11406,Tabla_CyP,2,FALSE),"")</f>
        <v xml:space="preserve"> OBRAS EXTERIORES</v>
      </c>
      <c r="E11406" s="95"/>
      <c r="G11406" s="277"/>
    </row>
    <row r="11407" spans="1:7" ht="24" customHeight="1" x14ac:dyDescent="0.25">
      <c r="A11407" s="276" t="s">
        <v>25</v>
      </c>
      <c r="B11407" s="98" t="str">
        <f>IFERROR(VLOOKUP(COUNTIF($A$1:A11407,"ANALISIS DE PRECIOS"),Tabla_NumeroItem,2,FALSE),"")</f>
        <v>21.3</v>
      </c>
      <c r="C11407" s="89" t="str">
        <f>IFERROR(VLOOKUP(B11407,Tabla_CyP,2,FALSE),"")</f>
        <v>Parquizacion y riego</v>
      </c>
      <c r="D11407" s="94"/>
      <c r="E11407" s="95"/>
      <c r="F11407" s="93" t="s">
        <v>26</v>
      </c>
      <c r="G11407" s="278" t="str">
        <f>IFERROR(VLOOKUP(B11407,Tabla_CyP,4,FALSE),"")</f>
        <v>gl</v>
      </c>
    </row>
    <row r="11408" spans="1:7" ht="24" customHeight="1" x14ac:dyDescent="0.25">
      <c r="A11408" s="276"/>
      <c r="B11408" s="88"/>
      <c r="D11408" s="94"/>
      <c r="E11408" s="95"/>
      <c r="G11408" s="277"/>
    </row>
    <row r="11409" spans="1:123" ht="24" customHeight="1" x14ac:dyDescent="0.25">
      <c r="A11409" s="335" t="s">
        <v>507</v>
      </c>
      <c r="B11409" s="336"/>
      <c r="C11409" s="337" t="s">
        <v>0</v>
      </c>
      <c r="D11409" s="337" t="s">
        <v>27</v>
      </c>
      <c r="E11409" s="339" t="s">
        <v>28</v>
      </c>
      <c r="F11409" s="341" t="s">
        <v>29</v>
      </c>
      <c r="G11409" s="341" t="s">
        <v>30</v>
      </c>
    </row>
    <row r="11410" spans="1:123" s="94" customFormat="1" ht="24" customHeight="1" x14ac:dyDescent="0.25">
      <c r="A11410" s="99" t="s">
        <v>508</v>
      </c>
      <c r="B11410" s="99" t="s">
        <v>509</v>
      </c>
      <c r="C11410" s="338"/>
      <c r="D11410" s="338"/>
      <c r="E11410" s="340"/>
      <c r="F11410" s="342"/>
      <c r="G11410" s="342"/>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21.3</v>
      </c>
      <c r="B11449" s="288" t="str">
        <f>C11407</f>
        <v>Parquizacion y riego</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SUBSECRETARIA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E.N.I. Bº 7 de Septiembre</v>
      </c>
      <c r="C11454" s="87"/>
      <c r="D11454" s="87"/>
      <c r="E11454" s="87"/>
      <c r="F11454" s="93" t="s">
        <v>38</v>
      </c>
      <c r="G11454" s="275">
        <f>Fecha_Base</f>
        <v>0</v>
      </c>
    </row>
    <row r="11455" spans="1:7" ht="24" customHeight="1" x14ac:dyDescent="0.25">
      <c r="A11455" s="276" t="s">
        <v>601</v>
      </c>
      <c r="B11455" s="88" t="str">
        <f>Ubicación</f>
        <v>CHIMBAS - SAN JUAN</v>
      </c>
      <c r="C11455" s="88"/>
      <c r="D11455" s="94"/>
      <c r="E11455" s="95"/>
      <c r="G11455" s="277"/>
    </row>
    <row r="11456" spans="1:7" ht="24" customHeight="1" x14ac:dyDescent="0.25">
      <c r="A11456" s="276" t="s">
        <v>39</v>
      </c>
      <c r="B11456" s="97">
        <f>IFERROR(VALUE(LEFT(B11457,FIND(".",B11457)-1)),"")</f>
        <v>21</v>
      </c>
      <c r="C11456" s="89" t="str">
        <f>IFERROR(VLOOKUP(B11456,Tabla_CyP,2,FALSE),"")</f>
        <v xml:space="preserve"> OBRAS EXTERIORES</v>
      </c>
      <c r="E11456" s="95"/>
      <c r="G11456" s="277"/>
    </row>
    <row r="11457" spans="1:123" ht="24" customHeight="1" x14ac:dyDescent="0.25">
      <c r="A11457" s="276" t="s">
        <v>25</v>
      </c>
      <c r="B11457" s="98" t="str">
        <f>IFERROR(VLOOKUP(COUNTIF($A$1:A11457,"ANALISIS DE PRECIOS"),Tabla_NumeroItem,2,FALSE),"")</f>
        <v>21.4.1</v>
      </c>
      <c r="C11457" s="89" t="str">
        <f>IFERROR(VLOOKUP(B11457,Tabla_CyP,2,FALSE),"")</f>
        <v>Rampas de acceso</v>
      </c>
      <c r="D11457" s="94"/>
      <c r="E11457" s="95"/>
      <c r="F11457" s="93" t="s">
        <v>26</v>
      </c>
      <c r="G11457" s="278" t="str">
        <f>IFERROR(VLOOKUP(B11457,Tabla_CyP,4,FALSE),"")</f>
        <v>m2</v>
      </c>
    </row>
    <row r="11458" spans="1:123" ht="24" customHeight="1" x14ac:dyDescent="0.25">
      <c r="A11458" s="276"/>
      <c r="B11458" s="88"/>
      <c r="D11458" s="94"/>
      <c r="E11458" s="95"/>
      <c r="G11458" s="277"/>
    </row>
    <row r="11459" spans="1:123" ht="24" customHeight="1" x14ac:dyDescent="0.25">
      <c r="A11459" s="335" t="s">
        <v>507</v>
      </c>
      <c r="B11459" s="336"/>
      <c r="C11459" s="337" t="s">
        <v>0</v>
      </c>
      <c r="D11459" s="337" t="s">
        <v>27</v>
      </c>
      <c r="E11459" s="339" t="s">
        <v>28</v>
      </c>
      <c r="F11459" s="341" t="s">
        <v>29</v>
      </c>
      <c r="G11459" s="341" t="s">
        <v>30</v>
      </c>
    </row>
    <row r="11460" spans="1:123" s="94" customFormat="1" ht="24" customHeight="1" x14ac:dyDescent="0.25">
      <c r="A11460" s="99" t="s">
        <v>508</v>
      </c>
      <c r="B11460" s="99" t="s">
        <v>509</v>
      </c>
      <c r="C11460" s="338"/>
      <c r="D11460" s="338"/>
      <c r="E11460" s="340"/>
      <c r="F11460" s="342"/>
      <c r="G11460" s="342"/>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21.4.1</v>
      </c>
      <c r="B11499" s="288" t="str">
        <f>C11457</f>
        <v>Rampas de acceso</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SUBSECRETARIA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E.N.I. Bº 7 de Septiembre</v>
      </c>
      <c r="C11504" s="87"/>
      <c r="D11504" s="87"/>
      <c r="E11504" s="87"/>
      <c r="F11504" s="93" t="s">
        <v>38</v>
      </c>
      <c r="G11504" s="275">
        <f>Fecha_Base</f>
        <v>0</v>
      </c>
    </row>
    <row r="11505" spans="1:123" ht="24" customHeight="1" x14ac:dyDescent="0.25">
      <c r="A11505" s="276" t="s">
        <v>601</v>
      </c>
      <c r="B11505" s="88" t="str">
        <f>Ubicación</f>
        <v>CHIMBAS - SAN JUAN</v>
      </c>
      <c r="C11505" s="88"/>
      <c r="D11505" s="94"/>
      <c r="E11505" s="95"/>
      <c r="G11505" s="277"/>
    </row>
    <row r="11506" spans="1:123" ht="24" customHeight="1" x14ac:dyDescent="0.25">
      <c r="A11506" s="276" t="s">
        <v>39</v>
      </c>
      <c r="B11506" s="97">
        <f>IFERROR(VALUE(LEFT(B11507,FIND(".",B11507)-1)),"")</f>
        <v>23</v>
      </c>
      <c r="C11506" s="89" t="str">
        <f>IFERROR(VLOOKUP(B11506,Tabla_CyP,2,FALSE),"")</f>
        <v xml:space="preserve"> LIMPIEZA DE OBRA</v>
      </c>
      <c r="E11506" s="95"/>
      <c r="G11506" s="277"/>
    </row>
    <row r="11507" spans="1:123" ht="24" customHeight="1" x14ac:dyDescent="0.25">
      <c r="A11507" s="276" t="s">
        <v>25</v>
      </c>
      <c r="B11507" s="98" t="str">
        <f>IFERROR(VLOOKUP(COUNTIF($A$1:A11507,"ANALISIS DE PRECIOS"),Tabla_NumeroItem,2,FALSE),"")</f>
        <v>23.1</v>
      </c>
      <c r="C11507" s="89" t="str">
        <f>IFERROR(VLOOKUP(B11507,Tabla_CyP,2,FALSE),"")</f>
        <v>Limpieza de obra periódica de la obra y el obrador</v>
      </c>
      <c r="D11507" s="94"/>
      <c r="E11507" s="95"/>
      <c r="F11507" s="93" t="s">
        <v>26</v>
      </c>
      <c r="G11507" s="278" t="str">
        <f>IFERROR(VLOOKUP(B11507,Tabla_CyP,4,FALSE),"")</f>
        <v>m2</v>
      </c>
    </row>
    <row r="11508" spans="1:123" ht="24" customHeight="1" x14ac:dyDescent="0.25">
      <c r="A11508" s="276"/>
      <c r="B11508" s="88"/>
      <c r="D11508" s="94"/>
      <c r="E11508" s="95"/>
      <c r="G11508" s="277"/>
    </row>
    <row r="11509" spans="1:123" ht="24" customHeight="1" x14ac:dyDescent="0.25">
      <c r="A11509" s="335" t="s">
        <v>507</v>
      </c>
      <c r="B11509" s="336"/>
      <c r="C11509" s="337" t="s">
        <v>0</v>
      </c>
      <c r="D11509" s="337" t="s">
        <v>27</v>
      </c>
      <c r="E11509" s="339" t="s">
        <v>28</v>
      </c>
      <c r="F11509" s="341" t="s">
        <v>29</v>
      </c>
      <c r="G11509" s="341" t="s">
        <v>30</v>
      </c>
    </row>
    <row r="11510" spans="1:123" s="94" customFormat="1" ht="24" customHeight="1" x14ac:dyDescent="0.25">
      <c r="A11510" s="99" t="s">
        <v>508</v>
      </c>
      <c r="B11510" s="99" t="s">
        <v>509</v>
      </c>
      <c r="C11510" s="338"/>
      <c r="D11510" s="338"/>
      <c r="E11510" s="340"/>
      <c r="F11510" s="342"/>
      <c r="G11510" s="342"/>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23.1</v>
      </c>
      <c r="B11549" s="288" t="str">
        <f>C11507</f>
        <v>Limpieza de obra periódica de la obra y el obrador</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SUBSECRETARIA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E.N.I. Bº 7 de Septiembre</v>
      </c>
      <c r="C11554" s="87"/>
      <c r="D11554" s="87"/>
      <c r="E11554" s="87"/>
      <c r="F11554" s="93" t="s">
        <v>38</v>
      </c>
      <c r="G11554" s="275">
        <f>Fecha_Base</f>
        <v>0</v>
      </c>
    </row>
    <row r="11555" spans="1:123" ht="24" customHeight="1" x14ac:dyDescent="0.25">
      <c r="A11555" s="276" t="s">
        <v>601</v>
      </c>
      <c r="B11555" s="88" t="str">
        <f>Ubicación</f>
        <v>CHIMBAS - SAN JUAN</v>
      </c>
      <c r="C11555" s="88"/>
      <c r="D11555" s="94"/>
      <c r="E11555" s="95"/>
      <c r="G11555" s="277"/>
    </row>
    <row r="11556" spans="1:123" ht="24" customHeight="1" x14ac:dyDescent="0.25">
      <c r="A11556" s="276" t="s">
        <v>39</v>
      </c>
      <c r="B11556" s="97">
        <f>IFERROR(VALUE(LEFT(B11557,FIND(".",B11557)-1)),"")</f>
        <v>23</v>
      </c>
      <c r="C11556" s="89" t="str">
        <f>IFERROR(VLOOKUP(B11556,Tabla_CyP,2,FALSE),"")</f>
        <v xml:space="preserve"> LIMPIEZA DE OBRA</v>
      </c>
      <c r="E11556" s="95"/>
      <c r="G11556" s="277"/>
    </row>
    <row r="11557" spans="1:123" ht="24" customHeight="1" x14ac:dyDescent="0.25">
      <c r="A11557" s="276" t="s">
        <v>25</v>
      </c>
      <c r="B11557" s="98" t="str">
        <f>IFERROR(VLOOKUP(COUNTIF($A$1:A11557,"ANALISIS DE PRECIOS"),Tabla_NumeroItem,2,FALSE),"")</f>
        <v>23.2</v>
      </c>
      <c r="C11557" s="89" t="str">
        <f>IFERROR(VLOOKUP(B11557,Tabla_CyP,2,FALSE),"")</f>
        <v>Limpieza final de la obra y el obrador</v>
      </c>
      <c r="D11557" s="94"/>
      <c r="E11557" s="95"/>
      <c r="F11557" s="93" t="s">
        <v>26</v>
      </c>
      <c r="G11557" s="278" t="str">
        <f>IFERROR(VLOOKUP(B11557,Tabla_CyP,4,FALSE),"")</f>
        <v>m2</v>
      </c>
    </row>
    <row r="11558" spans="1:123" ht="24" customHeight="1" x14ac:dyDescent="0.25">
      <c r="A11558" s="276"/>
      <c r="B11558" s="88"/>
      <c r="D11558" s="94"/>
      <c r="E11558" s="95"/>
      <c r="G11558" s="277"/>
    </row>
    <row r="11559" spans="1:123" ht="24" customHeight="1" x14ac:dyDescent="0.25">
      <c r="A11559" s="335" t="s">
        <v>507</v>
      </c>
      <c r="B11559" s="336"/>
      <c r="C11559" s="337" t="s">
        <v>0</v>
      </c>
      <c r="D11559" s="337" t="s">
        <v>27</v>
      </c>
      <c r="E11559" s="339" t="s">
        <v>28</v>
      </c>
      <c r="F11559" s="341" t="s">
        <v>29</v>
      </c>
      <c r="G11559" s="341" t="s">
        <v>30</v>
      </c>
    </row>
    <row r="11560" spans="1:123" s="94" customFormat="1" ht="24" customHeight="1" x14ac:dyDescent="0.25">
      <c r="A11560" s="99" t="s">
        <v>508</v>
      </c>
      <c r="B11560" s="99" t="s">
        <v>509</v>
      </c>
      <c r="C11560" s="338"/>
      <c r="D11560" s="338"/>
      <c r="E11560" s="340"/>
      <c r="F11560" s="342"/>
      <c r="G11560" s="342"/>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23.2</v>
      </c>
      <c r="B11599" s="288" t="str">
        <f>C11557</f>
        <v>Limpieza final de la obra y el obrador</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SUBSECRETARIA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E.N.I. Bº 7 de Septiembre</v>
      </c>
      <c r="C11604" s="87"/>
      <c r="D11604" s="87"/>
      <c r="E11604" s="87"/>
      <c r="F11604" s="93" t="s">
        <v>38</v>
      </c>
      <c r="G11604" s="275">
        <f>Fecha_Base</f>
        <v>0</v>
      </c>
    </row>
    <row r="11605" spans="1:123" ht="24" customHeight="1" x14ac:dyDescent="0.25">
      <c r="A11605" s="276" t="s">
        <v>601</v>
      </c>
      <c r="B11605" s="88" t="str">
        <f>Ubicación</f>
        <v>CHIMBAS - SAN JUAN</v>
      </c>
      <c r="C11605" s="88"/>
      <c r="D11605" s="94"/>
      <c r="E11605" s="95"/>
      <c r="G11605" s="277"/>
    </row>
    <row r="11606" spans="1:123" ht="24" customHeight="1" x14ac:dyDescent="0.25">
      <c r="A11606" s="276" t="s">
        <v>39</v>
      </c>
      <c r="B11606" s="97">
        <f>IFERROR(VALUE(LEFT(B11607,FIND(".",B11607)-1)),"")</f>
        <v>24</v>
      </c>
      <c r="C11606" s="89" t="str">
        <f>IFERROR(VLOOKUP(B11606,Tabla_CyP,2,FALSE),"")</f>
        <v xml:space="preserve"> VARIOS</v>
      </c>
      <c r="E11606" s="95"/>
      <c r="G11606" s="277"/>
    </row>
    <row r="11607" spans="1:123" ht="24" customHeight="1" x14ac:dyDescent="0.25">
      <c r="A11607" s="276" t="s">
        <v>25</v>
      </c>
      <c r="B11607" s="98" t="str">
        <f>IFERROR(VLOOKUP(COUNTIF($A$1:A11607,"ANALISIS DE PRECIOS"),Tabla_NumeroItem,2,FALSE),"")</f>
        <v>24.1</v>
      </c>
      <c r="C11607" s="89" t="str">
        <f>IFERROR(VLOOKUP(B11607,Tabla_CyP,2,FALSE),"")</f>
        <v>Fichas complementarias y otros</v>
      </c>
      <c r="D11607" s="94"/>
      <c r="E11607" s="95"/>
      <c r="F11607" s="93" t="s">
        <v>26</v>
      </c>
      <c r="G11607" s="278" t="str">
        <f>IFERROR(VLOOKUP(B11607,Tabla_CyP,4,FALSE),"")</f>
        <v>gl</v>
      </c>
    </row>
    <row r="11608" spans="1:123" ht="24" customHeight="1" x14ac:dyDescent="0.25">
      <c r="A11608" s="276"/>
      <c r="B11608" s="88"/>
      <c r="D11608" s="94"/>
      <c r="E11608" s="95"/>
      <c r="G11608" s="277"/>
    </row>
    <row r="11609" spans="1:123" ht="24" customHeight="1" x14ac:dyDescent="0.25">
      <c r="A11609" s="335" t="s">
        <v>507</v>
      </c>
      <c r="B11609" s="336"/>
      <c r="C11609" s="337" t="s">
        <v>0</v>
      </c>
      <c r="D11609" s="337" t="s">
        <v>27</v>
      </c>
      <c r="E11609" s="339" t="s">
        <v>28</v>
      </c>
      <c r="F11609" s="341" t="s">
        <v>29</v>
      </c>
      <c r="G11609" s="341" t="s">
        <v>30</v>
      </c>
    </row>
    <row r="11610" spans="1:123" s="94" customFormat="1" ht="24" customHeight="1" x14ac:dyDescent="0.25">
      <c r="A11610" s="99" t="s">
        <v>508</v>
      </c>
      <c r="B11610" s="99" t="s">
        <v>509</v>
      </c>
      <c r="C11610" s="338"/>
      <c r="D11610" s="338"/>
      <c r="E11610" s="340"/>
      <c r="F11610" s="342"/>
      <c r="G11610" s="342"/>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24.1</v>
      </c>
      <c r="B11649" s="288" t="str">
        <f>C11607</f>
        <v>Fichas complementarias y otros</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SUBSECRETARIA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E.N.I. Bº 7 de Septiembre</v>
      </c>
      <c r="C11654" s="87"/>
      <c r="D11654" s="87"/>
      <c r="E11654" s="87"/>
      <c r="F11654" s="93" t="s">
        <v>38</v>
      </c>
      <c r="G11654" s="275">
        <f>Fecha_Base</f>
        <v>0</v>
      </c>
    </row>
    <row r="11655" spans="1:123" ht="24" customHeight="1" x14ac:dyDescent="0.25">
      <c r="A11655" s="276" t="s">
        <v>601</v>
      </c>
      <c r="B11655" s="88" t="str">
        <f>Ubicación</f>
        <v>CHIMBAS - SAN JUAN</v>
      </c>
      <c r="C11655" s="88"/>
      <c r="D11655" s="94"/>
      <c r="E11655" s="95"/>
      <c r="G11655" s="277"/>
    </row>
    <row r="11656" spans="1:123" ht="24" customHeight="1" x14ac:dyDescent="0.25">
      <c r="A11656" s="276" t="s">
        <v>39</v>
      </c>
      <c r="B11656" s="97">
        <f>IFERROR(VALUE(LEFT(B11657,FIND(".",B11657)-1)),"")</f>
        <v>24</v>
      </c>
      <c r="C11656" s="89" t="str">
        <f>IFERROR(VLOOKUP(B11656,Tabla_CyP,2,FALSE),"")</f>
        <v xml:space="preserve"> VARIOS</v>
      </c>
      <c r="E11656" s="95"/>
      <c r="G11656" s="277"/>
    </row>
    <row r="11657" spans="1:123" ht="24" customHeight="1" x14ac:dyDescent="0.25">
      <c r="A11657" s="276" t="s">
        <v>25</v>
      </c>
      <c r="B11657" s="98" t="str">
        <f>IFERROR(VLOOKUP(COUNTIF($A$1:A11657,"ANALISIS DE PRECIOS"),Tabla_NumeroItem,2,FALSE),"")</f>
        <v>24.2.1</v>
      </c>
      <c r="C11657" s="89" t="str">
        <f>IFERROR(VLOOKUP(B11657,Tabla_CyP,2,FALSE),"")</f>
        <v>Mastil</v>
      </c>
      <c r="D11657" s="94"/>
      <c r="E11657" s="95"/>
      <c r="F11657" s="93" t="s">
        <v>26</v>
      </c>
      <c r="G11657" s="278" t="str">
        <f>IFERROR(VLOOKUP(B11657,Tabla_CyP,4,FALSE),"")</f>
        <v>Un</v>
      </c>
    </row>
    <row r="11658" spans="1:123" ht="24" customHeight="1" x14ac:dyDescent="0.25">
      <c r="A11658" s="276"/>
      <c r="B11658" s="88"/>
      <c r="D11658" s="94"/>
      <c r="E11658" s="95"/>
      <c r="G11658" s="277"/>
    </row>
    <row r="11659" spans="1:123" ht="24" customHeight="1" x14ac:dyDescent="0.25">
      <c r="A11659" s="335" t="s">
        <v>507</v>
      </c>
      <c r="B11659" s="336"/>
      <c r="C11659" s="337" t="s">
        <v>0</v>
      </c>
      <c r="D11659" s="337" t="s">
        <v>27</v>
      </c>
      <c r="E11659" s="339" t="s">
        <v>28</v>
      </c>
      <c r="F11659" s="341" t="s">
        <v>29</v>
      </c>
      <c r="G11659" s="341" t="s">
        <v>30</v>
      </c>
    </row>
    <row r="11660" spans="1:123" s="94" customFormat="1" ht="24" customHeight="1" x14ac:dyDescent="0.25">
      <c r="A11660" s="99" t="s">
        <v>508</v>
      </c>
      <c r="B11660" s="99" t="s">
        <v>509</v>
      </c>
      <c r="C11660" s="338"/>
      <c r="D11660" s="338"/>
      <c r="E11660" s="340"/>
      <c r="F11660" s="342"/>
      <c r="G11660" s="342"/>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24.2.1</v>
      </c>
      <c r="B11699" s="288" t="str">
        <f>C11657</f>
        <v>Mastil</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SUBSECRETARIA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E.N.I. Bº 7 de Septiembre</v>
      </c>
      <c r="C11704" s="87"/>
      <c r="D11704" s="87"/>
      <c r="E11704" s="87"/>
      <c r="F11704" s="93" t="s">
        <v>38</v>
      </c>
      <c r="G11704" s="275">
        <f>Fecha_Base</f>
        <v>0</v>
      </c>
    </row>
    <row r="11705" spans="1:123" ht="24" customHeight="1" x14ac:dyDescent="0.25">
      <c r="A11705" s="276" t="s">
        <v>601</v>
      </c>
      <c r="B11705" s="88" t="str">
        <f>Ubicación</f>
        <v>CHIMBAS -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24.3.1</v>
      </c>
      <c r="C11707" s="89" t="str">
        <f>IFERROR(VLOOKUP(B11707,Tabla_CyP,2,FALSE),"")</f>
        <v>Pérgolas metálicas</v>
      </c>
      <c r="D11707" s="94"/>
      <c r="E11707" s="95"/>
      <c r="F11707" s="93" t="s">
        <v>26</v>
      </c>
      <c r="G11707" s="278" t="str">
        <f>IFERROR(VLOOKUP(B11707,Tabla_CyP,4,FALSE),"")</f>
        <v>m2</v>
      </c>
    </row>
    <row r="11708" spans="1:123" ht="24" customHeight="1" x14ac:dyDescent="0.25">
      <c r="A11708" s="276"/>
      <c r="B11708" s="88"/>
      <c r="D11708" s="94"/>
      <c r="E11708" s="95"/>
      <c r="G11708" s="277"/>
    </row>
    <row r="11709" spans="1:123" ht="24" customHeight="1" x14ac:dyDescent="0.25">
      <c r="A11709" s="335" t="s">
        <v>507</v>
      </c>
      <c r="B11709" s="336"/>
      <c r="C11709" s="337" t="s">
        <v>0</v>
      </c>
      <c r="D11709" s="337" t="s">
        <v>27</v>
      </c>
      <c r="E11709" s="339" t="s">
        <v>28</v>
      </c>
      <c r="F11709" s="341" t="s">
        <v>29</v>
      </c>
      <c r="G11709" s="341" t="s">
        <v>30</v>
      </c>
    </row>
    <row r="11710" spans="1:123" s="94" customFormat="1" ht="24" customHeight="1" x14ac:dyDescent="0.25">
      <c r="A11710" s="99" t="s">
        <v>508</v>
      </c>
      <c r="B11710" s="99" t="s">
        <v>509</v>
      </c>
      <c r="C11710" s="338"/>
      <c r="D11710" s="338"/>
      <c r="E11710" s="340"/>
      <c r="F11710" s="342"/>
      <c r="G11710" s="342"/>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24.3.1</v>
      </c>
      <c r="B11749" s="288" t="str">
        <f>C11707</f>
        <v>Pérgolas metálicas</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SUBSECRETARIA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E.N.I. Bº 7 de Septiembre</v>
      </c>
      <c r="C11754" s="87"/>
      <c r="D11754" s="87"/>
      <c r="E11754" s="87"/>
      <c r="F11754" s="93" t="s">
        <v>38</v>
      </c>
      <c r="G11754" s="275">
        <f>Fecha_Base</f>
        <v>0</v>
      </c>
    </row>
    <row r="11755" spans="1:123" ht="24" customHeight="1" x14ac:dyDescent="0.25">
      <c r="A11755" s="276" t="s">
        <v>601</v>
      </c>
      <c r="B11755" s="88" t="str">
        <f>Ubicación</f>
        <v>CHIMBAS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24.4.1</v>
      </c>
      <c r="C11757" s="89" t="str">
        <f>IFERROR(VLOOKUP(B11757,Tabla_CyP,2,FALSE),"")</f>
        <v>Guardasillas</v>
      </c>
      <c r="D11757" s="94"/>
      <c r="E11757" s="95"/>
      <c r="F11757" s="93" t="s">
        <v>26</v>
      </c>
      <c r="G11757" s="278" t="str">
        <f>IFERROR(VLOOKUP(B11757,Tabla_CyP,4,FALSE),"")</f>
        <v>ml</v>
      </c>
    </row>
    <row r="11758" spans="1:123" ht="24" customHeight="1" x14ac:dyDescent="0.25">
      <c r="A11758" s="276"/>
      <c r="B11758" s="88"/>
      <c r="D11758" s="94"/>
      <c r="E11758" s="95"/>
      <c r="G11758" s="277"/>
    </row>
    <row r="11759" spans="1:123" ht="24" customHeight="1" x14ac:dyDescent="0.25">
      <c r="A11759" s="335" t="s">
        <v>507</v>
      </c>
      <c r="B11759" s="336"/>
      <c r="C11759" s="337" t="s">
        <v>0</v>
      </c>
      <c r="D11759" s="337" t="s">
        <v>27</v>
      </c>
      <c r="E11759" s="339" t="s">
        <v>28</v>
      </c>
      <c r="F11759" s="341" t="s">
        <v>29</v>
      </c>
      <c r="G11759" s="341" t="s">
        <v>30</v>
      </c>
    </row>
    <row r="11760" spans="1:123" s="94" customFormat="1" ht="24" customHeight="1" x14ac:dyDescent="0.25">
      <c r="A11760" s="99" t="s">
        <v>508</v>
      </c>
      <c r="B11760" s="99" t="s">
        <v>509</v>
      </c>
      <c r="C11760" s="338"/>
      <c r="D11760" s="338"/>
      <c r="E11760" s="340"/>
      <c r="F11760" s="342"/>
      <c r="G11760" s="342"/>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24.4.1</v>
      </c>
      <c r="B11799" s="288" t="str">
        <f>C11757</f>
        <v>Guardasillas</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SUBSECRETARIA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E.N.I. Bº 7 de Septiembre</v>
      </c>
      <c r="C11804" s="87"/>
      <c r="D11804" s="87"/>
      <c r="E11804" s="87"/>
      <c r="F11804" s="93" t="s">
        <v>38</v>
      </c>
      <c r="G11804" s="275">
        <f>Fecha_Base</f>
        <v>0</v>
      </c>
    </row>
    <row r="11805" spans="1:7" ht="24" customHeight="1" x14ac:dyDescent="0.25">
      <c r="A11805" s="276" t="s">
        <v>601</v>
      </c>
      <c r="B11805" s="88" t="str">
        <f>Ubicación</f>
        <v>CHIMBAS - SAN JUAN</v>
      </c>
      <c r="C11805" s="88"/>
      <c r="D11805" s="94"/>
      <c r="E11805" s="95"/>
      <c r="G11805" s="277"/>
    </row>
    <row r="11806" spans="1:7" ht="24" customHeight="1" x14ac:dyDescent="0.25">
      <c r="A11806" s="276" t="s">
        <v>39</v>
      </c>
      <c r="B11806" s="97">
        <f>IFERROR(VALUE(LEFT(B11807,FIND(".",B11807)-1)),"")</f>
        <v>24</v>
      </c>
      <c r="C11806" s="89" t="str">
        <f>IFERROR(VLOOKUP(B11806,Tabla_CyP,2,FALSE),"")</f>
        <v xml:space="preserve"> VARIOS</v>
      </c>
      <c r="E11806" s="95"/>
      <c r="G11806" s="277"/>
    </row>
    <row r="11807" spans="1:7" ht="24" customHeight="1" x14ac:dyDescent="0.25">
      <c r="A11807" s="276" t="s">
        <v>25</v>
      </c>
      <c r="B11807" s="98" t="str">
        <f>IFERROR(VLOOKUP(COUNTIF($A$1:A11807,"ANALISIS DE PRECIOS"),Tabla_NumeroItem,2,FALSE),"")</f>
        <v>24.4.2</v>
      </c>
      <c r="C11807" s="89" t="str">
        <f>IFERROR(VLOOKUP(B11807,Tabla_CyP,2,FALSE),"")</f>
        <v>Provisión de canastos para residuos</v>
      </c>
      <c r="D11807" s="94"/>
      <c r="E11807" s="95"/>
      <c r="F11807" s="93" t="s">
        <v>26</v>
      </c>
      <c r="G11807" s="278" t="str">
        <f>IFERROR(VLOOKUP(B11807,Tabla_CyP,4,FALSE),"")</f>
        <v>Un</v>
      </c>
    </row>
    <row r="11808" spans="1:7" ht="24" customHeight="1" x14ac:dyDescent="0.25">
      <c r="A11808" s="276"/>
      <c r="B11808" s="88"/>
      <c r="D11808" s="94"/>
      <c r="E11808" s="95"/>
      <c r="G11808" s="277"/>
    </row>
    <row r="11809" spans="1:123" ht="24" customHeight="1" x14ac:dyDescent="0.25">
      <c r="A11809" s="335" t="s">
        <v>507</v>
      </c>
      <c r="B11809" s="336"/>
      <c r="C11809" s="337" t="s">
        <v>0</v>
      </c>
      <c r="D11809" s="337" t="s">
        <v>27</v>
      </c>
      <c r="E11809" s="339" t="s">
        <v>28</v>
      </c>
      <c r="F11809" s="341" t="s">
        <v>29</v>
      </c>
      <c r="G11809" s="341" t="s">
        <v>30</v>
      </c>
    </row>
    <row r="11810" spans="1:123" s="94" customFormat="1" ht="24" customHeight="1" x14ac:dyDescent="0.25">
      <c r="A11810" s="99" t="s">
        <v>508</v>
      </c>
      <c r="B11810" s="99" t="s">
        <v>509</v>
      </c>
      <c r="C11810" s="338"/>
      <c r="D11810" s="338"/>
      <c r="E11810" s="340"/>
      <c r="F11810" s="342"/>
      <c r="G11810" s="342"/>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24.4.2</v>
      </c>
      <c r="B11849" s="288" t="str">
        <f>C11807</f>
        <v>Provisión de canastos para residuos</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SUBSECRETARIA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E.N.I. Bº 7 de Septiembre</v>
      </c>
      <c r="C11854" s="87"/>
      <c r="D11854" s="87"/>
      <c r="E11854" s="87"/>
      <c r="F11854" s="93" t="s">
        <v>38</v>
      </c>
      <c r="G11854" s="275">
        <f>Fecha_Base</f>
        <v>0</v>
      </c>
    </row>
    <row r="11855" spans="1:7" ht="24" customHeight="1" x14ac:dyDescent="0.25">
      <c r="A11855" s="276" t="s">
        <v>601</v>
      </c>
      <c r="B11855" s="88" t="str">
        <f>Ubicación</f>
        <v>CHIMBAS - SAN JUAN</v>
      </c>
      <c r="C11855" s="88"/>
      <c r="D11855" s="94"/>
      <c r="E11855" s="95"/>
      <c r="G11855" s="277"/>
    </row>
    <row r="11856" spans="1:7" ht="24" customHeight="1" x14ac:dyDescent="0.25">
      <c r="A11856" s="276" t="s">
        <v>39</v>
      </c>
      <c r="B11856" s="97">
        <f>IFERROR(VALUE(LEFT(B11857,FIND(".",B11857)-1)),"")</f>
        <v>24</v>
      </c>
      <c r="C11856" s="89" t="str">
        <f>IFERROR(VLOOKUP(B11856,Tabla_CyP,2,FALSE),"")</f>
        <v xml:space="preserve"> VARIOS</v>
      </c>
      <c r="E11856" s="95"/>
      <c r="G11856" s="277"/>
    </row>
    <row r="11857" spans="1:123" ht="24" customHeight="1" x14ac:dyDescent="0.25">
      <c r="A11857" s="276" t="s">
        <v>25</v>
      </c>
      <c r="B11857" s="98" t="str">
        <f>IFERROR(VLOOKUP(COUNTIF($A$1:A11857,"ANALISIS DE PRECIOS"),Tabla_NumeroItem,2,FALSE),"")</f>
        <v>24.4.3</v>
      </c>
      <c r="C11857" s="89" t="str">
        <f>IFERROR(VLOOKUP(B11857,Tabla_CyP,2,FALSE),"")</f>
        <v>Pizarrones</v>
      </c>
      <c r="D11857" s="94"/>
      <c r="E11857" s="95"/>
      <c r="F11857" s="93" t="s">
        <v>26</v>
      </c>
      <c r="G11857" s="278" t="str">
        <f>IFERROR(VLOOKUP(B11857,Tabla_CyP,4,FALSE),"")</f>
        <v>Un</v>
      </c>
    </row>
    <row r="11858" spans="1:123" ht="24" customHeight="1" x14ac:dyDescent="0.25">
      <c r="A11858" s="276"/>
      <c r="B11858" s="88"/>
      <c r="D11858" s="94"/>
      <c r="E11858" s="95"/>
      <c r="G11858" s="277"/>
    </row>
    <row r="11859" spans="1:123" ht="24" customHeight="1" x14ac:dyDescent="0.25">
      <c r="A11859" s="335" t="s">
        <v>507</v>
      </c>
      <c r="B11859" s="336"/>
      <c r="C11859" s="337" t="s">
        <v>0</v>
      </c>
      <c r="D11859" s="337" t="s">
        <v>27</v>
      </c>
      <c r="E11859" s="339" t="s">
        <v>28</v>
      </c>
      <c r="F11859" s="341" t="s">
        <v>29</v>
      </c>
      <c r="G11859" s="341" t="s">
        <v>30</v>
      </c>
    </row>
    <row r="11860" spans="1:123" s="94" customFormat="1" ht="24" customHeight="1" x14ac:dyDescent="0.25">
      <c r="A11860" s="99" t="s">
        <v>508</v>
      </c>
      <c r="B11860" s="99" t="s">
        <v>509</v>
      </c>
      <c r="C11860" s="338"/>
      <c r="D11860" s="338"/>
      <c r="E11860" s="340"/>
      <c r="F11860" s="342"/>
      <c r="G11860" s="342"/>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24.4.3</v>
      </c>
      <c r="B11899" s="288" t="str">
        <f>C11857</f>
        <v>Pizarrones</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SUBSECRETARIA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E.N.I. Bº 7 de Septiembre</v>
      </c>
      <c r="C11904" s="87"/>
      <c r="D11904" s="87"/>
      <c r="E11904" s="87"/>
      <c r="F11904" s="93" t="s">
        <v>38</v>
      </c>
      <c r="G11904" s="275">
        <f>Fecha_Base</f>
        <v>0</v>
      </c>
    </row>
    <row r="11905" spans="1:123" ht="24" customHeight="1" x14ac:dyDescent="0.25">
      <c r="A11905" s="276" t="s">
        <v>601</v>
      </c>
      <c r="B11905" s="88" t="str">
        <f>Ubicación</f>
        <v>CHIMBAS - SAN JUAN</v>
      </c>
      <c r="C11905" s="88"/>
      <c r="D11905" s="94"/>
      <c r="E11905" s="95"/>
      <c r="G11905" s="277"/>
    </row>
    <row r="11906" spans="1:123" ht="24" customHeight="1" x14ac:dyDescent="0.25">
      <c r="A11906" s="276" t="s">
        <v>39</v>
      </c>
      <c r="B11906" s="97">
        <f>IFERROR(VALUE(LEFT(B11907,FIND(".",B11907)-1)),"")</f>
        <v>24</v>
      </c>
      <c r="C11906" s="89" t="str">
        <f>IFERROR(VLOOKUP(B11906,Tabla_CyP,2,FALSE),"")</f>
        <v xml:space="preserve"> VARIOS</v>
      </c>
      <c r="E11906" s="95"/>
      <c r="G11906" s="277"/>
    </row>
    <row r="11907" spans="1:123" ht="24" customHeight="1" x14ac:dyDescent="0.25">
      <c r="A11907" s="276" t="s">
        <v>25</v>
      </c>
      <c r="B11907" s="98" t="str">
        <f>IFERROR(VLOOKUP(COUNTIF($A$1:A11907,"ANALISIS DE PRECIOS"),Tabla_NumeroItem,2,FALSE),"")</f>
        <v>24.4.4</v>
      </c>
      <c r="C11907" s="89" t="str">
        <f>IFERROR(VLOOKUP(B11907,Tabla_CyP,2,FALSE),"")</f>
        <v>Caja Guarda llaves</v>
      </c>
      <c r="D11907" s="94"/>
      <c r="E11907" s="95"/>
      <c r="F11907" s="93" t="s">
        <v>26</v>
      </c>
      <c r="G11907" s="278" t="str">
        <f>IFERROR(VLOOKUP(B11907,Tabla_CyP,4,FALSE),"")</f>
        <v>Un</v>
      </c>
    </row>
    <row r="11908" spans="1:123" ht="24" customHeight="1" x14ac:dyDescent="0.25">
      <c r="A11908" s="276"/>
      <c r="B11908" s="88"/>
      <c r="D11908" s="94"/>
      <c r="E11908" s="95"/>
      <c r="G11908" s="277"/>
    </row>
    <row r="11909" spans="1:123" ht="24" customHeight="1" x14ac:dyDescent="0.25">
      <c r="A11909" s="335" t="s">
        <v>507</v>
      </c>
      <c r="B11909" s="336"/>
      <c r="C11909" s="337" t="s">
        <v>0</v>
      </c>
      <c r="D11909" s="337" t="s">
        <v>27</v>
      </c>
      <c r="E11909" s="339" t="s">
        <v>28</v>
      </c>
      <c r="F11909" s="341" t="s">
        <v>29</v>
      </c>
      <c r="G11909" s="341" t="s">
        <v>30</v>
      </c>
    </row>
    <row r="11910" spans="1:123" s="94" customFormat="1" ht="24" customHeight="1" x14ac:dyDescent="0.25">
      <c r="A11910" s="99" t="s">
        <v>508</v>
      </c>
      <c r="B11910" s="99" t="s">
        <v>509</v>
      </c>
      <c r="C11910" s="338"/>
      <c r="D11910" s="338"/>
      <c r="E11910" s="340"/>
      <c r="F11910" s="342"/>
      <c r="G11910" s="342"/>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9"/>
      <c r="B11911" s="100"/>
      <c r="C11911" s="138" t="s">
        <v>604</v>
      </c>
      <c r="D11911" s="101"/>
      <c r="E11911" s="102"/>
      <c r="F11911" s="103"/>
      <c r="G11911" s="280"/>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24.4.4</v>
      </c>
      <c r="B11949" s="288" t="str">
        <f>C11907</f>
        <v>Caja Guarda llaves</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SUBSECRETARIA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E.N.I. Bº 7 de Septiembre</v>
      </c>
      <c r="C11954" s="87"/>
      <c r="D11954" s="87"/>
      <c r="E11954" s="87"/>
      <c r="F11954" s="93" t="s">
        <v>38</v>
      </c>
      <c r="G11954" s="275">
        <f>Fecha_Base</f>
        <v>0</v>
      </c>
    </row>
    <row r="11955" spans="1:123" ht="24" customHeight="1" x14ac:dyDescent="0.25">
      <c r="A11955" s="276" t="s">
        <v>601</v>
      </c>
      <c r="B11955" s="88" t="str">
        <f>Ubicación</f>
        <v>CHIMBAS - SAN JUAN</v>
      </c>
      <c r="C11955" s="88"/>
      <c r="D11955" s="94"/>
      <c r="E11955" s="95"/>
      <c r="G11955" s="277"/>
    </row>
    <row r="11956" spans="1:123" ht="24" customHeight="1" x14ac:dyDescent="0.25">
      <c r="A11956" s="276" t="s">
        <v>39</v>
      </c>
      <c r="B11956" s="97">
        <f>IFERROR(VALUE(LEFT(B11957,FIND(".",B11957)-1)),"")</f>
        <v>24</v>
      </c>
      <c r="C11956" s="89" t="str">
        <f>IFERROR(VLOOKUP(B11956,Tabla_CyP,2,FALSE),"")</f>
        <v xml:space="preserve"> VARIOS</v>
      </c>
      <c r="E11956" s="95"/>
      <c r="G11956" s="277"/>
    </row>
    <row r="11957" spans="1:123" ht="24" customHeight="1" x14ac:dyDescent="0.25">
      <c r="A11957" s="276" t="s">
        <v>25</v>
      </c>
      <c r="B11957" s="98" t="str">
        <f>IFERROR(VLOOKUP(COUNTIF($A$1:A11957,"ANALISIS DE PRECIOS"),Tabla_NumeroItem,2,FALSE),"")</f>
        <v>24.4.7.1</v>
      </c>
      <c r="C11957" s="89" t="str">
        <f>IFERROR(VLOOKUP(B11957,Tabla_CyP,2,FALSE),"")</f>
        <v>Armario (1 p/ sala)</v>
      </c>
      <c r="D11957" s="94"/>
      <c r="E11957" s="95"/>
      <c r="F11957" s="93" t="s">
        <v>26</v>
      </c>
      <c r="G11957" s="278" t="str">
        <f>IFERROR(VLOOKUP(B11957,Tabla_CyP,4,FALSE),"")</f>
        <v>Un</v>
      </c>
    </row>
    <row r="11958" spans="1:123" ht="24" customHeight="1" x14ac:dyDescent="0.25">
      <c r="A11958" s="276"/>
      <c r="B11958" s="88"/>
      <c r="D11958" s="94"/>
      <c r="E11958" s="95"/>
      <c r="G11958" s="277"/>
    </row>
    <row r="11959" spans="1:123" ht="24" customHeight="1" x14ac:dyDescent="0.25">
      <c r="A11959" s="335" t="s">
        <v>507</v>
      </c>
      <c r="B11959" s="336"/>
      <c r="C11959" s="337" t="s">
        <v>0</v>
      </c>
      <c r="D11959" s="337" t="s">
        <v>27</v>
      </c>
      <c r="E11959" s="339" t="s">
        <v>28</v>
      </c>
      <c r="F11959" s="341" t="s">
        <v>29</v>
      </c>
      <c r="G11959" s="341" t="s">
        <v>30</v>
      </c>
    </row>
    <row r="11960" spans="1:123" s="94" customFormat="1" ht="24" customHeight="1" x14ac:dyDescent="0.25">
      <c r="A11960" s="99" t="s">
        <v>508</v>
      </c>
      <c r="B11960" s="99" t="s">
        <v>509</v>
      </c>
      <c r="C11960" s="338"/>
      <c r="D11960" s="338"/>
      <c r="E11960" s="340"/>
      <c r="F11960" s="342"/>
      <c r="G11960" s="342"/>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9"/>
      <c r="B11961" s="100"/>
      <c r="C11961" s="138" t="s">
        <v>604</v>
      </c>
      <c r="D11961" s="101"/>
      <c r="E11961" s="102"/>
      <c r="F11961" s="103"/>
      <c r="G11961" s="280"/>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24.4.7.1</v>
      </c>
      <c r="B11999" s="288" t="str">
        <f>C11957</f>
        <v>Armario (1 p/ sala)</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SUBSECRETARIA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E.N.I. Bº 7 de Septiembre</v>
      </c>
      <c r="C12004" s="87"/>
      <c r="D12004" s="87"/>
      <c r="E12004" s="87"/>
      <c r="F12004" s="93" t="s">
        <v>38</v>
      </c>
      <c r="G12004" s="275">
        <f>Fecha_Base</f>
        <v>0</v>
      </c>
    </row>
    <row r="12005" spans="1:123" ht="24" customHeight="1" x14ac:dyDescent="0.25">
      <c r="A12005" s="276" t="s">
        <v>601</v>
      </c>
      <c r="B12005" s="88" t="str">
        <f>Ubicación</f>
        <v>CHIMBAS - SAN JUAN</v>
      </c>
      <c r="C12005" s="88"/>
      <c r="D12005" s="94"/>
      <c r="E12005" s="95"/>
      <c r="G12005" s="277"/>
    </row>
    <row r="12006" spans="1:123" ht="24" customHeight="1" x14ac:dyDescent="0.25">
      <c r="A12006" s="276" t="s">
        <v>39</v>
      </c>
      <c r="B12006" s="97">
        <f>IFERROR(VALUE(LEFT(B12007,FIND(".",B12007)-1)),"")</f>
        <v>24</v>
      </c>
      <c r="C12006" s="89" t="str">
        <f>IFERROR(VLOOKUP(B12006,Tabla_CyP,2,FALSE),"")</f>
        <v xml:space="preserve"> VARIOS</v>
      </c>
      <c r="E12006" s="95"/>
      <c r="G12006" s="277"/>
    </row>
    <row r="12007" spans="1:123" ht="24" customHeight="1" x14ac:dyDescent="0.25">
      <c r="A12007" s="276" t="s">
        <v>25</v>
      </c>
      <c r="B12007" s="98" t="str">
        <f>IFERROR(VLOOKUP(COUNTIF($A$1:A12007,"ANALISIS DE PRECIOS"),Tabla_NumeroItem,2,FALSE),"")</f>
        <v>24.4.7.2</v>
      </c>
      <c r="C12007" s="89" t="str">
        <f>IFERROR(VLOOKUP(B12007,Tabla_CyP,2,FALSE),"")</f>
        <v>Mesa MCF1 (4 p/ sala)</v>
      </c>
      <c r="D12007" s="94"/>
      <c r="E12007" s="95"/>
      <c r="F12007" s="93" t="s">
        <v>26</v>
      </c>
      <c r="G12007" s="278" t="str">
        <f>IFERROR(VLOOKUP(B12007,Tabla_CyP,4,FALSE),"")</f>
        <v>Un</v>
      </c>
    </row>
    <row r="12008" spans="1:123" ht="24" customHeight="1" x14ac:dyDescent="0.25">
      <c r="A12008" s="276"/>
      <c r="B12008" s="88"/>
      <c r="D12008" s="94"/>
      <c r="E12008" s="95"/>
      <c r="G12008" s="277"/>
    </row>
    <row r="12009" spans="1:123" ht="24" customHeight="1" x14ac:dyDescent="0.25">
      <c r="A12009" s="335" t="s">
        <v>507</v>
      </c>
      <c r="B12009" s="336"/>
      <c r="C12009" s="337" t="s">
        <v>0</v>
      </c>
      <c r="D12009" s="337" t="s">
        <v>27</v>
      </c>
      <c r="E12009" s="339" t="s">
        <v>28</v>
      </c>
      <c r="F12009" s="341" t="s">
        <v>29</v>
      </c>
      <c r="G12009" s="341" t="s">
        <v>30</v>
      </c>
    </row>
    <row r="12010" spans="1:123" s="94" customFormat="1" ht="24" customHeight="1" x14ac:dyDescent="0.25">
      <c r="A12010" s="99" t="s">
        <v>508</v>
      </c>
      <c r="B12010" s="99" t="s">
        <v>509</v>
      </c>
      <c r="C12010" s="338"/>
      <c r="D12010" s="338"/>
      <c r="E12010" s="340"/>
      <c r="F12010" s="342"/>
      <c r="G12010" s="342"/>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9"/>
      <c r="B12011" s="100"/>
      <c r="C12011" s="138" t="s">
        <v>604</v>
      </c>
      <c r="D12011" s="101"/>
      <c r="E12011" s="102"/>
      <c r="F12011" s="103"/>
      <c r="G12011" s="280"/>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123" ht="24" customHeight="1" x14ac:dyDescent="0.25">
      <c r="A12049" s="287" t="str">
        <f>B12007</f>
        <v>24.4.7.2</v>
      </c>
      <c r="B12049" s="288" t="str">
        <f>C12007</f>
        <v>Mesa MCF1 (4 p/ sala)</v>
      </c>
      <c r="C12049" s="101"/>
      <c r="D12049" s="101" t="s">
        <v>34</v>
      </c>
      <c r="E12049" s="102"/>
      <c r="F12049" s="290" t="s">
        <v>35</v>
      </c>
      <c r="G12049" s="289">
        <f>SUBTOTAL(9,G12012:G12048)</f>
        <v>0</v>
      </c>
    </row>
    <row r="12051" spans="1:123" ht="24" customHeight="1" x14ac:dyDescent="0.25">
      <c r="A12051" s="269" t="s">
        <v>37</v>
      </c>
      <c r="B12051" s="270"/>
      <c r="C12051" s="270"/>
      <c r="D12051" s="270"/>
      <c r="E12051" s="270"/>
      <c r="F12051" s="270"/>
      <c r="G12051" s="271"/>
    </row>
    <row r="12052" spans="1:123" ht="24" customHeight="1" x14ac:dyDescent="0.25">
      <c r="A12052" s="272" t="s">
        <v>602</v>
      </c>
      <c r="B12052" s="90" t="str">
        <f>Comitente</f>
        <v>SUBSECRETARIA DE ARQUITECTURA</v>
      </c>
      <c r="C12052" s="86"/>
      <c r="D12052" s="91"/>
      <c r="E12052" s="91"/>
      <c r="F12052" s="92"/>
      <c r="G12052" s="273"/>
    </row>
    <row r="12053" spans="1:123" ht="24" customHeight="1" x14ac:dyDescent="0.25">
      <c r="A12053" s="272" t="s">
        <v>603</v>
      </c>
      <c r="B12053" s="90">
        <f>Contratista</f>
        <v>0</v>
      </c>
      <c r="C12053" s="87"/>
      <c r="D12053" s="87"/>
      <c r="E12053" s="87"/>
      <c r="F12053" s="93"/>
      <c r="G12053" s="274"/>
    </row>
    <row r="12054" spans="1:123" ht="24" customHeight="1" x14ac:dyDescent="0.25">
      <c r="A12054" s="272" t="s">
        <v>24</v>
      </c>
      <c r="B12054" s="90" t="str">
        <f>Obra</f>
        <v>E.N.I. Bº 7 de Septiembre</v>
      </c>
      <c r="C12054" s="87"/>
      <c r="D12054" s="87"/>
      <c r="E12054" s="87"/>
      <c r="F12054" s="93" t="s">
        <v>38</v>
      </c>
      <c r="G12054" s="275">
        <f>Fecha_Base</f>
        <v>0</v>
      </c>
    </row>
    <row r="12055" spans="1:123" ht="24" customHeight="1" x14ac:dyDescent="0.25">
      <c r="A12055" s="276" t="s">
        <v>601</v>
      </c>
      <c r="B12055" s="88" t="str">
        <f>Ubicación</f>
        <v>CHIMBAS - SAN JUAN</v>
      </c>
      <c r="C12055" s="88"/>
      <c r="D12055" s="94"/>
      <c r="E12055" s="95"/>
      <c r="G12055" s="277"/>
    </row>
    <row r="12056" spans="1:123" ht="24" customHeight="1" x14ac:dyDescent="0.25">
      <c r="A12056" s="276" t="s">
        <v>39</v>
      </c>
      <c r="B12056" s="97">
        <f>IFERROR(VALUE(LEFT(B12057,FIND(".",B12057)-1)),"")</f>
        <v>24</v>
      </c>
      <c r="C12056" s="89" t="str">
        <f>IFERROR(VLOOKUP(B12056,Tabla_CyP,2,FALSE),"")</f>
        <v xml:space="preserve"> VARIOS</v>
      </c>
      <c r="E12056" s="95"/>
      <c r="G12056" s="277"/>
    </row>
    <row r="12057" spans="1:123" ht="24" customHeight="1" x14ac:dyDescent="0.25">
      <c r="A12057" s="276" t="s">
        <v>25</v>
      </c>
      <c r="B12057" s="98" t="str">
        <f>IFERROR(VLOOKUP(COUNTIF($A$1:A12057,"ANALISIS DE PRECIOS"),Tabla_NumeroItem,2,FALSE),"")</f>
        <v>24.4.7.3</v>
      </c>
      <c r="C12057" s="89" t="str">
        <f>IFERROR(VLOOKUP(B12057,Tabla_CyP,2,FALSE),"")</f>
        <v>Silla S1 (25 p/ sala)</v>
      </c>
      <c r="D12057" s="94"/>
      <c r="E12057" s="95"/>
      <c r="F12057" s="93" t="s">
        <v>26</v>
      </c>
      <c r="G12057" s="278" t="str">
        <f>IFERROR(VLOOKUP(B12057,Tabla_CyP,4,FALSE),"")</f>
        <v>Un</v>
      </c>
    </row>
    <row r="12058" spans="1:123" ht="24" customHeight="1" x14ac:dyDescent="0.25">
      <c r="A12058" s="276"/>
      <c r="B12058" s="88"/>
      <c r="D12058" s="94"/>
      <c r="E12058" s="95"/>
      <c r="G12058" s="277"/>
    </row>
    <row r="12059" spans="1:123" ht="24" customHeight="1" x14ac:dyDescent="0.25">
      <c r="A12059" s="335" t="s">
        <v>507</v>
      </c>
      <c r="B12059" s="336"/>
      <c r="C12059" s="337" t="s">
        <v>0</v>
      </c>
      <c r="D12059" s="337" t="s">
        <v>27</v>
      </c>
      <c r="E12059" s="339" t="s">
        <v>28</v>
      </c>
      <c r="F12059" s="341" t="s">
        <v>29</v>
      </c>
      <c r="G12059" s="341" t="s">
        <v>30</v>
      </c>
    </row>
    <row r="12060" spans="1:123" s="94" customFormat="1" ht="24" customHeight="1" x14ac:dyDescent="0.25">
      <c r="A12060" s="99" t="s">
        <v>508</v>
      </c>
      <c r="B12060" s="99" t="s">
        <v>509</v>
      </c>
      <c r="C12060" s="338"/>
      <c r="D12060" s="338"/>
      <c r="E12060" s="340"/>
      <c r="F12060" s="342"/>
      <c r="G12060" s="342"/>
      <c r="H12060" s="225"/>
      <c r="I12060" s="225"/>
      <c r="J12060" s="225"/>
      <c r="K12060" s="225"/>
      <c r="L12060" s="225"/>
      <c r="M12060" s="225"/>
      <c r="N12060" s="225"/>
      <c r="O12060" s="225"/>
      <c r="P12060" s="225"/>
      <c r="Q12060" s="225"/>
      <c r="R12060" s="225"/>
      <c r="S12060" s="225"/>
      <c r="T12060" s="225"/>
      <c r="U12060" s="225"/>
      <c r="V12060" s="225"/>
      <c r="W12060" s="225"/>
      <c r="X12060" s="225"/>
      <c r="Y12060" s="225"/>
      <c r="Z12060" s="225"/>
      <c r="AA12060" s="225"/>
      <c r="AB12060" s="225"/>
      <c r="AC12060" s="225"/>
      <c r="AD12060" s="225"/>
      <c r="AE12060" s="225"/>
      <c r="AF12060" s="225"/>
      <c r="AG12060" s="225"/>
      <c r="AH12060" s="225"/>
      <c r="AI12060" s="225"/>
      <c r="AJ12060" s="225"/>
      <c r="AK12060" s="225"/>
      <c r="AL12060" s="225"/>
      <c r="AM12060" s="225"/>
      <c r="AN12060" s="225"/>
      <c r="AO12060" s="225"/>
      <c r="AP12060" s="225"/>
      <c r="AQ12060" s="225"/>
      <c r="AR12060" s="225"/>
      <c r="AS12060" s="225"/>
      <c r="AT12060" s="225"/>
      <c r="AU12060" s="225"/>
      <c r="AV12060" s="225"/>
      <c r="AW12060" s="225"/>
      <c r="AX12060" s="225"/>
      <c r="AY12060" s="225"/>
      <c r="AZ12060" s="225"/>
      <c r="BA12060" s="225"/>
      <c r="BB12060" s="225"/>
      <c r="BC12060" s="225"/>
      <c r="BD12060" s="225"/>
      <c r="BE12060" s="225"/>
      <c r="BF12060" s="225"/>
      <c r="BG12060" s="225"/>
      <c r="BH12060" s="225"/>
      <c r="BI12060" s="225"/>
      <c r="BJ12060" s="225"/>
      <c r="BK12060" s="225"/>
      <c r="BL12060" s="225"/>
      <c r="BM12060" s="225"/>
      <c r="BN12060" s="225"/>
      <c r="BO12060" s="225"/>
      <c r="BP12060" s="225"/>
      <c r="BQ12060" s="225"/>
      <c r="BR12060" s="225"/>
      <c r="BS12060" s="225"/>
      <c r="BT12060" s="225"/>
      <c r="BU12060" s="225"/>
      <c r="BV12060" s="225"/>
      <c r="BW12060" s="225"/>
      <c r="BX12060" s="225"/>
      <c r="BY12060" s="225"/>
      <c r="BZ12060" s="225"/>
      <c r="CA12060" s="225"/>
      <c r="CB12060" s="225"/>
      <c r="CC12060" s="225"/>
      <c r="CD12060" s="225"/>
      <c r="CE12060" s="225"/>
      <c r="CF12060" s="225"/>
      <c r="CG12060" s="225"/>
      <c r="CH12060" s="225"/>
      <c r="CI12060" s="225"/>
      <c r="CJ12060" s="225"/>
      <c r="CK12060" s="225"/>
      <c r="CL12060" s="225"/>
      <c r="CM12060" s="225"/>
      <c r="CN12060" s="225"/>
      <c r="CO12060" s="225"/>
      <c r="CP12060" s="225"/>
      <c r="CQ12060" s="225"/>
      <c r="CR12060" s="225"/>
      <c r="CS12060" s="225"/>
      <c r="CT12060" s="225"/>
      <c r="CU12060" s="225"/>
      <c r="CV12060" s="225"/>
      <c r="CW12060" s="225"/>
      <c r="CX12060" s="225"/>
      <c r="CY12060" s="225"/>
      <c r="CZ12060" s="225"/>
      <c r="DA12060" s="225"/>
      <c r="DB12060" s="225"/>
      <c r="DC12060" s="225"/>
      <c r="DD12060" s="225"/>
      <c r="DE12060" s="225"/>
      <c r="DF12060" s="225"/>
      <c r="DG12060" s="225"/>
      <c r="DH12060" s="225"/>
      <c r="DI12060" s="225"/>
      <c r="DJ12060" s="225"/>
      <c r="DK12060" s="225"/>
      <c r="DL12060" s="225"/>
      <c r="DM12060" s="225"/>
      <c r="DN12060" s="225"/>
      <c r="DO12060" s="225"/>
      <c r="DP12060" s="225"/>
      <c r="DQ12060" s="225"/>
      <c r="DR12060" s="225"/>
      <c r="DS12060" s="225"/>
    </row>
    <row r="12061" spans="1:123" ht="24" customHeight="1" x14ac:dyDescent="0.25">
      <c r="A12061" s="279"/>
      <c r="B12061" s="100"/>
      <c r="C12061" s="138" t="s">
        <v>604</v>
      </c>
      <c r="D12061" s="101"/>
      <c r="E12061" s="102"/>
      <c r="F12061" s="103"/>
      <c r="G12061" s="280"/>
    </row>
    <row r="12062" spans="1:123" s="224" customFormat="1"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1">
        <f>ROUND(E12062*F12062,2)</f>
        <v>0</v>
      </c>
    </row>
    <row r="12063" spans="1:123" s="224" customFormat="1"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1">
        <f t="shared" ref="G12063:G12075" si="3620">ROUND(E12063*F12063,2)</f>
        <v>0</v>
      </c>
    </row>
    <row r="12064" spans="1:123" s="224" customFormat="1" ht="24" customHeight="1" x14ac:dyDescent="0.25">
      <c r="A12064" s="219" t="str">
        <f t="shared" si="3616"/>
        <v/>
      </c>
      <c r="B12064" s="217" t="str">
        <f t="shared" si="3619"/>
        <v/>
      </c>
      <c r="C12064" s="218"/>
      <c r="D12064" s="219" t="str">
        <f t="shared" si="3617"/>
        <v/>
      </c>
      <c r="E12064" s="220"/>
      <c r="F12064" s="221">
        <f t="shared" si="3618"/>
        <v>0</v>
      </c>
      <c r="G12064" s="281">
        <f t="shared" si="3620"/>
        <v>0</v>
      </c>
    </row>
    <row r="12065" spans="1:7" s="224" customFormat="1" ht="24" customHeight="1" x14ac:dyDescent="0.25">
      <c r="A12065" s="219" t="str">
        <f t="shared" si="3616"/>
        <v/>
      </c>
      <c r="B12065" s="217" t="str">
        <f t="shared" si="3619"/>
        <v/>
      </c>
      <c r="C12065" s="218"/>
      <c r="D12065" s="219" t="str">
        <f t="shared" si="3617"/>
        <v/>
      </c>
      <c r="E12065" s="220"/>
      <c r="F12065" s="221">
        <f t="shared" si="3618"/>
        <v>0</v>
      </c>
      <c r="G12065" s="281">
        <f t="shared" si="3620"/>
        <v>0</v>
      </c>
    </row>
    <row r="12066" spans="1:7" s="224" customFormat="1" ht="24" customHeight="1" x14ac:dyDescent="0.25">
      <c r="A12066" s="219" t="str">
        <f t="shared" si="3616"/>
        <v/>
      </c>
      <c r="B12066" s="217" t="str">
        <f t="shared" si="3619"/>
        <v/>
      </c>
      <c r="C12066" s="218"/>
      <c r="D12066" s="219" t="str">
        <f t="shared" si="3617"/>
        <v/>
      </c>
      <c r="E12066" s="220"/>
      <c r="F12066" s="221">
        <f t="shared" si="3618"/>
        <v>0</v>
      </c>
      <c r="G12066" s="281">
        <f t="shared" si="3620"/>
        <v>0</v>
      </c>
    </row>
    <row r="12067" spans="1:7" s="224" customFormat="1" ht="24" customHeight="1" x14ac:dyDescent="0.25">
      <c r="A12067" s="219" t="str">
        <f t="shared" si="3616"/>
        <v/>
      </c>
      <c r="B12067" s="217" t="str">
        <f t="shared" si="3619"/>
        <v/>
      </c>
      <c r="C12067" s="218"/>
      <c r="D12067" s="219" t="str">
        <f t="shared" si="3617"/>
        <v/>
      </c>
      <c r="E12067" s="220"/>
      <c r="F12067" s="221">
        <f t="shared" si="3618"/>
        <v>0</v>
      </c>
      <c r="G12067" s="281">
        <f t="shared" si="3620"/>
        <v>0</v>
      </c>
    </row>
    <row r="12068" spans="1:7" s="224" customFormat="1" ht="24" customHeight="1" x14ac:dyDescent="0.25">
      <c r="A12068" s="219" t="str">
        <f t="shared" si="3616"/>
        <v/>
      </c>
      <c r="B12068" s="217" t="str">
        <f t="shared" si="3619"/>
        <v/>
      </c>
      <c r="C12068" s="218"/>
      <c r="D12068" s="219" t="str">
        <f t="shared" si="3617"/>
        <v/>
      </c>
      <c r="E12068" s="220"/>
      <c r="F12068" s="221">
        <f t="shared" si="3618"/>
        <v>0</v>
      </c>
      <c r="G12068" s="281">
        <f t="shared" si="3620"/>
        <v>0</v>
      </c>
    </row>
    <row r="12069" spans="1:7" s="224" customFormat="1" ht="24" customHeight="1" x14ac:dyDescent="0.25">
      <c r="A12069" s="219" t="str">
        <f t="shared" si="3616"/>
        <v/>
      </c>
      <c r="B12069" s="217" t="str">
        <f t="shared" si="3619"/>
        <v/>
      </c>
      <c r="C12069" s="218"/>
      <c r="D12069" s="219" t="str">
        <f t="shared" si="3617"/>
        <v/>
      </c>
      <c r="E12069" s="220"/>
      <c r="F12069" s="221">
        <f t="shared" si="3618"/>
        <v>0</v>
      </c>
      <c r="G12069" s="281">
        <f t="shared" si="3620"/>
        <v>0</v>
      </c>
    </row>
    <row r="12070" spans="1:7" s="224" customFormat="1" ht="24" customHeight="1" x14ac:dyDescent="0.25">
      <c r="A12070" s="219" t="str">
        <f t="shared" si="3616"/>
        <v/>
      </c>
      <c r="B12070" s="217" t="str">
        <f t="shared" si="3619"/>
        <v/>
      </c>
      <c r="C12070" s="218"/>
      <c r="D12070" s="219" t="str">
        <f t="shared" si="3617"/>
        <v/>
      </c>
      <c r="E12070" s="220"/>
      <c r="F12070" s="221">
        <f t="shared" si="3618"/>
        <v>0</v>
      </c>
      <c r="G12070" s="281">
        <f t="shared" si="3620"/>
        <v>0</v>
      </c>
    </row>
    <row r="12071" spans="1:7" s="224" customFormat="1" ht="24" customHeight="1" x14ac:dyDescent="0.25">
      <c r="A12071" s="219" t="str">
        <f t="shared" si="3616"/>
        <v/>
      </c>
      <c r="B12071" s="217" t="str">
        <f t="shared" si="3619"/>
        <v/>
      </c>
      <c r="C12071" s="218"/>
      <c r="D12071" s="219" t="str">
        <f t="shared" si="3617"/>
        <v/>
      </c>
      <c r="E12071" s="220"/>
      <c r="F12071" s="221">
        <f t="shared" si="3618"/>
        <v>0</v>
      </c>
      <c r="G12071" s="281">
        <f t="shared" si="3620"/>
        <v>0</v>
      </c>
    </row>
    <row r="12072" spans="1:7" s="224" customFormat="1" ht="24" customHeight="1" x14ac:dyDescent="0.25">
      <c r="A12072" s="219" t="str">
        <f t="shared" si="3616"/>
        <v/>
      </c>
      <c r="B12072" s="217" t="str">
        <f t="shared" si="3619"/>
        <v/>
      </c>
      <c r="C12072" s="218"/>
      <c r="D12072" s="219" t="str">
        <f t="shared" si="3617"/>
        <v/>
      </c>
      <c r="E12072" s="220"/>
      <c r="F12072" s="221">
        <f t="shared" si="3618"/>
        <v>0</v>
      </c>
      <c r="G12072" s="281">
        <f t="shared" si="3620"/>
        <v>0</v>
      </c>
    </row>
    <row r="12073" spans="1:7" s="224" customFormat="1" ht="24" customHeight="1" x14ac:dyDescent="0.25">
      <c r="A12073" s="219" t="str">
        <f t="shared" si="3616"/>
        <v/>
      </c>
      <c r="B12073" s="217" t="str">
        <f t="shared" si="3619"/>
        <v/>
      </c>
      <c r="C12073" s="218"/>
      <c r="D12073" s="219" t="str">
        <f t="shared" si="3617"/>
        <v/>
      </c>
      <c r="E12073" s="220"/>
      <c r="F12073" s="221">
        <f t="shared" si="3618"/>
        <v>0</v>
      </c>
      <c r="G12073" s="281">
        <f t="shared" si="3620"/>
        <v>0</v>
      </c>
    </row>
    <row r="12074" spans="1:7" s="224" customFormat="1" ht="24" customHeight="1" x14ac:dyDescent="0.25">
      <c r="A12074" s="219" t="str">
        <f t="shared" si="3616"/>
        <v/>
      </c>
      <c r="B12074" s="217" t="str">
        <f t="shared" si="3619"/>
        <v/>
      </c>
      <c r="C12074" s="218"/>
      <c r="D12074" s="219" t="str">
        <f t="shared" si="3617"/>
        <v/>
      </c>
      <c r="E12074" s="220"/>
      <c r="F12074" s="221">
        <f t="shared" si="3618"/>
        <v>0</v>
      </c>
      <c r="G12074" s="281">
        <f t="shared" si="3620"/>
        <v>0</v>
      </c>
    </row>
    <row r="12075" spans="1:7" s="224" customFormat="1" ht="24" customHeight="1" x14ac:dyDescent="0.25">
      <c r="A12075" s="219" t="str">
        <f t="shared" si="3616"/>
        <v/>
      </c>
      <c r="B12075" s="217" t="str">
        <f t="shared" si="3619"/>
        <v/>
      </c>
      <c r="C12075" s="218"/>
      <c r="D12075" s="219" t="str">
        <f t="shared" si="3617"/>
        <v/>
      </c>
      <c r="E12075" s="220"/>
      <c r="F12075" s="222">
        <f t="shared" si="3618"/>
        <v>0</v>
      </c>
      <c r="G12075" s="281">
        <f t="shared" si="3620"/>
        <v>0</v>
      </c>
    </row>
    <row r="12076" spans="1:7" ht="24" customHeight="1" x14ac:dyDescent="0.25">
      <c r="A12076" s="282"/>
      <c r="D12076" s="94"/>
      <c r="E12076" s="95"/>
      <c r="F12076" s="268" t="s">
        <v>31</v>
      </c>
      <c r="G12076" s="283">
        <f>SUBTOTAL(9,G12062:G12075)</f>
        <v>0</v>
      </c>
    </row>
    <row r="12077" spans="1:7" ht="24" customHeight="1" x14ac:dyDescent="0.25">
      <c r="A12077" s="282"/>
      <c r="C12077" s="104" t="s">
        <v>605</v>
      </c>
      <c r="D12077" s="94"/>
      <c r="E12077" s="95"/>
      <c r="G12077" s="284"/>
    </row>
    <row r="12078" spans="1:7" s="224" customFormat="1"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1">
        <f>ROUND(E12078*F12078,2)</f>
        <v>0</v>
      </c>
    </row>
    <row r="12079" spans="1:7" s="224" customFormat="1" ht="24" customHeight="1" x14ac:dyDescent="0.25">
      <c r="A12079" s="219" t="str">
        <f t="shared" si="3621"/>
        <v/>
      </c>
      <c r="B12079" s="217">
        <f t="shared" si="3622"/>
        <v>0</v>
      </c>
      <c r="C12079" s="218"/>
      <c r="D12079" s="219" t="str">
        <f t="shared" si="3623"/>
        <v/>
      </c>
      <c r="E12079" s="220"/>
      <c r="F12079" s="223">
        <f t="shared" si="3624"/>
        <v>0</v>
      </c>
      <c r="G12079" s="281">
        <f>ROUND(E12079*F12079,2)</f>
        <v>0</v>
      </c>
    </row>
    <row r="12080" spans="1:7" s="224" customFormat="1" ht="24" customHeight="1" x14ac:dyDescent="0.25">
      <c r="A12080" s="219" t="str">
        <f t="shared" si="3621"/>
        <v/>
      </c>
      <c r="B12080" s="217">
        <f t="shared" si="3622"/>
        <v>0</v>
      </c>
      <c r="C12080" s="218"/>
      <c r="D12080" s="219" t="str">
        <f t="shared" si="3623"/>
        <v/>
      </c>
      <c r="E12080" s="220"/>
      <c r="F12080" s="223">
        <f t="shared" si="3624"/>
        <v>0</v>
      </c>
      <c r="G12080" s="281">
        <f t="shared" ref="G12080:G12085" si="3625">ROUND(E12080*F12080,2)</f>
        <v>0</v>
      </c>
    </row>
    <row r="12081" spans="1:7" s="224" customFormat="1" ht="24" customHeight="1" x14ac:dyDescent="0.25">
      <c r="A12081" s="219" t="str">
        <f t="shared" si="3621"/>
        <v/>
      </c>
      <c r="B12081" s="217">
        <f t="shared" si="3622"/>
        <v>0</v>
      </c>
      <c r="C12081" s="218"/>
      <c r="D12081" s="219" t="str">
        <f t="shared" si="3623"/>
        <v/>
      </c>
      <c r="E12081" s="220"/>
      <c r="F12081" s="223">
        <f t="shared" si="3624"/>
        <v>0</v>
      </c>
      <c r="G12081" s="281">
        <f t="shared" si="3625"/>
        <v>0</v>
      </c>
    </row>
    <row r="12082" spans="1:7" s="224" customFormat="1" ht="24" customHeight="1" x14ac:dyDescent="0.25">
      <c r="A12082" s="219" t="str">
        <f t="shared" si="3621"/>
        <v/>
      </c>
      <c r="B12082" s="217">
        <f t="shared" si="3622"/>
        <v>0</v>
      </c>
      <c r="C12082" s="218"/>
      <c r="D12082" s="219" t="str">
        <f t="shared" si="3623"/>
        <v/>
      </c>
      <c r="E12082" s="220"/>
      <c r="F12082" s="221">
        <f t="shared" si="3624"/>
        <v>0</v>
      </c>
      <c r="G12082" s="281">
        <f t="shared" si="3625"/>
        <v>0</v>
      </c>
    </row>
    <row r="12083" spans="1:7" s="224" customFormat="1" ht="24" customHeight="1" x14ac:dyDescent="0.25">
      <c r="A12083" s="219" t="str">
        <f t="shared" si="3621"/>
        <v/>
      </c>
      <c r="B12083" s="217">
        <f t="shared" si="3622"/>
        <v>0</v>
      </c>
      <c r="C12083" s="218"/>
      <c r="D12083" s="219" t="str">
        <f t="shared" si="3623"/>
        <v/>
      </c>
      <c r="E12083" s="220"/>
      <c r="F12083" s="221">
        <f t="shared" si="3624"/>
        <v>0</v>
      </c>
      <c r="G12083" s="281">
        <f t="shared" si="3625"/>
        <v>0</v>
      </c>
    </row>
    <row r="12084" spans="1:7" s="224" customFormat="1" ht="24" customHeight="1" x14ac:dyDescent="0.25">
      <c r="A12084" s="219" t="str">
        <f t="shared" si="3621"/>
        <v/>
      </c>
      <c r="B12084" s="217">
        <f t="shared" si="3622"/>
        <v>0</v>
      </c>
      <c r="C12084" s="218"/>
      <c r="D12084" s="219" t="str">
        <f t="shared" si="3623"/>
        <v/>
      </c>
      <c r="E12084" s="220"/>
      <c r="F12084" s="221">
        <f t="shared" si="3624"/>
        <v>0</v>
      </c>
      <c r="G12084" s="281">
        <f t="shared" si="3625"/>
        <v>0</v>
      </c>
    </row>
    <row r="12085" spans="1:7" s="224" customFormat="1" ht="24" customHeight="1" x14ac:dyDescent="0.25">
      <c r="A12085" s="219" t="str">
        <f t="shared" si="3621"/>
        <v/>
      </c>
      <c r="B12085" s="217">
        <f t="shared" si="3622"/>
        <v>0</v>
      </c>
      <c r="C12085" s="218"/>
      <c r="D12085" s="219" t="str">
        <f t="shared" si="3623"/>
        <v/>
      </c>
      <c r="E12085" s="220"/>
      <c r="F12085" s="221">
        <f t="shared" si="3624"/>
        <v>0</v>
      </c>
      <c r="G12085" s="281">
        <f t="shared" si="3625"/>
        <v>0</v>
      </c>
    </row>
    <row r="12086" spans="1:7" ht="24" customHeight="1" x14ac:dyDescent="0.25">
      <c r="A12086" s="282"/>
      <c r="D12086" s="94"/>
      <c r="E12086" s="95"/>
      <c r="F12086" s="268" t="s">
        <v>32</v>
      </c>
      <c r="G12086" s="283">
        <f>SUBTOTAL(9,G12078:G12085)</f>
        <v>0</v>
      </c>
    </row>
    <row r="12087" spans="1:7" ht="24" customHeight="1" x14ac:dyDescent="0.25">
      <c r="A12087" s="282"/>
      <c r="C12087" s="104" t="s">
        <v>606</v>
      </c>
      <c r="D12087" s="94"/>
      <c r="E12087" s="95"/>
      <c r="G12087" s="284"/>
    </row>
    <row r="12088" spans="1:7" s="224" customFormat="1"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1">
        <f t="shared" ref="G12088:G12096" si="3630">ROUND(E12088*F12088,2)</f>
        <v>0</v>
      </c>
    </row>
    <row r="12089" spans="1:7" s="224" customFormat="1" ht="24" customHeight="1" x14ac:dyDescent="0.25">
      <c r="A12089" s="219" t="str">
        <f t="shared" si="3626"/>
        <v/>
      </c>
      <c r="B12089" s="217" t="str">
        <f t="shared" si="3627"/>
        <v/>
      </c>
      <c r="C12089" s="218"/>
      <c r="D12089" s="219" t="str">
        <f t="shared" si="3628"/>
        <v/>
      </c>
      <c r="E12089" s="220"/>
      <c r="F12089" s="221">
        <f t="shared" si="3629"/>
        <v>0</v>
      </c>
      <c r="G12089" s="281">
        <f t="shared" si="3630"/>
        <v>0</v>
      </c>
    </row>
    <row r="12090" spans="1:7" s="224" customFormat="1" ht="24" customHeight="1" x14ac:dyDescent="0.25">
      <c r="A12090" s="219" t="str">
        <f t="shared" si="3626"/>
        <v/>
      </c>
      <c r="B12090" s="217" t="str">
        <f t="shared" si="3627"/>
        <v/>
      </c>
      <c r="C12090" s="218"/>
      <c r="D12090" s="219" t="str">
        <f t="shared" si="3628"/>
        <v/>
      </c>
      <c r="E12090" s="220"/>
      <c r="F12090" s="221">
        <f t="shared" si="3629"/>
        <v>0</v>
      </c>
      <c r="G12090" s="281">
        <f t="shared" si="3630"/>
        <v>0</v>
      </c>
    </row>
    <row r="12091" spans="1:7" s="224" customFormat="1" ht="24" customHeight="1" x14ac:dyDescent="0.25">
      <c r="A12091" s="219" t="str">
        <f t="shared" si="3626"/>
        <v/>
      </c>
      <c r="B12091" s="217" t="str">
        <f t="shared" si="3627"/>
        <v/>
      </c>
      <c r="C12091" s="218"/>
      <c r="D12091" s="219" t="str">
        <f t="shared" si="3628"/>
        <v/>
      </c>
      <c r="E12091" s="220"/>
      <c r="F12091" s="221">
        <f t="shared" si="3629"/>
        <v>0</v>
      </c>
      <c r="G12091" s="281">
        <f t="shared" si="3630"/>
        <v>0</v>
      </c>
    </row>
    <row r="12092" spans="1:7" s="224" customFormat="1" ht="24" customHeight="1" x14ac:dyDescent="0.25">
      <c r="A12092" s="219" t="str">
        <f t="shared" si="3626"/>
        <v/>
      </c>
      <c r="B12092" s="217" t="str">
        <f t="shared" si="3627"/>
        <v/>
      </c>
      <c r="C12092" s="218"/>
      <c r="D12092" s="219" t="str">
        <f t="shared" si="3628"/>
        <v/>
      </c>
      <c r="E12092" s="220"/>
      <c r="F12092" s="221">
        <f t="shared" si="3629"/>
        <v>0</v>
      </c>
      <c r="G12092" s="281">
        <f t="shared" si="3630"/>
        <v>0</v>
      </c>
    </row>
    <row r="12093" spans="1:7" s="224" customFormat="1" ht="24" customHeight="1" x14ac:dyDescent="0.25">
      <c r="A12093" s="219" t="str">
        <f t="shared" si="3626"/>
        <v/>
      </c>
      <c r="B12093" s="217" t="str">
        <f t="shared" si="3627"/>
        <v/>
      </c>
      <c r="C12093" s="218"/>
      <c r="D12093" s="219" t="str">
        <f t="shared" si="3628"/>
        <v/>
      </c>
      <c r="E12093" s="220"/>
      <c r="F12093" s="221">
        <f t="shared" si="3629"/>
        <v>0</v>
      </c>
      <c r="G12093" s="281">
        <f t="shared" si="3630"/>
        <v>0</v>
      </c>
    </row>
    <row r="12094" spans="1:7" s="224" customFormat="1" ht="24" customHeight="1" x14ac:dyDescent="0.25">
      <c r="A12094" s="219" t="str">
        <f t="shared" si="3626"/>
        <v/>
      </c>
      <c r="B12094" s="217" t="str">
        <f t="shared" si="3627"/>
        <v/>
      </c>
      <c r="C12094" s="218"/>
      <c r="D12094" s="219" t="str">
        <f t="shared" si="3628"/>
        <v/>
      </c>
      <c r="E12094" s="220"/>
      <c r="F12094" s="221">
        <f t="shared" si="3629"/>
        <v>0</v>
      </c>
      <c r="G12094" s="281">
        <f t="shared" si="3630"/>
        <v>0</v>
      </c>
    </row>
    <row r="12095" spans="1:7" s="224" customFormat="1" ht="24" customHeight="1" x14ac:dyDescent="0.25">
      <c r="A12095" s="219" t="str">
        <f t="shared" si="3626"/>
        <v/>
      </c>
      <c r="B12095" s="217" t="str">
        <f t="shared" si="3627"/>
        <v/>
      </c>
      <c r="C12095" s="218"/>
      <c r="D12095" s="219" t="str">
        <f t="shared" si="3628"/>
        <v/>
      </c>
      <c r="E12095" s="220"/>
      <c r="F12095" s="221">
        <f t="shared" si="3629"/>
        <v>0</v>
      </c>
      <c r="G12095" s="281">
        <f t="shared" si="3630"/>
        <v>0</v>
      </c>
    </row>
    <row r="12096" spans="1:7" s="224" customFormat="1" ht="24" customHeight="1" x14ac:dyDescent="0.25">
      <c r="A12096" s="219" t="str">
        <f t="shared" si="3626"/>
        <v/>
      </c>
      <c r="B12096" s="217" t="str">
        <f t="shared" si="3627"/>
        <v/>
      </c>
      <c r="C12096" s="218"/>
      <c r="D12096" s="219" t="str">
        <f t="shared" si="3628"/>
        <v/>
      </c>
      <c r="E12096" s="220"/>
      <c r="F12096" s="221">
        <f t="shared" si="3629"/>
        <v>0</v>
      </c>
      <c r="G12096" s="281">
        <f t="shared" si="3630"/>
        <v>0</v>
      </c>
    </row>
    <row r="12097" spans="1:123" ht="24" customHeight="1" x14ac:dyDescent="0.25">
      <c r="A12097" s="285"/>
      <c r="B12097" s="94"/>
      <c r="D12097" s="94"/>
      <c r="E12097" s="95"/>
      <c r="F12097" s="268" t="s">
        <v>33</v>
      </c>
      <c r="G12097" s="283">
        <f>SUBTOTAL(9,G12088:G12096)</f>
        <v>0</v>
      </c>
    </row>
    <row r="12098" spans="1:123" ht="24" customHeight="1" x14ac:dyDescent="0.25">
      <c r="A12098" s="286"/>
      <c r="B12098" s="94"/>
      <c r="D12098" s="94"/>
      <c r="E12098" s="95"/>
      <c r="G12098" s="284"/>
    </row>
    <row r="12099" spans="1:123" ht="24" customHeight="1" x14ac:dyDescent="0.25">
      <c r="A12099" s="287" t="str">
        <f>B12057</f>
        <v>24.4.7.3</v>
      </c>
      <c r="B12099" s="288" t="str">
        <f>C12057</f>
        <v>Silla S1 (25 p/ sala)</v>
      </c>
      <c r="C12099" s="101"/>
      <c r="D12099" s="101" t="s">
        <v>34</v>
      </c>
      <c r="E12099" s="102"/>
      <c r="F12099" s="290" t="s">
        <v>35</v>
      </c>
      <c r="G12099" s="289">
        <f>SUBTOTAL(9,G12062:G12098)</f>
        <v>0</v>
      </c>
    </row>
    <row r="12101" spans="1:123" ht="24" customHeight="1" x14ac:dyDescent="0.25">
      <c r="A12101" s="269" t="s">
        <v>37</v>
      </c>
      <c r="B12101" s="270"/>
      <c r="C12101" s="270"/>
      <c r="D12101" s="270"/>
      <c r="E12101" s="270"/>
      <c r="F12101" s="270"/>
      <c r="G12101" s="271"/>
    </row>
    <row r="12102" spans="1:123" ht="24" customHeight="1" x14ac:dyDescent="0.25">
      <c r="A12102" s="272" t="s">
        <v>602</v>
      </c>
      <c r="B12102" s="90" t="str">
        <f>Comitente</f>
        <v>SUBSECRETARIA DE ARQUITECTURA</v>
      </c>
      <c r="C12102" s="86"/>
      <c r="D12102" s="91"/>
      <c r="E12102" s="91"/>
      <c r="F12102" s="92"/>
      <c r="G12102" s="273"/>
    </row>
    <row r="12103" spans="1:123" ht="24" customHeight="1" x14ac:dyDescent="0.25">
      <c r="A12103" s="272" t="s">
        <v>603</v>
      </c>
      <c r="B12103" s="90">
        <f>Contratista</f>
        <v>0</v>
      </c>
      <c r="C12103" s="87"/>
      <c r="D12103" s="87"/>
      <c r="E12103" s="87"/>
      <c r="F12103" s="93"/>
      <c r="G12103" s="274"/>
    </row>
    <row r="12104" spans="1:123" ht="24" customHeight="1" x14ac:dyDescent="0.25">
      <c r="A12104" s="272" t="s">
        <v>24</v>
      </c>
      <c r="B12104" s="90" t="str">
        <f>Obra</f>
        <v>E.N.I. Bº 7 de Septiembre</v>
      </c>
      <c r="C12104" s="87"/>
      <c r="D12104" s="87"/>
      <c r="E12104" s="87"/>
      <c r="F12104" s="93" t="s">
        <v>38</v>
      </c>
      <c r="G12104" s="275">
        <f>Fecha_Base</f>
        <v>0</v>
      </c>
    </row>
    <row r="12105" spans="1:123" ht="24" customHeight="1" x14ac:dyDescent="0.25">
      <c r="A12105" s="276" t="s">
        <v>601</v>
      </c>
      <c r="B12105" s="88" t="str">
        <f>Ubicación</f>
        <v>CHIMBAS - SAN JUAN</v>
      </c>
      <c r="C12105" s="88"/>
      <c r="D12105" s="94"/>
      <c r="E12105" s="95"/>
      <c r="G12105" s="277"/>
    </row>
    <row r="12106" spans="1:123" ht="24" customHeight="1" x14ac:dyDescent="0.25">
      <c r="A12106" s="276" t="s">
        <v>39</v>
      </c>
      <c r="B12106" s="97">
        <f>IFERROR(VALUE(LEFT(B12107,FIND(".",B12107)-1)),"")</f>
        <v>24</v>
      </c>
      <c r="C12106" s="89" t="str">
        <f>IFERROR(VLOOKUP(B12106,Tabla_CyP,2,FALSE),"")</f>
        <v xml:space="preserve"> VARIOS</v>
      </c>
      <c r="E12106" s="95"/>
      <c r="G12106" s="277"/>
    </row>
    <row r="12107" spans="1:123" ht="24" customHeight="1" x14ac:dyDescent="0.25">
      <c r="A12107" s="276" t="s">
        <v>25</v>
      </c>
      <c r="B12107" s="98" t="str">
        <f>IFERROR(VLOOKUP(COUNTIF($A$1:A12107,"ANALISIS DE PRECIOS"),Tabla_NumeroItem,2,FALSE),"")</f>
        <v>24.4.7.4</v>
      </c>
      <c r="C12107" s="89" t="str">
        <f>IFERROR(VLOOKUP(B12107,Tabla_CyP,2,FALSE),"")</f>
        <v>Escritorio y silla docente</v>
      </c>
      <c r="D12107" s="94"/>
      <c r="E12107" s="95"/>
      <c r="F12107" s="93" t="s">
        <v>26</v>
      </c>
      <c r="G12107" s="278" t="str">
        <f>IFERROR(VLOOKUP(B12107,Tabla_CyP,4,FALSE),"")</f>
        <v>Un</v>
      </c>
    </row>
    <row r="12108" spans="1:123" ht="24" customHeight="1" x14ac:dyDescent="0.25">
      <c r="A12108" s="276"/>
      <c r="B12108" s="88"/>
      <c r="D12108" s="94"/>
      <c r="E12108" s="95"/>
      <c r="G12108" s="277"/>
    </row>
    <row r="12109" spans="1:123" ht="24" customHeight="1" x14ac:dyDescent="0.25">
      <c r="A12109" s="335" t="s">
        <v>507</v>
      </c>
      <c r="B12109" s="336"/>
      <c r="C12109" s="337" t="s">
        <v>0</v>
      </c>
      <c r="D12109" s="337" t="s">
        <v>27</v>
      </c>
      <c r="E12109" s="339" t="s">
        <v>28</v>
      </c>
      <c r="F12109" s="341" t="s">
        <v>29</v>
      </c>
      <c r="G12109" s="341" t="s">
        <v>30</v>
      </c>
    </row>
    <row r="12110" spans="1:123" s="94" customFormat="1" ht="24" customHeight="1" x14ac:dyDescent="0.25">
      <c r="A12110" s="99" t="s">
        <v>508</v>
      </c>
      <c r="B12110" s="99" t="s">
        <v>509</v>
      </c>
      <c r="C12110" s="338"/>
      <c r="D12110" s="338"/>
      <c r="E12110" s="340"/>
      <c r="F12110" s="342"/>
      <c r="G12110" s="342"/>
      <c r="H12110" s="225"/>
      <c r="I12110" s="225"/>
      <c r="J12110" s="225"/>
      <c r="K12110" s="225"/>
      <c r="L12110" s="225"/>
      <c r="M12110" s="225"/>
      <c r="N12110" s="225"/>
      <c r="O12110" s="225"/>
      <c r="P12110" s="225"/>
      <c r="Q12110" s="225"/>
      <c r="R12110" s="225"/>
      <c r="S12110" s="225"/>
      <c r="T12110" s="225"/>
      <c r="U12110" s="225"/>
      <c r="V12110" s="225"/>
      <c r="W12110" s="225"/>
      <c r="X12110" s="225"/>
      <c r="Y12110" s="225"/>
      <c r="Z12110" s="225"/>
      <c r="AA12110" s="225"/>
      <c r="AB12110" s="225"/>
      <c r="AC12110" s="225"/>
      <c r="AD12110" s="225"/>
      <c r="AE12110" s="225"/>
      <c r="AF12110" s="225"/>
      <c r="AG12110" s="225"/>
      <c r="AH12110" s="225"/>
      <c r="AI12110" s="225"/>
      <c r="AJ12110" s="225"/>
      <c r="AK12110" s="225"/>
      <c r="AL12110" s="225"/>
      <c r="AM12110" s="225"/>
      <c r="AN12110" s="225"/>
      <c r="AO12110" s="225"/>
      <c r="AP12110" s="225"/>
      <c r="AQ12110" s="225"/>
      <c r="AR12110" s="225"/>
      <c r="AS12110" s="225"/>
      <c r="AT12110" s="225"/>
      <c r="AU12110" s="225"/>
      <c r="AV12110" s="225"/>
      <c r="AW12110" s="225"/>
      <c r="AX12110" s="225"/>
      <c r="AY12110" s="225"/>
      <c r="AZ12110" s="225"/>
      <c r="BA12110" s="225"/>
      <c r="BB12110" s="225"/>
      <c r="BC12110" s="225"/>
      <c r="BD12110" s="225"/>
      <c r="BE12110" s="225"/>
      <c r="BF12110" s="225"/>
      <c r="BG12110" s="225"/>
      <c r="BH12110" s="225"/>
      <c r="BI12110" s="225"/>
      <c r="BJ12110" s="225"/>
      <c r="BK12110" s="225"/>
      <c r="BL12110" s="225"/>
      <c r="BM12110" s="225"/>
      <c r="BN12110" s="225"/>
      <c r="BO12110" s="225"/>
      <c r="BP12110" s="225"/>
      <c r="BQ12110" s="225"/>
      <c r="BR12110" s="225"/>
      <c r="BS12110" s="225"/>
      <c r="BT12110" s="225"/>
      <c r="BU12110" s="225"/>
      <c r="BV12110" s="225"/>
      <c r="BW12110" s="225"/>
      <c r="BX12110" s="225"/>
      <c r="BY12110" s="225"/>
      <c r="BZ12110" s="225"/>
      <c r="CA12110" s="225"/>
      <c r="CB12110" s="225"/>
      <c r="CC12110" s="225"/>
      <c r="CD12110" s="225"/>
      <c r="CE12110" s="225"/>
      <c r="CF12110" s="225"/>
      <c r="CG12110" s="225"/>
      <c r="CH12110" s="225"/>
      <c r="CI12110" s="225"/>
      <c r="CJ12110" s="225"/>
      <c r="CK12110" s="225"/>
      <c r="CL12110" s="225"/>
      <c r="CM12110" s="225"/>
      <c r="CN12110" s="225"/>
      <c r="CO12110" s="225"/>
      <c r="CP12110" s="225"/>
      <c r="CQ12110" s="225"/>
      <c r="CR12110" s="225"/>
      <c r="CS12110" s="225"/>
      <c r="CT12110" s="225"/>
      <c r="CU12110" s="225"/>
      <c r="CV12110" s="225"/>
      <c r="CW12110" s="225"/>
      <c r="CX12110" s="225"/>
      <c r="CY12110" s="225"/>
      <c r="CZ12110" s="225"/>
      <c r="DA12110" s="225"/>
      <c r="DB12110" s="225"/>
      <c r="DC12110" s="225"/>
      <c r="DD12110" s="225"/>
      <c r="DE12110" s="225"/>
      <c r="DF12110" s="225"/>
      <c r="DG12110" s="225"/>
      <c r="DH12110" s="225"/>
      <c r="DI12110" s="225"/>
      <c r="DJ12110" s="225"/>
      <c r="DK12110" s="225"/>
      <c r="DL12110" s="225"/>
      <c r="DM12110" s="225"/>
      <c r="DN12110" s="225"/>
      <c r="DO12110" s="225"/>
      <c r="DP12110" s="225"/>
      <c r="DQ12110" s="225"/>
      <c r="DR12110" s="225"/>
      <c r="DS12110" s="225"/>
    </row>
    <row r="12111" spans="1:123" ht="24" customHeight="1" x14ac:dyDescent="0.25">
      <c r="A12111" s="279"/>
      <c r="B12111" s="100"/>
      <c r="C12111" s="138" t="s">
        <v>604</v>
      </c>
      <c r="D12111" s="101"/>
      <c r="E12111" s="102"/>
      <c r="F12111" s="103"/>
      <c r="G12111" s="280"/>
    </row>
    <row r="12112" spans="1:123" s="224" customFormat="1"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1">
        <f>ROUND(E12112*F12112,2)</f>
        <v>0</v>
      </c>
    </row>
    <row r="12113" spans="1:7" s="224" customFormat="1"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1">
        <f t="shared" ref="G12113:G12125" si="3635">ROUND(E12113*F12113,2)</f>
        <v>0</v>
      </c>
    </row>
    <row r="12114" spans="1:7" s="224" customFormat="1" ht="24" customHeight="1" x14ac:dyDescent="0.25">
      <c r="A12114" s="219" t="str">
        <f t="shared" si="3631"/>
        <v/>
      </c>
      <c r="B12114" s="217" t="str">
        <f t="shared" si="3634"/>
        <v/>
      </c>
      <c r="C12114" s="218"/>
      <c r="D12114" s="219" t="str">
        <f t="shared" si="3632"/>
        <v/>
      </c>
      <c r="E12114" s="220"/>
      <c r="F12114" s="221">
        <f t="shared" si="3633"/>
        <v>0</v>
      </c>
      <c r="G12114" s="281">
        <f t="shared" si="3635"/>
        <v>0</v>
      </c>
    </row>
    <row r="12115" spans="1:7" s="224" customFormat="1" ht="24" customHeight="1" x14ac:dyDescent="0.25">
      <c r="A12115" s="219" t="str">
        <f t="shared" si="3631"/>
        <v/>
      </c>
      <c r="B12115" s="217" t="str">
        <f t="shared" si="3634"/>
        <v/>
      </c>
      <c r="C12115" s="218"/>
      <c r="D12115" s="219" t="str">
        <f t="shared" si="3632"/>
        <v/>
      </c>
      <c r="E12115" s="220"/>
      <c r="F12115" s="221">
        <f t="shared" si="3633"/>
        <v>0</v>
      </c>
      <c r="G12115" s="281">
        <f t="shared" si="3635"/>
        <v>0</v>
      </c>
    </row>
    <row r="12116" spans="1:7" s="224" customFormat="1" ht="24" customHeight="1" x14ac:dyDescent="0.25">
      <c r="A12116" s="219" t="str">
        <f t="shared" si="3631"/>
        <v/>
      </c>
      <c r="B12116" s="217" t="str">
        <f t="shared" si="3634"/>
        <v/>
      </c>
      <c r="C12116" s="218"/>
      <c r="D12116" s="219" t="str">
        <f t="shared" si="3632"/>
        <v/>
      </c>
      <c r="E12116" s="220"/>
      <c r="F12116" s="221">
        <f t="shared" si="3633"/>
        <v>0</v>
      </c>
      <c r="G12116" s="281">
        <f t="shared" si="3635"/>
        <v>0</v>
      </c>
    </row>
    <row r="12117" spans="1:7" s="224" customFormat="1" ht="24" customHeight="1" x14ac:dyDescent="0.25">
      <c r="A12117" s="219" t="str">
        <f t="shared" si="3631"/>
        <v/>
      </c>
      <c r="B12117" s="217" t="str">
        <f t="shared" si="3634"/>
        <v/>
      </c>
      <c r="C12117" s="218"/>
      <c r="D12117" s="219" t="str">
        <f t="shared" si="3632"/>
        <v/>
      </c>
      <c r="E12117" s="220"/>
      <c r="F12117" s="221">
        <f t="shared" si="3633"/>
        <v>0</v>
      </c>
      <c r="G12117" s="281">
        <f t="shared" si="3635"/>
        <v>0</v>
      </c>
    </row>
    <row r="12118" spans="1:7" s="224" customFormat="1" ht="24" customHeight="1" x14ac:dyDescent="0.25">
      <c r="A12118" s="219" t="str">
        <f t="shared" si="3631"/>
        <v/>
      </c>
      <c r="B12118" s="217" t="str">
        <f t="shared" si="3634"/>
        <v/>
      </c>
      <c r="C12118" s="218"/>
      <c r="D12118" s="219" t="str">
        <f t="shared" si="3632"/>
        <v/>
      </c>
      <c r="E12118" s="220"/>
      <c r="F12118" s="221">
        <f t="shared" si="3633"/>
        <v>0</v>
      </c>
      <c r="G12118" s="281">
        <f t="shared" si="3635"/>
        <v>0</v>
      </c>
    </row>
    <row r="12119" spans="1:7" s="224" customFormat="1" ht="24" customHeight="1" x14ac:dyDescent="0.25">
      <c r="A12119" s="219" t="str">
        <f t="shared" si="3631"/>
        <v/>
      </c>
      <c r="B12119" s="217" t="str">
        <f t="shared" si="3634"/>
        <v/>
      </c>
      <c r="C12119" s="218"/>
      <c r="D12119" s="219" t="str">
        <f t="shared" si="3632"/>
        <v/>
      </c>
      <c r="E12119" s="220"/>
      <c r="F12119" s="221">
        <f t="shared" si="3633"/>
        <v>0</v>
      </c>
      <c r="G12119" s="281">
        <f t="shared" si="3635"/>
        <v>0</v>
      </c>
    </row>
    <row r="12120" spans="1:7" s="224" customFormat="1" ht="24" customHeight="1" x14ac:dyDescent="0.25">
      <c r="A12120" s="219" t="str">
        <f t="shared" si="3631"/>
        <v/>
      </c>
      <c r="B12120" s="217" t="str">
        <f t="shared" si="3634"/>
        <v/>
      </c>
      <c r="C12120" s="218"/>
      <c r="D12120" s="219" t="str">
        <f t="shared" si="3632"/>
        <v/>
      </c>
      <c r="E12120" s="220"/>
      <c r="F12120" s="221">
        <f t="shared" si="3633"/>
        <v>0</v>
      </c>
      <c r="G12120" s="281">
        <f t="shared" si="3635"/>
        <v>0</v>
      </c>
    </row>
    <row r="12121" spans="1:7" s="224" customFormat="1" ht="24" customHeight="1" x14ac:dyDescent="0.25">
      <c r="A12121" s="219" t="str">
        <f t="shared" si="3631"/>
        <v/>
      </c>
      <c r="B12121" s="217" t="str">
        <f t="shared" si="3634"/>
        <v/>
      </c>
      <c r="C12121" s="218"/>
      <c r="D12121" s="219" t="str">
        <f t="shared" si="3632"/>
        <v/>
      </c>
      <c r="E12121" s="220"/>
      <c r="F12121" s="221">
        <f t="shared" si="3633"/>
        <v>0</v>
      </c>
      <c r="G12121" s="281">
        <f t="shared" si="3635"/>
        <v>0</v>
      </c>
    </row>
    <row r="12122" spans="1:7" s="224" customFormat="1" ht="24" customHeight="1" x14ac:dyDescent="0.25">
      <c r="A12122" s="219" t="str">
        <f t="shared" si="3631"/>
        <v/>
      </c>
      <c r="B12122" s="217" t="str">
        <f t="shared" si="3634"/>
        <v/>
      </c>
      <c r="C12122" s="218"/>
      <c r="D12122" s="219" t="str">
        <f t="shared" si="3632"/>
        <v/>
      </c>
      <c r="E12122" s="220"/>
      <c r="F12122" s="221">
        <f t="shared" si="3633"/>
        <v>0</v>
      </c>
      <c r="G12122" s="281">
        <f t="shared" si="3635"/>
        <v>0</v>
      </c>
    </row>
    <row r="12123" spans="1:7" s="224" customFormat="1" ht="24" customHeight="1" x14ac:dyDescent="0.25">
      <c r="A12123" s="219" t="str">
        <f t="shared" si="3631"/>
        <v/>
      </c>
      <c r="B12123" s="217" t="str">
        <f t="shared" si="3634"/>
        <v/>
      </c>
      <c r="C12123" s="218"/>
      <c r="D12123" s="219" t="str">
        <f t="shared" si="3632"/>
        <v/>
      </c>
      <c r="E12123" s="220"/>
      <c r="F12123" s="221">
        <f t="shared" si="3633"/>
        <v>0</v>
      </c>
      <c r="G12123" s="281">
        <f t="shared" si="3635"/>
        <v>0</v>
      </c>
    </row>
    <row r="12124" spans="1:7" s="224" customFormat="1" ht="24" customHeight="1" x14ac:dyDescent="0.25">
      <c r="A12124" s="219" t="str">
        <f t="shared" si="3631"/>
        <v/>
      </c>
      <c r="B12124" s="217" t="str">
        <f t="shared" si="3634"/>
        <v/>
      </c>
      <c r="C12124" s="218"/>
      <c r="D12124" s="219" t="str">
        <f t="shared" si="3632"/>
        <v/>
      </c>
      <c r="E12124" s="220"/>
      <c r="F12124" s="221">
        <f t="shared" si="3633"/>
        <v>0</v>
      </c>
      <c r="G12124" s="281">
        <f t="shared" si="3635"/>
        <v>0</v>
      </c>
    </row>
    <row r="12125" spans="1:7" s="224" customFormat="1" ht="24" customHeight="1" x14ac:dyDescent="0.25">
      <c r="A12125" s="219" t="str">
        <f t="shared" si="3631"/>
        <v/>
      </c>
      <c r="B12125" s="217" t="str">
        <f t="shared" si="3634"/>
        <v/>
      </c>
      <c r="C12125" s="218"/>
      <c r="D12125" s="219" t="str">
        <f t="shared" si="3632"/>
        <v/>
      </c>
      <c r="E12125" s="220"/>
      <c r="F12125" s="222">
        <f t="shared" si="3633"/>
        <v>0</v>
      </c>
      <c r="G12125" s="281">
        <f t="shared" si="3635"/>
        <v>0</v>
      </c>
    </row>
    <row r="12126" spans="1:7" ht="24" customHeight="1" x14ac:dyDescent="0.25">
      <c r="A12126" s="282"/>
      <c r="D12126" s="94"/>
      <c r="E12126" s="95"/>
      <c r="F12126" s="268" t="s">
        <v>31</v>
      </c>
      <c r="G12126" s="283">
        <f>SUBTOTAL(9,G12112:G12125)</f>
        <v>0</v>
      </c>
    </row>
    <row r="12127" spans="1:7" ht="24" customHeight="1" x14ac:dyDescent="0.25">
      <c r="A12127" s="282"/>
      <c r="C12127" s="104" t="s">
        <v>605</v>
      </c>
      <c r="D12127" s="94"/>
      <c r="E12127" s="95"/>
      <c r="G12127" s="284"/>
    </row>
    <row r="12128" spans="1:7" s="224" customFormat="1"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1">
        <f>ROUND(E12128*F12128,2)</f>
        <v>0</v>
      </c>
    </row>
    <row r="12129" spans="1:7" s="224" customFormat="1" ht="24" customHeight="1" x14ac:dyDescent="0.25">
      <c r="A12129" s="219" t="str">
        <f t="shared" si="3636"/>
        <v/>
      </c>
      <c r="B12129" s="217">
        <f t="shared" si="3637"/>
        <v>0</v>
      </c>
      <c r="C12129" s="218"/>
      <c r="D12129" s="219" t="str">
        <f t="shared" si="3638"/>
        <v/>
      </c>
      <c r="E12129" s="220"/>
      <c r="F12129" s="223">
        <f t="shared" si="3639"/>
        <v>0</v>
      </c>
      <c r="G12129" s="281">
        <f>ROUND(E12129*F12129,2)</f>
        <v>0</v>
      </c>
    </row>
    <row r="12130" spans="1:7" s="224" customFormat="1" ht="24" customHeight="1" x14ac:dyDescent="0.25">
      <c r="A12130" s="219" t="str">
        <f t="shared" si="3636"/>
        <v/>
      </c>
      <c r="B12130" s="217">
        <f t="shared" si="3637"/>
        <v>0</v>
      </c>
      <c r="C12130" s="218"/>
      <c r="D12130" s="219" t="str">
        <f t="shared" si="3638"/>
        <v/>
      </c>
      <c r="E12130" s="220"/>
      <c r="F12130" s="223">
        <f t="shared" si="3639"/>
        <v>0</v>
      </c>
      <c r="G12130" s="281">
        <f t="shared" ref="G12130:G12135" si="3640">ROUND(E12130*F12130,2)</f>
        <v>0</v>
      </c>
    </row>
    <row r="12131" spans="1:7" s="224" customFormat="1" ht="24" customHeight="1" x14ac:dyDescent="0.25">
      <c r="A12131" s="219" t="str">
        <f t="shared" si="3636"/>
        <v/>
      </c>
      <c r="B12131" s="217">
        <f t="shared" si="3637"/>
        <v>0</v>
      </c>
      <c r="C12131" s="218"/>
      <c r="D12131" s="219" t="str">
        <f t="shared" si="3638"/>
        <v/>
      </c>
      <c r="E12131" s="220"/>
      <c r="F12131" s="223">
        <f t="shared" si="3639"/>
        <v>0</v>
      </c>
      <c r="G12131" s="281">
        <f t="shared" si="3640"/>
        <v>0</v>
      </c>
    </row>
    <row r="12132" spans="1:7" s="224" customFormat="1" ht="24" customHeight="1" x14ac:dyDescent="0.25">
      <c r="A12132" s="219" t="str">
        <f t="shared" si="3636"/>
        <v/>
      </c>
      <c r="B12132" s="217">
        <f t="shared" si="3637"/>
        <v>0</v>
      </c>
      <c r="C12132" s="218"/>
      <c r="D12132" s="219" t="str">
        <f t="shared" si="3638"/>
        <v/>
      </c>
      <c r="E12132" s="220"/>
      <c r="F12132" s="221">
        <f t="shared" si="3639"/>
        <v>0</v>
      </c>
      <c r="G12132" s="281">
        <f t="shared" si="3640"/>
        <v>0</v>
      </c>
    </row>
    <row r="12133" spans="1:7" s="224" customFormat="1" ht="24" customHeight="1" x14ac:dyDescent="0.25">
      <c r="A12133" s="219" t="str">
        <f t="shared" si="3636"/>
        <v/>
      </c>
      <c r="B12133" s="217">
        <f t="shared" si="3637"/>
        <v>0</v>
      </c>
      <c r="C12133" s="218"/>
      <c r="D12133" s="219" t="str">
        <f t="shared" si="3638"/>
        <v/>
      </c>
      <c r="E12133" s="220"/>
      <c r="F12133" s="221">
        <f t="shared" si="3639"/>
        <v>0</v>
      </c>
      <c r="G12133" s="281">
        <f t="shared" si="3640"/>
        <v>0</v>
      </c>
    </row>
    <row r="12134" spans="1:7" s="224" customFormat="1" ht="24" customHeight="1" x14ac:dyDescent="0.25">
      <c r="A12134" s="219" t="str">
        <f t="shared" si="3636"/>
        <v/>
      </c>
      <c r="B12134" s="217">
        <f t="shared" si="3637"/>
        <v>0</v>
      </c>
      <c r="C12134" s="218"/>
      <c r="D12134" s="219" t="str">
        <f t="shared" si="3638"/>
        <v/>
      </c>
      <c r="E12134" s="220"/>
      <c r="F12134" s="221">
        <f t="shared" si="3639"/>
        <v>0</v>
      </c>
      <c r="G12134" s="281">
        <f t="shared" si="3640"/>
        <v>0</v>
      </c>
    </row>
    <row r="12135" spans="1:7" s="224" customFormat="1" ht="24" customHeight="1" x14ac:dyDescent="0.25">
      <c r="A12135" s="219" t="str">
        <f t="shared" si="3636"/>
        <v/>
      </c>
      <c r="B12135" s="217">
        <f t="shared" si="3637"/>
        <v>0</v>
      </c>
      <c r="C12135" s="218"/>
      <c r="D12135" s="219" t="str">
        <f t="shared" si="3638"/>
        <v/>
      </c>
      <c r="E12135" s="220"/>
      <c r="F12135" s="221">
        <f t="shared" si="3639"/>
        <v>0</v>
      </c>
      <c r="G12135" s="281">
        <f t="shared" si="3640"/>
        <v>0</v>
      </c>
    </row>
    <row r="12136" spans="1:7" ht="24" customHeight="1" x14ac:dyDescent="0.25">
      <c r="A12136" s="282"/>
      <c r="D12136" s="94"/>
      <c r="E12136" s="95"/>
      <c r="F12136" s="268" t="s">
        <v>32</v>
      </c>
      <c r="G12136" s="283">
        <f>SUBTOTAL(9,G12128:G12135)</f>
        <v>0</v>
      </c>
    </row>
    <row r="12137" spans="1:7" ht="24" customHeight="1" x14ac:dyDescent="0.25">
      <c r="A12137" s="282"/>
      <c r="C12137" s="104" t="s">
        <v>606</v>
      </c>
      <c r="D12137" s="94"/>
      <c r="E12137" s="95"/>
      <c r="G12137" s="284"/>
    </row>
    <row r="12138" spans="1:7" s="224" customFormat="1"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1">
        <f t="shared" ref="G12138:G12146" si="3645">ROUND(E12138*F12138,2)</f>
        <v>0</v>
      </c>
    </row>
    <row r="12139" spans="1:7" s="224" customFormat="1" ht="24" customHeight="1" x14ac:dyDescent="0.25">
      <c r="A12139" s="219" t="str">
        <f t="shared" si="3641"/>
        <v/>
      </c>
      <c r="B12139" s="217" t="str">
        <f t="shared" si="3642"/>
        <v/>
      </c>
      <c r="C12139" s="218"/>
      <c r="D12139" s="219" t="str">
        <f t="shared" si="3643"/>
        <v/>
      </c>
      <c r="E12139" s="220"/>
      <c r="F12139" s="221">
        <f t="shared" si="3644"/>
        <v>0</v>
      </c>
      <c r="G12139" s="281">
        <f t="shared" si="3645"/>
        <v>0</v>
      </c>
    </row>
    <row r="12140" spans="1:7" s="224" customFormat="1" ht="24" customHeight="1" x14ac:dyDescent="0.25">
      <c r="A12140" s="219" t="str">
        <f t="shared" si="3641"/>
        <v/>
      </c>
      <c r="B12140" s="217" t="str">
        <f t="shared" si="3642"/>
        <v/>
      </c>
      <c r="C12140" s="218"/>
      <c r="D12140" s="219" t="str">
        <f t="shared" si="3643"/>
        <v/>
      </c>
      <c r="E12140" s="220"/>
      <c r="F12140" s="221">
        <f t="shared" si="3644"/>
        <v>0</v>
      </c>
      <c r="G12140" s="281">
        <f t="shared" si="3645"/>
        <v>0</v>
      </c>
    </row>
    <row r="12141" spans="1:7" s="224" customFormat="1" ht="24" customHeight="1" x14ac:dyDescent="0.25">
      <c r="A12141" s="219" t="str">
        <f t="shared" si="3641"/>
        <v/>
      </c>
      <c r="B12141" s="217" t="str">
        <f t="shared" si="3642"/>
        <v/>
      </c>
      <c r="C12141" s="218"/>
      <c r="D12141" s="219" t="str">
        <f t="shared" si="3643"/>
        <v/>
      </c>
      <c r="E12141" s="220"/>
      <c r="F12141" s="221">
        <f t="shared" si="3644"/>
        <v>0</v>
      </c>
      <c r="G12141" s="281">
        <f t="shared" si="3645"/>
        <v>0</v>
      </c>
    </row>
    <row r="12142" spans="1:7" s="224" customFormat="1" ht="24" customHeight="1" x14ac:dyDescent="0.25">
      <c r="A12142" s="219" t="str">
        <f t="shared" si="3641"/>
        <v/>
      </c>
      <c r="B12142" s="217" t="str">
        <f t="shared" si="3642"/>
        <v/>
      </c>
      <c r="C12142" s="218"/>
      <c r="D12142" s="219" t="str">
        <f t="shared" si="3643"/>
        <v/>
      </c>
      <c r="E12142" s="220"/>
      <c r="F12142" s="221">
        <f t="shared" si="3644"/>
        <v>0</v>
      </c>
      <c r="G12142" s="281">
        <f t="shared" si="3645"/>
        <v>0</v>
      </c>
    </row>
    <row r="12143" spans="1:7" s="224" customFormat="1" ht="24" customHeight="1" x14ac:dyDescent="0.25">
      <c r="A12143" s="219" t="str">
        <f t="shared" si="3641"/>
        <v/>
      </c>
      <c r="B12143" s="217" t="str">
        <f t="shared" si="3642"/>
        <v/>
      </c>
      <c r="C12143" s="218"/>
      <c r="D12143" s="219" t="str">
        <f t="shared" si="3643"/>
        <v/>
      </c>
      <c r="E12143" s="220"/>
      <c r="F12143" s="221">
        <f t="shared" si="3644"/>
        <v>0</v>
      </c>
      <c r="G12143" s="281">
        <f t="shared" si="3645"/>
        <v>0</v>
      </c>
    </row>
    <row r="12144" spans="1:7" s="224" customFormat="1" ht="24" customHeight="1" x14ac:dyDescent="0.25">
      <c r="A12144" s="219" t="str">
        <f t="shared" si="3641"/>
        <v/>
      </c>
      <c r="B12144" s="217" t="str">
        <f t="shared" si="3642"/>
        <v/>
      </c>
      <c r="C12144" s="218"/>
      <c r="D12144" s="219" t="str">
        <f t="shared" si="3643"/>
        <v/>
      </c>
      <c r="E12144" s="220"/>
      <c r="F12144" s="221">
        <f t="shared" si="3644"/>
        <v>0</v>
      </c>
      <c r="G12144" s="281">
        <f t="shared" si="3645"/>
        <v>0</v>
      </c>
    </row>
    <row r="12145" spans="1:123" s="224" customFormat="1" ht="24" customHeight="1" x14ac:dyDescent="0.25">
      <c r="A12145" s="219" t="str">
        <f t="shared" si="3641"/>
        <v/>
      </c>
      <c r="B12145" s="217" t="str">
        <f t="shared" si="3642"/>
        <v/>
      </c>
      <c r="C12145" s="218"/>
      <c r="D12145" s="219" t="str">
        <f t="shared" si="3643"/>
        <v/>
      </c>
      <c r="E12145" s="220"/>
      <c r="F12145" s="221">
        <f t="shared" si="3644"/>
        <v>0</v>
      </c>
      <c r="G12145" s="281">
        <f t="shared" si="3645"/>
        <v>0</v>
      </c>
    </row>
    <row r="12146" spans="1:123" s="224" customFormat="1" ht="24" customHeight="1" x14ac:dyDescent="0.25">
      <c r="A12146" s="219" t="str">
        <f t="shared" si="3641"/>
        <v/>
      </c>
      <c r="B12146" s="217" t="str">
        <f t="shared" si="3642"/>
        <v/>
      </c>
      <c r="C12146" s="218"/>
      <c r="D12146" s="219" t="str">
        <f t="shared" si="3643"/>
        <v/>
      </c>
      <c r="E12146" s="220"/>
      <c r="F12146" s="221">
        <f t="shared" si="3644"/>
        <v>0</v>
      </c>
      <c r="G12146" s="281">
        <f t="shared" si="3645"/>
        <v>0</v>
      </c>
    </row>
    <row r="12147" spans="1:123" ht="24" customHeight="1" x14ac:dyDescent="0.25">
      <c r="A12147" s="285"/>
      <c r="B12147" s="94"/>
      <c r="D12147" s="94"/>
      <c r="E12147" s="95"/>
      <c r="F12147" s="268" t="s">
        <v>33</v>
      </c>
      <c r="G12147" s="283">
        <f>SUBTOTAL(9,G12138:G12146)</f>
        <v>0</v>
      </c>
    </row>
    <row r="12148" spans="1:123" ht="24" customHeight="1" x14ac:dyDescent="0.25">
      <c r="A12148" s="286"/>
      <c r="B12148" s="94"/>
      <c r="D12148" s="94"/>
      <c r="E12148" s="95"/>
      <c r="G12148" s="284"/>
    </row>
    <row r="12149" spans="1:123" ht="24" customHeight="1" x14ac:dyDescent="0.25">
      <c r="A12149" s="287" t="str">
        <f>B12107</f>
        <v>24.4.7.4</v>
      </c>
      <c r="B12149" s="288" t="str">
        <f>C12107</f>
        <v>Escritorio y silla docente</v>
      </c>
      <c r="C12149" s="101"/>
      <c r="D12149" s="101" t="s">
        <v>34</v>
      </c>
      <c r="E12149" s="102"/>
      <c r="F12149" s="290" t="s">
        <v>35</v>
      </c>
      <c r="G12149" s="289">
        <f>SUBTOTAL(9,G12112:G12148)</f>
        <v>0</v>
      </c>
    </row>
    <row r="12151" spans="1:123" ht="24" customHeight="1" x14ac:dyDescent="0.25">
      <c r="A12151" s="269" t="s">
        <v>37</v>
      </c>
      <c r="B12151" s="270"/>
      <c r="C12151" s="270"/>
      <c r="D12151" s="270"/>
      <c r="E12151" s="270"/>
      <c r="F12151" s="270"/>
      <c r="G12151" s="271"/>
    </row>
    <row r="12152" spans="1:123" ht="24" customHeight="1" x14ac:dyDescent="0.25">
      <c r="A12152" s="272" t="s">
        <v>602</v>
      </c>
      <c r="B12152" s="90" t="str">
        <f>Comitente</f>
        <v>SUBSECRETARIA DE ARQUITECTURA</v>
      </c>
      <c r="C12152" s="86"/>
      <c r="D12152" s="91"/>
      <c r="E12152" s="91"/>
      <c r="F12152" s="92"/>
      <c r="G12152" s="273"/>
    </row>
    <row r="12153" spans="1:123" ht="24" customHeight="1" x14ac:dyDescent="0.25">
      <c r="A12153" s="272" t="s">
        <v>603</v>
      </c>
      <c r="B12153" s="90">
        <f>Contratista</f>
        <v>0</v>
      </c>
      <c r="C12153" s="87"/>
      <c r="D12153" s="87"/>
      <c r="E12153" s="87"/>
      <c r="F12153" s="93"/>
      <c r="G12153" s="274"/>
    </row>
    <row r="12154" spans="1:123" ht="24" customHeight="1" x14ac:dyDescent="0.25">
      <c r="A12154" s="272" t="s">
        <v>24</v>
      </c>
      <c r="B12154" s="90" t="str">
        <f>Obra</f>
        <v>E.N.I. Bº 7 de Septiembre</v>
      </c>
      <c r="C12154" s="87"/>
      <c r="D12154" s="87"/>
      <c r="E12154" s="87"/>
      <c r="F12154" s="93" t="s">
        <v>38</v>
      </c>
      <c r="G12154" s="275">
        <f>Fecha_Base</f>
        <v>0</v>
      </c>
    </row>
    <row r="12155" spans="1:123" ht="24" customHeight="1" x14ac:dyDescent="0.25">
      <c r="A12155" s="276" t="s">
        <v>601</v>
      </c>
      <c r="B12155" s="88" t="str">
        <f>Ubicación</f>
        <v>CHIMBAS - SAN JUAN</v>
      </c>
      <c r="C12155" s="88"/>
      <c r="D12155" s="94"/>
      <c r="E12155" s="95"/>
      <c r="G12155" s="277"/>
    </row>
    <row r="12156" spans="1:123" ht="24" customHeight="1" x14ac:dyDescent="0.25">
      <c r="A12156" s="276" t="s">
        <v>39</v>
      </c>
      <c r="B12156" s="97">
        <f>IFERROR(VALUE(LEFT(B12157,FIND(".",B12157)-1)),"")</f>
        <v>24</v>
      </c>
      <c r="C12156" s="89" t="str">
        <f>IFERROR(VLOOKUP(B12156,Tabla_CyP,2,FALSE),"")</f>
        <v xml:space="preserve"> VARIOS</v>
      </c>
      <c r="E12156" s="95"/>
      <c r="G12156" s="277"/>
    </row>
    <row r="12157" spans="1:123" ht="24" customHeight="1" x14ac:dyDescent="0.25">
      <c r="A12157" s="276" t="s">
        <v>25</v>
      </c>
      <c r="B12157" s="98" t="str">
        <f>IFERROR(VLOOKUP(COUNTIF($A$1:A12157,"ANALISIS DE PRECIOS"),Tabla_NumeroItem,2,FALSE),"")</f>
        <v>24.4.7.5</v>
      </c>
      <c r="C12157" s="89" t="str">
        <f>IFERROR(VLOOKUP(B12157,Tabla_CyP,2,FALSE),"")</f>
        <v>Biblioteca Ambulante BA1 (1 p/ sala N.I.)</v>
      </c>
      <c r="D12157" s="94"/>
      <c r="E12157" s="95"/>
      <c r="F12157" s="93" t="s">
        <v>26</v>
      </c>
      <c r="G12157" s="278" t="str">
        <f>IFERROR(VLOOKUP(B12157,Tabla_CyP,4,FALSE),"")</f>
        <v>Un</v>
      </c>
    </row>
    <row r="12158" spans="1:123" ht="24" customHeight="1" x14ac:dyDescent="0.25">
      <c r="A12158" s="276"/>
      <c r="B12158" s="88"/>
      <c r="D12158" s="94"/>
      <c r="E12158" s="95"/>
      <c r="G12158" s="277"/>
    </row>
    <row r="12159" spans="1:123" ht="24" customHeight="1" x14ac:dyDescent="0.25">
      <c r="A12159" s="335" t="s">
        <v>507</v>
      </c>
      <c r="B12159" s="336"/>
      <c r="C12159" s="337" t="s">
        <v>0</v>
      </c>
      <c r="D12159" s="337" t="s">
        <v>27</v>
      </c>
      <c r="E12159" s="339" t="s">
        <v>28</v>
      </c>
      <c r="F12159" s="341" t="s">
        <v>29</v>
      </c>
      <c r="G12159" s="341" t="s">
        <v>30</v>
      </c>
    </row>
    <row r="12160" spans="1:123" s="94" customFormat="1" ht="24" customHeight="1" x14ac:dyDescent="0.25">
      <c r="A12160" s="99" t="s">
        <v>508</v>
      </c>
      <c r="B12160" s="99" t="s">
        <v>509</v>
      </c>
      <c r="C12160" s="338"/>
      <c r="D12160" s="338"/>
      <c r="E12160" s="340"/>
      <c r="F12160" s="342"/>
      <c r="G12160" s="342"/>
      <c r="H12160" s="225"/>
      <c r="I12160" s="225"/>
      <c r="J12160" s="225"/>
      <c r="K12160" s="225"/>
      <c r="L12160" s="225"/>
      <c r="M12160" s="225"/>
      <c r="N12160" s="225"/>
      <c r="O12160" s="225"/>
      <c r="P12160" s="225"/>
      <c r="Q12160" s="225"/>
      <c r="R12160" s="225"/>
      <c r="S12160" s="225"/>
      <c r="T12160" s="225"/>
      <c r="U12160" s="225"/>
      <c r="V12160" s="225"/>
      <c r="W12160" s="225"/>
      <c r="X12160" s="225"/>
      <c r="Y12160" s="225"/>
      <c r="Z12160" s="225"/>
      <c r="AA12160" s="225"/>
      <c r="AB12160" s="225"/>
      <c r="AC12160" s="225"/>
      <c r="AD12160" s="225"/>
      <c r="AE12160" s="225"/>
      <c r="AF12160" s="225"/>
      <c r="AG12160" s="225"/>
      <c r="AH12160" s="225"/>
      <c r="AI12160" s="225"/>
      <c r="AJ12160" s="225"/>
      <c r="AK12160" s="225"/>
      <c r="AL12160" s="225"/>
      <c r="AM12160" s="225"/>
      <c r="AN12160" s="225"/>
      <c r="AO12160" s="225"/>
      <c r="AP12160" s="225"/>
      <c r="AQ12160" s="225"/>
      <c r="AR12160" s="225"/>
      <c r="AS12160" s="225"/>
      <c r="AT12160" s="225"/>
      <c r="AU12160" s="225"/>
      <c r="AV12160" s="225"/>
      <c r="AW12160" s="225"/>
      <c r="AX12160" s="225"/>
      <c r="AY12160" s="225"/>
      <c r="AZ12160" s="225"/>
      <c r="BA12160" s="225"/>
      <c r="BB12160" s="225"/>
      <c r="BC12160" s="225"/>
      <c r="BD12160" s="225"/>
      <c r="BE12160" s="225"/>
      <c r="BF12160" s="225"/>
      <c r="BG12160" s="225"/>
      <c r="BH12160" s="225"/>
      <c r="BI12160" s="225"/>
      <c r="BJ12160" s="225"/>
      <c r="BK12160" s="225"/>
      <c r="BL12160" s="225"/>
      <c r="BM12160" s="225"/>
      <c r="BN12160" s="225"/>
      <c r="BO12160" s="225"/>
      <c r="BP12160" s="225"/>
      <c r="BQ12160" s="225"/>
      <c r="BR12160" s="225"/>
      <c r="BS12160" s="225"/>
      <c r="BT12160" s="225"/>
      <c r="BU12160" s="225"/>
      <c r="BV12160" s="225"/>
      <c r="BW12160" s="225"/>
      <c r="BX12160" s="225"/>
      <c r="BY12160" s="225"/>
      <c r="BZ12160" s="225"/>
      <c r="CA12160" s="225"/>
      <c r="CB12160" s="225"/>
      <c r="CC12160" s="225"/>
      <c r="CD12160" s="225"/>
      <c r="CE12160" s="225"/>
      <c r="CF12160" s="225"/>
      <c r="CG12160" s="225"/>
      <c r="CH12160" s="225"/>
      <c r="CI12160" s="225"/>
      <c r="CJ12160" s="225"/>
      <c r="CK12160" s="225"/>
      <c r="CL12160" s="225"/>
      <c r="CM12160" s="225"/>
      <c r="CN12160" s="225"/>
      <c r="CO12160" s="225"/>
      <c r="CP12160" s="225"/>
      <c r="CQ12160" s="225"/>
      <c r="CR12160" s="225"/>
      <c r="CS12160" s="225"/>
      <c r="CT12160" s="225"/>
      <c r="CU12160" s="225"/>
      <c r="CV12160" s="225"/>
      <c r="CW12160" s="225"/>
      <c r="CX12160" s="225"/>
      <c r="CY12160" s="225"/>
      <c r="CZ12160" s="225"/>
      <c r="DA12160" s="225"/>
      <c r="DB12160" s="225"/>
      <c r="DC12160" s="225"/>
      <c r="DD12160" s="225"/>
      <c r="DE12160" s="225"/>
      <c r="DF12160" s="225"/>
      <c r="DG12160" s="225"/>
      <c r="DH12160" s="225"/>
      <c r="DI12160" s="225"/>
      <c r="DJ12160" s="225"/>
      <c r="DK12160" s="225"/>
      <c r="DL12160" s="225"/>
      <c r="DM12160" s="225"/>
      <c r="DN12160" s="225"/>
      <c r="DO12160" s="225"/>
      <c r="DP12160" s="225"/>
      <c r="DQ12160" s="225"/>
      <c r="DR12160" s="225"/>
      <c r="DS12160" s="225"/>
    </row>
    <row r="12161" spans="1:7" ht="24" customHeight="1" x14ac:dyDescent="0.25">
      <c r="A12161" s="279"/>
      <c r="B12161" s="100"/>
      <c r="C12161" s="138" t="s">
        <v>604</v>
      </c>
      <c r="D12161" s="101"/>
      <c r="E12161" s="102"/>
      <c r="F12161" s="103"/>
      <c r="G12161" s="280"/>
    </row>
    <row r="12162" spans="1:7" s="224" customFormat="1"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1">
        <f>ROUND(E12162*F12162,2)</f>
        <v>0</v>
      </c>
    </row>
    <row r="12163" spans="1:7" s="224" customFormat="1"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1">
        <f t="shared" ref="G12163:G12175" si="3650">ROUND(E12163*F12163,2)</f>
        <v>0</v>
      </c>
    </row>
    <row r="12164" spans="1:7" s="224" customFormat="1" ht="24" customHeight="1" x14ac:dyDescent="0.25">
      <c r="A12164" s="219" t="str">
        <f t="shared" si="3646"/>
        <v/>
      </c>
      <c r="B12164" s="217" t="str">
        <f t="shared" si="3649"/>
        <v/>
      </c>
      <c r="C12164" s="218"/>
      <c r="D12164" s="219" t="str">
        <f t="shared" si="3647"/>
        <v/>
      </c>
      <c r="E12164" s="220"/>
      <c r="F12164" s="221">
        <f t="shared" si="3648"/>
        <v>0</v>
      </c>
      <c r="G12164" s="281">
        <f t="shared" si="3650"/>
        <v>0</v>
      </c>
    </row>
    <row r="12165" spans="1:7" s="224" customFormat="1" ht="24" customHeight="1" x14ac:dyDescent="0.25">
      <c r="A12165" s="219" t="str">
        <f t="shared" si="3646"/>
        <v/>
      </c>
      <c r="B12165" s="217" t="str">
        <f t="shared" si="3649"/>
        <v/>
      </c>
      <c r="C12165" s="218"/>
      <c r="D12165" s="219" t="str">
        <f t="shared" si="3647"/>
        <v/>
      </c>
      <c r="E12165" s="220"/>
      <c r="F12165" s="221">
        <f t="shared" si="3648"/>
        <v>0</v>
      </c>
      <c r="G12165" s="281">
        <f t="shared" si="3650"/>
        <v>0</v>
      </c>
    </row>
    <row r="12166" spans="1:7" s="224" customFormat="1" ht="24" customHeight="1" x14ac:dyDescent="0.25">
      <c r="A12166" s="219" t="str">
        <f t="shared" si="3646"/>
        <v/>
      </c>
      <c r="B12166" s="217" t="str">
        <f t="shared" si="3649"/>
        <v/>
      </c>
      <c r="C12166" s="218"/>
      <c r="D12166" s="219" t="str">
        <f t="shared" si="3647"/>
        <v/>
      </c>
      <c r="E12166" s="220"/>
      <c r="F12166" s="221">
        <f t="shared" si="3648"/>
        <v>0</v>
      </c>
      <c r="G12166" s="281">
        <f t="shared" si="3650"/>
        <v>0</v>
      </c>
    </row>
    <row r="12167" spans="1:7" s="224" customFormat="1" ht="24" customHeight="1" x14ac:dyDescent="0.25">
      <c r="A12167" s="219" t="str">
        <f t="shared" si="3646"/>
        <v/>
      </c>
      <c r="B12167" s="217" t="str">
        <f t="shared" si="3649"/>
        <v/>
      </c>
      <c r="C12167" s="218"/>
      <c r="D12167" s="219" t="str">
        <f t="shared" si="3647"/>
        <v/>
      </c>
      <c r="E12167" s="220"/>
      <c r="F12167" s="221">
        <f t="shared" si="3648"/>
        <v>0</v>
      </c>
      <c r="G12167" s="281">
        <f t="shared" si="3650"/>
        <v>0</v>
      </c>
    </row>
    <row r="12168" spans="1:7" s="224" customFormat="1" ht="24" customHeight="1" x14ac:dyDescent="0.25">
      <c r="A12168" s="219" t="str">
        <f t="shared" si="3646"/>
        <v/>
      </c>
      <c r="B12168" s="217" t="str">
        <f t="shared" si="3649"/>
        <v/>
      </c>
      <c r="C12168" s="218"/>
      <c r="D12168" s="219" t="str">
        <f t="shared" si="3647"/>
        <v/>
      </c>
      <c r="E12168" s="220"/>
      <c r="F12168" s="221">
        <f t="shared" si="3648"/>
        <v>0</v>
      </c>
      <c r="G12168" s="281">
        <f t="shared" si="3650"/>
        <v>0</v>
      </c>
    </row>
    <row r="12169" spans="1:7" s="224" customFormat="1" ht="24" customHeight="1" x14ac:dyDescent="0.25">
      <c r="A12169" s="219" t="str">
        <f t="shared" si="3646"/>
        <v/>
      </c>
      <c r="B12169" s="217" t="str">
        <f t="shared" si="3649"/>
        <v/>
      </c>
      <c r="C12169" s="218"/>
      <c r="D12169" s="219" t="str">
        <f t="shared" si="3647"/>
        <v/>
      </c>
      <c r="E12169" s="220"/>
      <c r="F12169" s="221">
        <f t="shared" si="3648"/>
        <v>0</v>
      </c>
      <c r="G12169" s="281">
        <f t="shared" si="3650"/>
        <v>0</v>
      </c>
    </row>
    <row r="12170" spans="1:7" s="224" customFormat="1" ht="24" customHeight="1" x14ac:dyDescent="0.25">
      <c r="A12170" s="219" t="str">
        <f t="shared" si="3646"/>
        <v/>
      </c>
      <c r="B12170" s="217" t="str">
        <f t="shared" si="3649"/>
        <v/>
      </c>
      <c r="C12170" s="218"/>
      <c r="D12170" s="219" t="str">
        <f t="shared" si="3647"/>
        <v/>
      </c>
      <c r="E12170" s="220"/>
      <c r="F12170" s="221">
        <f t="shared" si="3648"/>
        <v>0</v>
      </c>
      <c r="G12170" s="281">
        <f t="shared" si="3650"/>
        <v>0</v>
      </c>
    </row>
    <row r="12171" spans="1:7" s="224" customFormat="1" ht="24" customHeight="1" x14ac:dyDescent="0.25">
      <c r="A12171" s="219" t="str">
        <f t="shared" si="3646"/>
        <v/>
      </c>
      <c r="B12171" s="217" t="str">
        <f t="shared" si="3649"/>
        <v/>
      </c>
      <c r="C12171" s="218"/>
      <c r="D12171" s="219" t="str">
        <f t="shared" si="3647"/>
        <v/>
      </c>
      <c r="E12171" s="220"/>
      <c r="F12171" s="221">
        <f t="shared" si="3648"/>
        <v>0</v>
      </c>
      <c r="G12171" s="281">
        <f t="shared" si="3650"/>
        <v>0</v>
      </c>
    </row>
    <row r="12172" spans="1:7" s="224" customFormat="1" ht="24" customHeight="1" x14ac:dyDescent="0.25">
      <c r="A12172" s="219" t="str">
        <f t="shared" si="3646"/>
        <v/>
      </c>
      <c r="B12172" s="217" t="str">
        <f t="shared" si="3649"/>
        <v/>
      </c>
      <c r="C12172" s="218"/>
      <c r="D12172" s="219" t="str">
        <f t="shared" si="3647"/>
        <v/>
      </c>
      <c r="E12172" s="220"/>
      <c r="F12172" s="221">
        <f t="shared" si="3648"/>
        <v>0</v>
      </c>
      <c r="G12172" s="281">
        <f t="shared" si="3650"/>
        <v>0</v>
      </c>
    </row>
    <row r="12173" spans="1:7" s="224" customFormat="1" ht="24" customHeight="1" x14ac:dyDescent="0.25">
      <c r="A12173" s="219" t="str">
        <f t="shared" si="3646"/>
        <v/>
      </c>
      <c r="B12173" s="217" t="str">
        <f t="shared" si="3649"/>
        <v/>
      </c>
      <c r="C12173" s="218"/>
      <c r="D12173" s="219" t="str">
        <f t="shared" si="3647"/>
        <v/>
      </c>
      <c r="E12173" s="220"/>
      <c r="F12173" s="221">
        <f t="shared" si="3648"/>
        <v>0</v>
      </c>
      <c r="G12173" s="281">
        <f t="shared" si="3650"/>
        <v>0</v>
      </c>
    </row>
    <row r="12174" spans="1:7" s="224" customFormat="1" ht="24" customHeight="1" x14ac:dyDescent="0.25">
      <c r="A12174" s="219" t="str">
        <f t="shared" si="3646"/>
        <v/>
      </c>
      <c r="B12174" s="217" t="str">
        <f t="shared" si="3649"/>
        <v/>
      </c>
      <c r="C12174" s="218"/>
      <c r="D12174" s="219" t="str">
        <f t="shared" si="3647"/>
        <v/>
      </c>
      <c r="E12174" s="220"/>
      <c r="F12174" s="221">
        <f t="shared" si="3648"/>
        <v>0</v>
      </c>
      <c r="G12174" s="281">
        <f t="shared" si="3650"/>
        <v>0</v>
      </c>
    </row>
    <row r="12175" spans="1:7" s="224" customFormat="1" ht="24" customHeight="1" x14ac:dyDescent="0.25">
      <c r="A12175" s="219" t="str">
        <f t="shared" si="3646"/>
        <v/>
      </c>
      <c r="B12175" s="217" t="str">
        <f t="shared" si="3649"/>
        <v/>
      </c>
      <c r="C12175" s="218"/>
      <c r="D12175" s="219" t="str">
        <f t="shared" si="3647"/>
        <v/>
      </c>
      <c r="E12175" s="220"/>
      <c r="F12175" s="222">
        <f t="shared" si="3648"/>
        <v>0</v>
      </c>
      <c r="G12175" s="281">
        <f t="shared" si="3650"/>
        <v>0</v>
      </c>
    </row>
    <row r="12176" spans="1:7" ht="24" customHeight="1" x14ac:dyDescent="0.25">
      <c r="A12176" s="282"/>
      <c r="D12176" s="94"/>
      <c r="E12176" s="95"/>
      <c r="F12176" s="268" t="s">
        <v>31</v>
      </c>
      <c r="G12176" s="283">
        <f>SUBTOTAL(9,G12162:G12175)</f>
        <v>0</v>
      </c>
    </row>
    <row r="12177" spans="1:7" ht="24" customHeight="1" x14ac:dyDescent="0.25">
      <c r="A12177" s="282"/>
      <c r="C12177" s="104" t="s">
        <v>605</v>
      </c>
      <c r="D12177" s="94"/>
      <c r="E12177" s="95"/>
      <c r="G12177" s="284"/>
    </row>
    <row r="12178" spans="1:7" s="224" customFormat="1"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1">
        <f>ROUND(E12178*F12178,2)</f>
        <v>0</v>
      </c>
    </row>
    <row r="12179" spans="1:7" s="224" customFormat="1" ht="24" customHeight="1" x14ac:dyDescent="0.25">
      <c r="A12179" s="219" t="str">
        <f t="shared" si="3651"/>
        <v/>
      </c>
      <c r="B12179" s="217">
        <f t="shared" si="3652"/>
        <v>0</v>
      </c>
      <c r="C12179" s="218"/>
      <c r="D12179" s="219" t="str">
        <f t="shared" si="3653"/>
        <v/>
      </c>
      <c r="E12179" s="220"/>
      <c r="F12179" s="223">
        <f t="shared" si="3654"/>
        <v>0</v>
      </c>
      <c r="G12179" s="281">
        <f>ROUND(E12179*F12179,2)</f>
        <v>0</v>
      </c>
    </row>
    <row r="12180" spans="1:7" s="224" customFormat="1" ht="24" customHeight="1" x14ac:dyDescent="0.25">
      <c r="A12180" s="219" t="str">
        <f t="shared" si="3651"/>
        <v/>
      </c>
      <c r="B12180" s="217">
        <f t="shared" si="3652"/>
        <v>0</v>
      </c>
      <c r="C12180" s="218"/>
      <c r="D12180" s="219" t="str">
        <f t="shared" si="3653"/>
        <v/>
      </c>
      <c r="E12180" s="220"/>
      <c r="F12180" s="223">
        <f t="shared" si="3654"/>
        <v>0</v>
      </c>
      <c r="G12180" s="281">
        <f t="shared" ref="G12180:G12185" si="3655">ROUND(E12180*F12180,2)</f>
        <v>0</v>
      </c>
    </row>
    <row r="12181" spans="1:7" s="224" customFormat="1" ht="24" customHeight="1" x14ac:dyDescent="0.25">
      <c r="A12181" s="219" t="str">
        <f t="shared" si="3651"/>
        <v/>
      </c>
      <c r="B12181" s="217">
        <f t="shared" si="3652"/>
        <v>0</v>
      </c>
      <c r="C12181" s="218"/>
      <c r="D12181" s="219" t="str">
        <f t="shared" si="3653"/>
        <v/>
      </c>
      <c r="E12181" s="220"/>
      <c r="F12181" s="223">
        <f t="shared" si="3654"/>
        <v>0</v>
      </c>
      <c r="G12181" s="281">
        <f t="shared" si="3655"/>
        <v>0</v>
      </c>
    </row>
    <row r="12182" spans="1:7" s="224" customFormat="1" ht="24" customHeight="1" x14ac:dyDescent="0.25">
      <c r="A12182" s="219" t="str">
        <f t="shared" si="3651"/>
        <v/>
      </c>
      <c r="B12182" s="217">
        <f t="shared" si="3652"/>
        <v>0</v>
      </c>
      <c r="C12182" s="218"/>
      <c r="D12182" s="219" t="str">
        <f t="shared" si="3653"/>
        <v/>
      </c>
      <c r="E12182" s="220"/>
      <c r="F12182" s="221">
        <f t="shared" si="3654"/>
        <v>0</v>
      </c>
      <c r="G12182" s="281">
        <f t="shared" si="3655"/>
        <v>0</v>
      </c>
    </row>
    <row r="12183" spans="1:7" s="224" customFormat="1" ht="24" customHeight="1" x14ac:dyDescent="0.25">
      <c r="A12183" s="219" t="str">
        <f t="shared" si="3651"/>
        <v/>
      </c>
      <c r="B12183" s="217">
        <f t="shared" si="3652"/>
        <v>0</v>
      </c>
      <c r="C12183" s="218"/>
      <c r="D12183" s="219" t="str">
        <f t="shared" si="3653"/>
        <v/>
      </c>
      <c r="E12183" s="220"/>
      <c r="F12183" s="221">
        <f t="shared" si="3654"/>
        <v>0</v>
      </c>
      <c r="G12183" s="281">
        <f t="shared" si="3655"/>
        <v>0</v>
      </c>
    </row>
    <row r="12184" spans="1:7" s="224" customFormat="1" ht="24" customHeight="1" x14ac:dyDescent="0.25">
      <c r="A12184" s="219" t="str">
        <f t="shared" si="3651"/>
        <v/>
      </c>
      <c r="B12184" s="217">
        <f t="shared" si="3652"/>
        <v>0</v>
      </c>
      <c r="C12184" s="218"/>
      <c r="D12184" s="219" t="str">
        <f t="shared" si="3653"/>
        <v/>
      </c>
      <c r="E12184" s="220"/>
      <c r="F12184" s="221">
        <f t="shared" si="3654"/>
        <v>0</v>
      </c>
      <c r="G12184" s="281">
        <f t="shared" si="3655"/>
        <v>0</v>
      </c>
    </row>
    <row r="12185" spans="1:7" s="224" customFormat="1" ht="24" customHeight="1" x14ac:dyDescent="0.25">
      <c r="A12185" s="219" t="str">
        <f t="shared" si="3651"/>
        <v/>
      </c>
      <c r="B12185" s="217">
        <f t="shared" si="3652"/>
        <v>0</v>
      </c>
      <c r="C12185" s="218"/>
      <c r="D12185" s="219" t="str">
        <f t="shared" si="3653"/>
        <v/>
      </c>
      <c r="E12185" s="220"/>
      <c r="F12185" s="221">
        <f t="shared" si="3654"/>
        <v>0</v>
      </c>
      <c r="G12185" s="281">
        <f t="shared" si="3655"/>
        <v>0</v>
      </c>
    </row>
    <row r="12186" spans="1:7" ht="24" customHeight="1" x14ac:dyDescent="0.25">
      <c r="A12186" s="282"/>
      <c r="D12186" s="94"/>
      <c r="E12186" s="95"/>
      <c r="F12186" s="268" t="s">
        <v>32</v>
      </c>
      <c r="G12186" s="283">
        <f>SUBTOTAL(9,G12178:G12185)</f>
        <v>0</v>
      </c>
    </row>
    <row r="12187" spans="1:7" ht="24" customHeight="1" x14ac:dyDescent="0.25">
      <c r="A12187" s="282"/>
      <c r="C12187" s="104" t="s">
        <v>606</v>
      </c>
      <c r="D12187" s="94"/>
      <c r="E12187" s="95"/>
      <c r="G12187" s="284"/>
    </row>
    <row r="12188" spans="1:7" s="224" customFormat="1"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1">
        <f t="shared" ref="G12188:G12196" si="3660">ROUND(E12188*F12188,2)</f>
        <v>0</v>
      </c>
    </row>
    <row r="12189" spans="1:7" s="224" customFormat="1" ht="24" customHeight="1" x14ac:dyDescent="0.25">
      <c r="A12189" s="219" t="str">
        <f t="shared" si="3656"/>
        <v/>
      </c>
      <c r="B12189" s="217" t="str">
        <f t="shared" si="3657"/>
        <v/>
      </c>
      <c r="C12189" s="218"/>
      <c r="D12189" s="219" t="str">
        <f t="shared" si="3658"/>
        <v/>
      </c>
      <c r="E12189" s="220"/>
      <c r="F12189" s="221">
        <f t="shared" si="3659"/>
        <v>0</v>
      </c>
      <c r="G12189" s="281">
        <f t="shared" si="3660"/>
        <v>0</v>
      </c>
    </row>
    <row r="12190" spans="1:7" s="224" customFormat="1" ht="24" customHeight="1" x14ac:dyDescent="0.25">
      <c r="A12190" s="219" t="str">
        <f t="shared" si="3656"/>
        <v/>
      </c>
      <c r="B12190" s="217" t="str">
        <f t="shared" si="3657"/>
        <v/>
      </c>
      <c r="C12190" s="218"/>
      <c r="D12190" s="219" t="str">
        <f t="shared" si="3658"/>
        <v/>
      </c>
      <c r="E12190" s="220"/>
      <c r="F12190" s="221">
        <f t="shared" si="3659"/>
        <v>0</v>
      </c>
      <c r="G12190" s="281">
        <f t="shared" si="3660"/>
        <v>0</v>
      </c>
    </row>
    <row r="12191" spans="1:7" s="224" customFormat="1" ht="24" customHeight="1" x14ac:dyDescent="0.25">
      <c r="A12191" s="219" t="str">
        <f t="shared" si="3656"/>
        <v/>
      </c>
      <c r="B12191" s="217" t="str">
        <f t="shared" si="3657"/>
        <v/>
      </c>
      <c r="C12191" s="218"/>
      <c r="D12191" s="219" t="str">
        <f t="shared" si="3658"/>
        <v/>
      </c>
      <c r="E12191" s="220"/>
      <c r="F12191" s="221">
        <f t="shared" si="3659"/>
        <v>0</v>
      </c>
      <c r="G12191" s="281">
        <f t="shared" si="3660"/>
        <v>0</v>
      </c>
    </row>
    <row r="12192" spans="1:7" s="224" customFormat="1" ht="24" customHeight="1" x14ac:dyDescent="0.25">
      <c r="A12192" s="219" t="str">
        <f t="shared" si="3656"/>
        <v/>
      </c>
      <c r="B12192" s="217" t="str">
        <f t="shared" si="3657"/>
        <v/>
      </c>
      <c r="C12192" s="218"/>
      <c r="D12192" s="219" t="str">
        <f t="shared" si="3658"/>
        <v/>
      </c>
      <c r="E12192" s="220"/>
      <c r="F12192" s="221">
        <f t="shared" si="3659"/>
        <v>0</v>
      </c>
      <c r="G12192" s="281">
        <f t="shared" si="3660"/>
        <v>0</v>
      </c>
    </row>
    <row r="12193" spans="1:7" s="224" customFormat="1" ht="24" customHeight="1" x14ac:dyDescent="0.25">
      <c r="A12193" s="219" t="str">
        <f t="shared" si="3656"/>
        <v/>
      </c>
      <c r="B12193" s="217" t="str">
        <f t="shared" si="3657"/>
        <v/>
      </c>
      <c r="C12193" s="218"/>
      <c r="D12193" s="219" t="str">
        <f t="shared" si="3658"/>
        <v/>
      </c>
      <c r="E12193" s="220"/>
      <c r="F12193" s="221">
        <f t="shared" si="3659"/>
        <v>0</v>
      </c>
      <c r="G12193" s="281">
        <f t="shared" si="3660"/>
        <v>0</v>
      </c>
    </row>
    <row r="12194" spans="1:7" s="224" customFormat="1" ht="24" customHeight="1" x14ac:dyDescent="0.25">
      <c r="A12194" s="219" t="str">
        <f t="shared" si="3656"/>
        <v/>
      </c>
      <c r="B12194" s="217" t="str">
        <f t="shared" si="3657"/>
        <v/>
      </c>
      <c r="C12194" s="218"/>
      <c r="D12194" s="219" t="str">
        <f t="shared" si="3658"/>
        <v/>
      </c>
      <c r="E12194" s="220"/>
      <c r="F12194" s="221">
        <f t="shared" si="3659"/>
        <v>0</v>
      </c>
      <c r="G12194" s="281">
        <f t="shared" si="3660"/>
        <v>0</v>
      </c>
    </row>
    <row r="12195" spans="1:7" s="224" customFormat="1" ht="24" customHeight="1" x14ac:dyDescent="0.25">
      <c r="A12195" s="219" t="str">
        <f t="shared" si="3656"/>
        <v/>
      </c>
      <c r="B12195" s="217" t="str">
        <f t="shared" si="3657"/>
        <v/>
      </c>
      <c r="C12195" s="218"/>
      <c r="D12195" s="219" t="str">
        <f t="shared" si="3658"/>
        <v/>
      </c>
      <c r="E12195" s="220"/>
      <c r="F12195" s="221">
        <f t="shared" si="3659"/>
        <v>0</v>
      </c>
      <c r="G12195" s="281">
        <f t="shared" si="3660"/>
        <v>0</v>
      </c>
    </row>
    <row r="12196" spans="1:7" s="224" customFormat="1" ht="24" customHeight="1" x14ac:dyDescent="0.25">
      <c r="A12196" s="219" t="str">
        <f t="shared" si="3656"/>
        <v/>
      </c>
      <c r="B12196" s="217" t="str">
        <f t="shared" si="3657"/>
        <v/>
      </c>
      <c r="C12196" s="218"/>
      <c r="D12196" s="219" t="str">
        <f t="shared" si="3658"/>
        <v/>
      </c>
      <c r="E12196" s="220"/>
      <c r="F12196" s="221">
        <f t="shared" si="3659"/>
        <v>0</v>
      </c>
      <c r="G12196" s="281">
        <f t="shared" si="3660"/>
        <v>0</v>
      </c>
    </row>
    <row r="12197" spans="1:7" ht="24" customHeight="1" x14ac:dyDescent="0.25">
      <c r="A12197" s="285"/>
      <c r="B12197" s="94"/>
      <c r="D12197" s="94"/>
      <c r="E12197" s="95"/>
      <c r="F12197" s="268" t="s">
        <v>33</v>
      </c>
      <c r="G12197" s="283">
        <f>SUBTOTAL(9,G12188:G12196)</f>
        <v>0</v>
      </c>
    </row>
    <row r="12198" spans="1:7" ht="24" customHeight="1" x14ac:dyDescent="0.25">
      <c r="A12198" s="286"/>
      <c r="B12198" s="94"/>
      <c r="D12198" s="94"/>
      <c r="E12198" s="95"/>
      <c r="G12198" s="284"/>
    </row>
    <row r="12199" spans="1:7" ht="24" customHeight="1" x14ac:dyDescent="0.25">
      <c r="A12199" s="287" t="str">
        <f>B12157</f>
        <v>24.4.7.5</v>
      </c>
      <c r="B12199" s="288" t="str">
        <f>C12157</f>
        <v>Biblioteca Ambulante BA1 (1 p/ sala N.I.)</v>
      </c>
      <c r="C12199" s="101"/>
      <c r="D12199" s="101" t="s">
        <v>34</v>
      </c>
      <c r="E12199" s="102"/>
      <c r="F12199" s="290" t="s">
        <v>35</v>
      </c>
      <c r="G12199" s="289">
        <f>SUBTOTAL(9,G12162:G12198)</f>
        <v>0</v>
      </c>
    </row>
    <row r="12201" spans="1:7" ht="24" customHeight="1" x14ac:dyDescent="0.25">
      <c r="A12201" s="269" t="s">
        <v>37</v>
      </c>
      <c r="B12201" s="270"/>
      <c r="C12201" s="270"/>
      <c r="D12201" s="270"/>
      <c r="E12201" s="270"/>
      <c r="F12201" s="270"/>
      <c r="G12201" s="271"/>
    </row>
    <row r="12202" spans="1:7" ht="24" customHeight="1" x14ac:dyDescent="0.25">
      <c r="A12202" s="272" t="s">
        <v>602</v>
      </c>
      <c r="B12202" s="90" t="str">
        <f>Comitente</f>
        <v>SUBSECRETARIA DE ARQUITECTURA</v>
      </c>
      <c r="C12202" s="86"/>
      <c r="D12202" s="91"/>
      <c r="E12202" s="91"/>
      <c r="F12202" s="92"/>
      <c r="G12202" s="273"/>
    </row>
    <row r="12203" spans="1:7" ht="24" customHeight="1" x14ac:dyDescent="0.25">
      <c r="A12203" s="272" t="s">
        <v>603</v>
      </c>
      <c r="B12203" s="90">
        <f>Contratista</f>
        <v>0</v>
      </c>
      <c r="C12203" s="87"/>
      <c r="D12203" s="87"/>
      <c r="E12203" s="87"/>
      <c r="F12203" s="93"/>
      <c r="G12203" s="274"/>
    </row>
    <row r="12204" spans="1:7" ht="24" customHeight="1" x14ac:dyDescent="0.25">
      <c r="A12204" s="272" t="s">
        <v>24</v>
      </c>
      <c r="B12204" s="90" t="str">
        <f>Obra</f>
        <v>E.N.I. Bº 7 de Septiembre</v>
      </c>
      <c r="C12204" s="87"/>
      <c r="D12204" s="87"/>
      <c r="E12204" s="87"/>
      <c r="F12204" s="93" t="s">
        <v>38</v>
      </c>
      <c r="G12204" s="275">
        <f>Fecha_Base</f>
        <v>0</v>
      </c>
    </row>
    <row r="12205" spans="1:7" ht="24" customHeight="1" x14ac:dyDescent="0.25">
      <c r="A12205" s="276" t="s">
        <v>601</v>
      </c>
      <c r="B12205" s="88" t="str">
        <f>Ubicación</f>
        <v>CHIMBAS - SAN JUAN</v>
      </c>
      <c r="C12205" s="88"/>
      <c r="D12205" s="94"/>
      <c r="E12205" s="95"/>
      <c r="G12205" s="277"/>
    </row>
    <row r="12206" spans="1:7" ht="24" customHeight="1" x14ac:dyDescent="0.25">
      <c r="A12206" s="276" t="s">
        <v>39</v>
      </c>
      <c r="B12206" s="97">
        <f>IFERROR(VALUE(LEFT(B12207,FIND(".",B12207)-1)),"")</f>
        <v>24</v>
      </c>
      <c r="C12206" s="89" t="str">
        <f>IFERROR(VLOOKUP(B12206,Tabla_CyP,2,FALSE),"")</f>
        <v xml:space="preserve"> VARIOS</v>
      </c>
      <c r="E12206" s="95"/>
      <c r="G12206" s="277"/>
    </row>
    <row r="12207" spans="1:7" ht="24" customHeight="1" x14ac:dyDescent="0.25">
      <c r="A12207" s="276" t="s">
        <v>25</v>
      </c>
      <c r="B12207" s="98" t="str">
        <f>IFERROR(VLOOKUP(COUNTIF($A$1:A12207,"ANALISIS DE PRECIOS"),Tabla_NumeroItem,2,FALSE),"")</f>
        <v>24.4.7.6</v>
      </c>
      <c r="C12207" s="89" t="str">
        <f>IFERROR(VLOOKUP(B12207,Tabla_CyP,2,FALSE),"")</f>
        <v>Estanteria ED1 (1 p/ sala N.I.)</v>
      </c>
      <c r="D12207" s="94"/>
      <c r="E12207" s="95"/>
      <c r="F12207" s="93" t="s">
        <v>26</v>
      </c>
      <c r="G12207" s="278" t="str">
        <f>IFERROR(VLOOKUP(B12207,Tabla_CyP,4,FALSE),"")</f>
        <v>Un</v>
      </c>
    </row>
    <row r="12208" spans="1:7" ht="24" customHeight="1" x14ac:dyDescent="0.25">
      <c r="A12208" s="276"/>
      <c r="B12208" s="88"/>
      <c r="D12208" s="94"/>
      <c r="E12208" s="95"/>
      <c r="G12208" s="277"/>
    </row>
    <row r="12209" spans="1:123" ht="24" customHeight="1" x14ac:dyDescent="0.25">
      <c r="A12209" s="335" t="s">
        <v>507</v>
      </c>
      <c r="B12209" s="336"/>
      <c r="C12209" s="337" t="s">
        <v>0</v>
      </c>
      <c r="D12209" s="337" t="s">
        <v>27</v>
      </c>
      <c r="E12209" s="339" t="s">
        <v>28</v>
      </c>
      <c r="F12209" s="341" t="s">
        <v>29</v>
      </c>
      <c r="G12209" s="341" t="s">
        <v>30</v>
      </c>
    </row>
    <row r="12210" spans="1:123" s="94" customFormat="1" ht="24" customHeight="1" x14ac:dyDescent="0.25">
      <c r="A12210" s="99" t="s">
        <v>508</v>
      </c>
      <c r="B12210" s="99" t="s">
        <v>509</v>
      </c>
      <c r="C12210" s="338"/>
      <c r="D12210" s="338"/>
      <c r="E12210" s="340"/>
      <c r="F12210" s="342"/>
      <c r="G12210" s="342"/>
      <c r="H12210" s="225"/>
      <c r="I12210" s="225"/>
      <c r="J12210" s="225"/>
      <c r="K12210" s="225"/>
      <c r="L12210" s="225"/>
      <c r="M12210" s="225"/>
      <c r="N12210" s="225"/>
      <c r="O12210" s="225"/>
      <c r="P12210" s="225"/>
      <c r="Q12210" s="225"/>
      <c r="R12210" s="225"/>
      <c r="S12210" s="225"/>
      <c r="T12210" s="225"/>
      <c r="U12210" s="225"/>
      <c r="V12210" s="225"/>
      <c r="W12210" s="225"/>
      <c r="X12210" s="225"/>
      <c r="Y12210" s="225"/>
      <c r="Z12210" s="225"/>
      <c r="AA12210" s="225"/>
      <c r="AB12210" s="225"/>
      <c r="AC12210" s="225"/>
      <c r="AD12210" s="225"/>
      <c r="AE12210" s="225"/>
      <c r="AF12210" s="225"/>
      <c r="AG12210" s="225"/>
      <c r="AH12210" s="225"/>
      <c r="AI12210" s="225"/>
      <c r="AJ12210" s="225"/>
      <c r="AK12210" s="225"/>
      <c r="AL12210" s="225"/>
      <c r="AM12210" s="225"/>
      <c r="AN12210" s="225"/>
      <c r="AO12210" s="225"/>
      <c r="AP12210" s="225"/>
      <c r="AQ12210" s="225"/>
      <c r="AR12210" s="225"/>
      <c r="AS12210" s="225"/>
      <c r="AT12210" s="225"/>
      <c r="AU12210" s="225"/>
      <c r="AV12210" s="225"/>
      <c r="AW12210" s="225"/>
      <c r="AX12210" s="225"/>
      <c r="AY12210" s="225"/>
      <c r="AZ12210" s="225"/>
      <c r="BA12210" s="225"/>
      <c r="BB12210" s="225"/>
      <c r="BC12210" s="225"/>
      <c r="BD12210" s="225"/>
      <c r="BE12210" s="225"/>
      <c r="BF12210" s="225"/>
      <c r="BG12210" s="225"/>
      <c r="BH12210" s="225"/>
      <c r="BI12210" s="225"/>
      <c r="BJ12210" s="225"/>
      <c r="BK12210" s="225"/>
      <c r="BL12210" s="225"/>
      <c r="BM12210" s="225"/>
      <c r="BN12210" s="225"/>
      <c r="BO12210" s="225"/>
      <c r="BP12210" s="225"/>
      <c r="BQ12210" s="225"/>
      <c r="BR12210" s="225"/>
      <c r="BS12210" s="225"/>
      <c r="BT12210" s="225"/>
      <c r="BU12210" s="225"/>
      <c r="BV12210" s="225"/>
      <c r="BW12210" s="225"/>
      <c r="BX12210" s="225"/>
      <c r="BY12210" s="225"/>
      <c r="BZ12210" s="225"/>
      <c r="CA12210" s="225"/>
      <c r="CB12210" s="225"/>
      <c r="CC12210" s="225"/>
      <c r="CD12210" s="225"/>
      <c r="CE12210" s="225"/>
      <c r="CF12210" s="225"/>
      <c r="CG12210" s="225"/>
      <c r="CH12210" s="225"/>
      <c r="CI12210" s="225"/>
      <c r="CJ12210" s="225"/>
      <c r="CK12210" s="225"/>
      <c r="CL12210" s="225"/>
      <c r="CM12210" s="225"/>
      <c r="CN12210" s="225"/>
      <c r="CO12210" s="225"/>
      <c r="CP12210" s="225"/>
      <c r="CQ12210" s="225"/>
      <c r="CR12210" s="225"/>
      <c r="CS12210" s="225"/>
      <c r="CT12210" s="225"/>
      <c r="CU12210" s="225"/>
      <c r="CV12210" s="225"/>
      <c r="CW12210" s="225"/>
      <c r="CX12210" s="225"/>
      <c r="CY12210" s="225"/>
      <c r="CZ12210" s="225"/>
      <c r="DA12210" s="225"/>
      <c r="DB12210" s="225"/>
      <c r="DC12210" s="225"/>
      <c r="DD12210" s="225"/>
      <c r="DE12210" s="225"/>
      <c r="DF12210" s="225"/>
      <c r="DG12210" s="225"/>
      <c r="DH12210" s="225"/>
      <c r="DI12210" s="225"/>
      <c r="DJ12210" s="225"/>
      <c r="DK12210" s="225"/>
      <c r="DL12210" s="225"/>
      <c r="DM12210" s="225"/>
      <c r="DN12210" s="225"/>
      <c r="DO12210" s="225"/>
      <c r="DP12210" s="225"/>
      <c r="DQ12210" s="225"/>
      <c r="DR12210" s="225"/>
      <c r="DS12210" s="225"/>
    </row>
    <row r="12211" spans="1:123" ht="24" customHeight="1" x14ac:dyDescent="0.25">
      <c r="A12211" s="279"/>
      <c r="B12211" s="100"/>
      <c r="C12211" s="138" t="s">
        <v>604</v>
      </c>
      <c r="D12211" s="101"/>
      <c r="E12211" s="102"/>
      <c r="F12211" s="103"/>
      <c r="G12211" s="280"/>
    </row>
    <row r="12212" spans="1:123" s="224" customFormat="1" ht="24" customHeight="1" x14ac:dyDescent="0.25">
      <c r="A12212" s="219" t="str">
        <f t="shared" ref="A12212:A12225" si="3661">IFERROR(VLOOKUP(C12212,Tabla_Insumos,4,FALSE),"")</f>
        <v/>
      </c>
      <c r="B12212" s="217" t="str">
        <f>IFERROR(VLOOKUP(C12212,Tabla_Insumos,5,FALSE),"")</f>
        <v/>
      </c>
      <c r="C12212" s="218"/>
      <c r="D12212" s="219" t="str">
        <f t="shared" ref="D12212:D12225" si="3662">IFERROR(VLOOKUP(C12212,Tabla_Insumos,2,FALSE),"")</f>
        <v/>
      </c>
      <c r="E12212" s="220"/>
      <c r="F12212" s="221">
        <f t="shared" ref="F12212:F12225" si="3663">IFERROR(VLOOKUP(C12212,Tabla_Insumos,3,FALSE),0)</f>
        <v>0</v>
      </c>
      <c r="G12212" s="281">
        <f>ROUND(E12212*F12212,2)</f>
        <v>0</v>
      </c>
    </row>
    <row r="12213" spans="1:123" s="224" customFormat="1" ht="24" customHeight="1" x14ac:dyDescent="0.25">
      <c r="A12213" s="219" t="str">
        <f t="shared" si="3661"/>
        <v/>
      </c>
      <c r="B12213" s="217" t="str">
        <f t="shared" ref="B12213:B12225" si="3664">IFERROR(VLOOKUP(C12213,Tabla_Insumos,5,FALSE),"")</f>
        <v/>
      </c>
      <c r="C12213" s="218"/>
      <c r="D12213" s="219" t="str">
        <f t="shared" si="3662"/>
        <v/>
      </c>
      <c r="E12213" s="220"/>
      <c r="F12213" s="221">
        <f t="shared" si="3663"/>
        <v>0</v>
      </c>
      <c r="G12213" s="281">
        <f t="shared" ref="G12213:G12225" si="3665">ROUND(E12213*F12213,2)</f>
        <v>0</v>
      </c>
    </row>
    <row r="12214" spans="1:123" s="224" customFormat="1" ht="24" customHeight="1" x14ac:dyDescent="0.25">
      <c r="A12214" s="219" t="str">
        <f t="shared" si="3661"/>
        <v/>
      </c>
      <c r="B12214" s="217" t="str">
        <f t="shared" si="3664"/>
        <v/>
      </c>
      <c r="C12214" s="218"/>
      <c r="D12214" s="219" t="str">
        <f t="shared" si="3662"/>
        <v/>
      </c>
      <c r="E12214" s="220"/>
      <c r="F12214" s="221">
        <f t="shared" si="3663"/>
        <v>0</v>
      </c>
      <c r="G12214" s="281">
        <f t="shared" si="3665"/>
        <v>0</v>
      </c>
    </row>
    <row r="12215" spans="1:123" s="224" customFormat="1" ht="24" customHeight="1" x14ac:dyDescent="0.25">
      <c r="A12215" s="219" t="str">
        <f t="shared" si="3661"/>
        <v/>
      </c>
      <c r="B12215" s="217" t="str">
        <f t="shared" si="3664"/>
        <v/>
      </c>
      <c r="C12215" s="218"/>
      <c r="D12215" s="219" t="str">
        <f t="shared" si="3662"/>
        <v/>
      </c>
      <c r="E12215" s="220"/>
      <c r="F12215" s="221">
        <f t="shared" si="3663"/>
        <v>0</v>
      </c>
      <c r="G12215" s="281">
        <f t="shared" si="3665"/>
        <v>0</v>
      </c>
    </row>
    <row r="12216" spans="1:123" s="224" customFormat="1" ht="24" customHeight="1" x14ac:dyDescent="0.25">
      <c r="A12216" s="219" t="str">
        <f t="shared" si="3661"/>
        <v/>
      </c>
      <c r="B12216" s="217" t="str">
        <f t="shared" si="3664"/>
        <v/>
      </c>
      <c r="C12216" s="218"/>
      <c r="D12216" s="219" t="str">
        <f t="shared" si="3662"/>
        <v/>
      </c>
      <c r="E12216" s="220"/>
      <c r="F12216" s="221">
        <f t="shared" si="3663"/>
        <v>0</v>
      </c>
      <c r="G12216" s="281">
        <f t="shared" si="3665"/>
        <v>0</v>
      </c>
    </row>
    <row r="12217" spans="1:123" s="224" customFormat="1" ht="24" customHeight="1" x14ac:dyDescent="0.25">
      <c r="A12217" s="219" t="str">
        <f t="shared" si="3661"/>
        <v/>
      </c>
      <c r="B12217" s="217" t="str">
        <f t="shared" si="3664"/>
        <v/>
      </c>
      <c r="C12217" s="218"/>
      <c r="D12217" s="219" t="str">
        <f t="shared" si="3662"/>
        <v/>
      </c>
      <c r="E12217" s="220"/>
      <c r="F12217" s="221">
        <f t="shared" si="3663"/>
        <v>0</v>
      </c>
      <c r="G12217" s="281">
        <f t="shared" si="3665"/>
        <v>0</v>
      </c>
    </row>
    <row r="12218" spans="1:123" s="224" customFormat="1" ht="24" customHeight="1" x14ac:dyDescent="0.25">
      <c r="A12218" s="219" t="str">
        <f t="shared" si="3661"/>
        <v/>
      </c>
      <c r="B12218" s="217" t="str">
        <f t="shared" si="3664"/>
        <v/>
      </c>
      <c r="C12218" s="218"/>
      <c r="D12218" s="219" t="str">
        <f t="shared" si="3662"/>
        <v/>
      </c>
      <c r="E12218" s="220"/>
      <c r="F12218" s="221">
        <f t="shared" si="3663"/>
        <v>0</v>
      </c>
      <c r="G12218" s="281">
        <f t="shared" si="3665"/>
        <v>0</v>
      </c>
    </row>
    <row r="12219" spans="1:123" s="224" customFormat="1" ht="24" customHeight="1" x14ac:dyDescent="0.25">
      <c r="A12219" s="219" t="str">
        <f t="shared" si="3661"/>
        <v/>
      </c>
      <c r="B12219" s="217" t="str">
        <f t="shared" si="3664"/>
        <v/>
      </c>
      <c r="C12219" s="218"/>
      <c r="D12219" s="219" t="str">
        <f t="shared" si="3662"/>
        <v/>
      </c>
      <c r="E12219" s="220"/>
      <c r="F12219" s="221">
        <f t="shared" si="3663"/>
        <v>0</v>
      </c>
      <c r="G12219" s="281">
        <f t="shared" si="3665"/>
        <v>0</v>
      </c>
    </row>
    <row r="12220" spans="1:123" s="224" customFormat="1" ht="24" customHeight="1" x14ac:dyDescent="0.25">
      <c r="A12220" s="219" t="str">
        <f t="shared" si="3661"/>
        <v/>
      </c>
      <c r="B12220" s="217" t="str">
        <f t="shared" si="3664"/>
        <v/>
      </c>
      <c r="C12220" s="218"/>
      <c r="D12220" s="219" t="str">
        <f t="shared" si="3662"/>
        <v/>
      </c>
      <c r="E12220" s="220"/>
      <c r="F12220" s="221">
        <f t="shared" si="3663"/>
        <v>0</v>
      </c>
      <c r="G12220" s="281">
        <f t="shared" si="3665"/>
        <v>0</v>
      </c>
    </row>
    <row r="12221" spans="1:123" s="224" customFormat="1" ht="24" customHeight="1" x14ac:dyDescent="0.25">
      <c r="A12221" s="219" t="str">
        <f t="shared" si="3661"/>
        <v/>
      </c>
      <c r="B12221" s="217" t="str">
        <f t="shared" si="3664"/>
        <v/>
      </c>
      <c r="C12221" s="218"/>
      <c r="D12221" s="219" t="str">
        <f t="shared" si="3662"/>
        <v/>
      </c>
      <c r="E12221" s="220"/>
      <c r="F12221" s="221">
        <f t="shared" si="3663"/>
        <v>0</v>
      </c>
      <c r="G12221" s="281">
        <f t="shared" si="3665"/>
        <v>0</v>
      </c>
    </row>
    <row r="12222" spans="1:123" s="224" customFormat="1" ht="24" customHeight="1" x14ac:dyDescent="0.25">
      <c r="A12222" s="219" t="str">
        <f t="shared" si="3661"/>
        <v/>
      </c>
      <c r="B12222" s="217" t="str">
        <f t="shared" si="3664"/>
        <v/>
      </c>
      <c r="C12222" s="218"/>
      <c r="D12222" s="219" t="str">
        <f t="shared" si="3662"/>
        <v/>
      </c>
      <c r="E12222" s="220"/>
      <c r="F12222" s="221">
        <f t="shared" si="3663"/>
        <v>0</v>
      </c>
      <c r="G12222" s="281">
        <f t="shared" si="3665"/>
        <v>0</v>
      </c>
    </row>
    <row r="12223" spans="1:123" s="224" customFormat="1" ht="24" customHeight="1" x14ac:dyDescent="0.25">
      <c r="A12223" s="219" t="str">
        <f t="shared" si="3661"/>
        <v/>
      </c>
      <c r="B12223" s="217" t="str">
        <f t="shared" si="3664"/>
        <v/>
      </c>
      <c r="C12223" s="218"/>
      <c r="D12223" s="219" t="str">
        <f t="shared" si="3662"/>
        <v/>
      </c>
      <c r="E12223" s="220"/>
      <c r="F12223" s="221">
        <f t="shared" si="3663"/>
        <v>0</v>
      </c>
      <c r="G12223" s="281">
        <f t="shared" si="3665"/>
        <v>0</v>
      </c>
    </row>
    <row r="12224" spans="1:123" s="224" customFormat="1" ht="24" customHeight="1" x14ac:dyDescent="0.25">
      <c r="A12224" s="219" t="str">
        <f t="shared" si="3661"/>
        <v/>
      </c>
      <c r="B12224" s="217" t="str">
        <f t="shared" si="3664"/>
        <v/>
      </c>
      <c r="C12224" s="218"/>
      <c r="D12224" s="219" t="str">
        <f t="shared" si="3662"/>
        <v/>
      </c>
      <c r="E12224" s="220"/>
      <c r="F12224" s="221">
        <f t="shared" si="3663"/>
        <v>0</v>
      </c>
      <c r="G12224" s="281">
        <f t="shared" si="3665"/>
        <v>0</v>
      </c>
    </row>
    <row r="12225" spans="1:7" s="224" customFormat="1" ht="24" customHeight="1" x14ac:dyDescent="0.25">
      <c r="A12225" s="219" t="str">
        <f t="shared" si="3661"/>
        <v/>
      </c>
      <c r="B12225" s="217" t="str">
        <f t="shared" si="3664"/>
        <v/>
      </c>
      <c r="C12225" s="218"/>
      <c r="D12225" s="219" t="str">
        <f t="shared" si="3662"/>
        <v/>
      </c>
      <c r="E12225" s="220"/>
      <c r="F12225" s="222">
        <f t="shared" si="3663"/>
        <v>0</v>
      </c>
      <c r="G12225" s="281">
        <f t="shared" si="3665"/>
        <v>0</v>
      </c>
    </row>
    <row r="12226" spans="1:7" ht="24" customHeight="1" x14ac:dyDescent="0.25">
      <c r="A12226" s="282"/>
      <c r="D12226" s="94"/>
      <c r="E12226" s="95"/>
      <c r="F12226" s="268" t="s">
        <v>31</v>
      </c>
      <c r="G12226" s="283">
        <f>SUBTOTAL(9,G12212:G12225)</f>
        <v>0</v>
      </c>
    </row>
    <row r="12227" spans="1:7" ht="24" customHeight="1" x14ac:dyDescent="0.25">
      <c r="A12227" s="282"/>
      <c r="C12227" s="104" t="s">
        <v>605</v>
      </c>
      <c r="D12227" s="94"/>
      <c r="E12227" s="95"/>
      <c r="G12227" s="284"/>
    </row>
    <row r="12228" spans="1:7" s="224" customFormat="1" ht="24" customHeight="1" x14ac:dyDescent="0.25">
      <c r="A12228" s="219" t="str">
        <f t="shared" ref="A12228:A12235" si="3666">IFERROR(VLOOKUP(C12228,Tabla_Insumos,4,FALSE),"")</f>
        <v/>
      </c>
      <c r="B12228" s="217">
        <f t="shared" ref="B12228:B12235" si="3667">IFERROR(VLOOKUP(A12228,Tabla_Indices,5,FALSE),"")</f>
        <v>0</v>
      </c>
      <c r="C12228" s="218"/>
      <c r="D12228" s="219" t="str">
        <f t="shared" ref="D12228:D12235" si="3668">IFERROR(VLOOKUP(C12228,Tabla_Insumos,2,FALSE),"")</f>
        <v/>
      </c>
      <c r="E12228" s="220"/>
      <c r="F12228" s="223">
        <f t="shared" ref="F12228:F12235" si="3669">IFERROR(VLOOKUP(C12228,Tabla_Insumos,3,FALSE),0)</f>
        <v>0</v>
      </c>
      <c r="G12228" s="281">
        <f>ROUND(E12228*F12228,2)</f>
        <v>0</v>
      </c>
    </row>
    <row r="12229" spans="1:7" s="224" customFormat="1" ht="24" customHeight="1" x14ac:dyDescent="0.25">
      <c r="A12229" s="219" t="str">
        <f t="shared" si="3666"/>
        <v/>
      </c>
      <c r="B12229" s="217">
        <f t="shared" si="3667"/>
        <v>0</v>
      </c>
      <c r="C12229" s="218"/>
      <c r="D12229" s="219" t="str">
        <f t="shared" si="3668"/>
        <v/>
      </c>
      <c r="E12229" s="220"/>
      <c r="F12229" s="223">
        <f t="shared" si="3669"/>
        <v>0</v>
      </c>
      <c r="G12229" s="281">
        <f>ROUND(E12229*F12229,2)</f>
        <v>0</v>
      </c>
    </row>
    <row r="12230" spans="1:7" s="224" customFormat="1" ht="24" customHeight="1" x14ac:dyDescent="0.25">
      <c r="A12230" s="219" t="str">
        <f t="shared" si="3666"/>
        <v/>
      </c>
      <c r="B12230" s="217">
        <f t="shared" si="3667"/>
        <v>0</v>
      </c>
      <c r="C12230" s="218"/>
      <c r="D12230" s="219" t="str">
        <f t="shared" si="3668"/>
        <v/>
      </c>
      <c r="E12230" s="220"/>
      <c r="F12230" s="223">
        <f t="shared" si="3669"/>
        <v>0</v>
      </c>
      <c r="G12230" s="281">
        <f t="shared" ref="G12230:G12235" si="3670">ROUND(E12230*F12230,2)</f>
        <v>0</v>
      </c>
    </row>
    <row r="12231" spans="1:7" s="224" customFormat="1" ht="24" customHeight="1" x14ac:dyDescent="0.25">
      <c r="A12231" s="219" t="str">
        <f t="shared" si="3666"/>
        <v/>
      </c>
      <c r="B12231" s="217">
        <f t="shared" si="3667"/>
        <v>0</v>
      </c>
      <c r="C12231" s="218"/>
      <c r="D12231" s="219" t="str">
        <f t="shared" si="3668"/>
        <v/>
      </c>
      <c r="E12231" s="220"/>
      <c r="F12231" s="223">
        <f t="shared" si="3669"/>
        <v>0</v>
      </c>
      <c r="G12231" s="281">
        <f t="shared" si="3670"/>
        <v>0</v>
      </c>
    </row>
    <row r="12232" spans="1:7" s="224" customFormat="1" ht="24" customHeight="1" x14ac:dyDescent="0.25">
      <c r="A12232" s="219" t="str">
        <f t="shared" si="3666"/>
        <v/>
      </c>
      <c r="B12232" s="217">
        <f t="shared" si="3667"/>
        <v>0</v>
      </c>
      <c r="C12232" s="218"/>
      <c r="D12232" s="219" t="str">
        <f t="shared" si="3668"/>
        <v/>
      </c>
      <c r="E12232" s="220"/>
      <c r="F12232" s="221">
        <f t="shared" si="3669"/>
        <v>0</v>
      </c>
      <c r="G12232" s="281">
        <f t="shared" si="3670"/>
        <v>0</v>
      </c>
    </row>
    <row r="12233" spans="1:7" s="224" customFormat="1" ht="24" customHeight="1" x14ac:dyDescent="0.25">
      <c r="A12233" s="219" t="str">
        <f t="shared" si="3666"/>
        <v/>
      </c>
      <c r="B12233" s="217">
        <f t="shared" si="3667"/>
        <v>0</v>
      </c>
      <c r="C12233" s="218"/>
      <c r="D12233" s="219" t="str">
        <f t="shared" si="3668"/>
        <v/>
      </c>
      <c r="E12233" s="220"/>
      <c r="F12233" s="221">
        <f t="shared" si="3669"/>
        <v>0</v>
      </c>
      <c r="G12233" s="281">
        <f t="shared" si="3670"/>
        <v>0</v>
      </c>
    </row>
    <row r="12234" spans="1:7" s="224" customFormat="1" ht="24" customHeight="1" x14ac:dyDescent="0.25">
      <c r="A12234" s="219" t="str">
        <f t="shared" si="3666"/>
        <v/>
      </c>
      <c r="B12234" s="217">
        <f t="shared" si="3667"/>
        <v>0</v>
      </c>
      <c r="C12234" s="218"/>
      <c r="D12234" s="219" t="str">
        <f t="shared" si="3668"/>
        <v/>
      </c>
      <c r="E12234" s="220"/>
      <c r="F12234" s="221">
        <f t="shared" si="3669"/>
        <v>0</v>
      </c>
      <c r="G12234" s="281">
        <f t="shared" si="3670"/>
        <v>0</v>
      </c>
    </row>
    <row r="12235" spans="1:7" s="224" customFormat="1" ht="24" customHeight="1" x14ac:dyDescent="0.25">
      <c r="A12235" s="219" t="str">
        <f t="shared" si="3666"/>
        <v/>
      </c>
      <c r="B12235" s="217">
        <f t="shared" si="3667"/>
        <v>0</v>
      </c>
      <c r="C12235" s="218"/>
      <c r="D12235" s="219" t="str">
        <f t="shared" si="3668"/>
        <v/>
      </c>
      <c r="E12235" s="220"/>
      <c r="F12235" s="221">
        <f t="shared" si="3669"/>
        <v>0</v>
      </c>
      <c r="G12235" s="281">
        <f t="shared" si="3670"/>
        <v>0</v>
      </c>
    </row>
    <row r="12236" spans="1:7" ht="24" customHeight="1" x14ac:dyDescent="0.25">
      <c r="A12236" s="282"/>
      <c r="D12236" s="94"/>
      <c r="E12236" s="95"/>
      <c r="F12236" s="268" t="s">
        <v>32</v>
      </c>
      <c r="G12236" s="283">
        <f>SUBTOTAL(9,G12228:G12235)</f>
        <v>0</v>
      </c>
    </row>
    <row r="12237" spans="1:7" ht="24" customHeight="1" x14ac:dyDescent="0.25">
      <c r="A12237" s="282"/>
      <c r="C12237" s="104" t="s">
        <v>606</v>
      </c>
      <c r="D12237" s="94"/>
      <c r="E12237" s="95"/>
      <c r="G12237" s="284"/>
    </row>
    <row r="12238" spans="1:7" s="224" customFormat="1" ht="24" customHeight="1" x14ac:dyDescent="0.25">
      <c r="A12238" s="219" t="str">
        <f t="shared" ref="A12238:A12246" si="3671">IFERROR(VLOOKUP(C12238,Tabla_Insumos,4,FALSE),"")</f>
        <v/>
      </c>
      <c r="B12238" s="217" t="str">
        <f t="shared" ref="B12238:B12246" si="3672">IFERROR(VLOOKUP(C12238,Tabla_Insumos,5,FALSE),"")</f>
        <v/>
      </c>
      <c r="C12238" s="218"/>
      <c r="D12238" s="219" t="str">
        <f t="shared" ref="D12238:D12246" si="3673">IFERROR(VLOOKUP(C12238,Tabla_Insumos,2,FALSE),"")</f>
        <v/>
      </c>
      <c r="E12238" s="220"/>
      <c r="F12238" s="221">
        <f t="shared" ref="F12238:F12246" si="3674">IFERROR(VLOOKUP(C12238,Tabla_Insumos,3,FALSE),0)</f>
        <v>0</v>
      </c>
      <c r="G12238" s="281">
        <f t="shared" ref="G12238:G12246" si="3675">ROUND(E12238*F12238,2)</f>
        <v>0</v>
      </c>
    </row>
    <row r="12239" spans="1:7" s="224" customFormat="1" ht="24" customHeight="1" x14ac:dyDescent="0.25">
      <c r="A12239" s="219" t="str">
        <f t="shared" si="3671"/>
        <v/>
      </c>
      <c r="B12239" s="217" t="str">
        <f t="shared" si="3672"/>
        <v/>
      </c>
      <c r="C12239" s="218"/>
      <c r="D12239" s="219" t="str">
        <f t="shared" si="3673"/>
        <v/>
      </c>
      <c r="E12239" s="220"/>
      <c r="F12239" s="221">
        <f t="shared" si="3674"/>
        <v>0</v>
      </c>
      <c r="G12239" s="281">
        <f t="shared" si="3675"/>
        <v>0</v>
      </c>
    </row>
    <row r="12240" spans="1:7" s="224" customFormat="1" ht="24" customHeight="1" x14ac:dyDescent="0.25">
      <c r="A12240" s="219" t="str">
        <f t="shared" si="3671"/>
        <v/>
      </c>
      <c r="B12240" s="217" t="str">
        <f t="shared" si="3672"/>
        <v/>
      </c>
      <c r="C12240" s="218"/>
      <c r="D12240" s="219" t="str">
        <f t="shared" si="3673"/>
        <v/>
      </c>
      <c r="E12240" s="220"/>
      <c r="F12240" s="221">
        <f t="shared" si="3674"/>
        <v>0</v>
      </c>
      <c r="G12240" s="281">
        <f t="shared" si="3675"/>
        <v>0</v>
      </c>
    </row>
    <row r="12241" spans="1:7" s="224" customFormat="1" ht="24" customHeight="1" x14ac:dyDescent="0.25">
      <c r="A12241" s="219" t="str">
        <f t="shared" si="3671"/>
        <v/>
      </c>
      <c r="B12241" s="217" t="str">
        <f t="shared" si="3672"/>
        <v/>
      </c>
      <c r="C12241" s="218"/>
      <c r="D12241" s="219" t="str">
        <f t="shared" si="3673"/>
        <v/>
      </c>
      <c r="E12241" s="220"/>
      <c r="F12241" s="221">
        <f t="shared" si="3674"/>
        <v>0</v>
      </c>
      <c r="G12241" s="281">
        <f t="shared" si="3675"/>
        <v>0</v>
      </c>
    </row>
    <row r="12242" spans="1:7" s="224" customFormat="1" ht="24" customHeight="1" x14ac:dyDescent="0.25">
      <c r="A12242" s="219" t="str">
        <f t="shared" si="3671"/>
        <v/>
      </c>
      <c r="B12242" s="217" t="str">
        <f t="shared" si="3672"/>
        <v/>
      </c>
      <c r="C12242" s="218"/>
      <c r="D12242" s="219" t="str">
        <f t="shared" si="3673"/>
        <v/>
      </c>
      <c r="E12242" s="220"/>
      <c r="F12242" s="221">
        <f t="shared" si="3674"/>
        <v>0</v>
      </c>
      <c r="G12242" s="281">
        <f t="shared" si="3675"/>
        <v>0</v>
      </c>
    </row>
    <row r="12243" spans="1:7" s="224" customFormat="1" ht="24" customHeight="1" x14ac:dyDescent="0.25">
      <c r="A12243" s="219" t="str">
        <f t="shared" si="3671"/>
        <v/>
      </c>
      <c r="B12243" s="217" t="str">
        <f t="shared" si="3672"/>
        <v/>
      </c>
      <c r="C12243" s="218"/>
      <c r="D12243" s="219" t="str">
        <f t="shared" si="3673"/>
        <v/>
      </c>
      <c r="E12243" s="220"/>
      <c r="F12243" s="221">
        <f t="shared" si="3674"/>
        <v>0</v>
      </c>
      <c r="G12243" s="281">
        <f t="shared" si="3675"/>
        <v>0</v>
      </c>
    </row>
    <row r="12244" spans="1:7" s="224" customFormat="1" ht="24" customHeight="1" x14ac:dyDescent="0.25">
      <c r="A12244" s="219" t="str">
        <f t="shared" si="3671"/>
        <v/>
      </c>
      <c r="B12244" s="217" t="str">
        <f t="shared" si="3672"/>
        <v/>
      </c>
      <c r="C12244" s="218"/>
      <c r="D12244" s="219" t="str">
        <f t="shared" si="3673"/>
        <v/>
      </c>
      <c r="E12244" s="220"/>
      <c r="F12244" s="221">
        <f t="shared" si="3674"/>
        <v>0</v>
      </c>
      <c r="G12244" s="281">
        <f t="shared" si="3675"/>
        <v>0</v>
      </c>
    </row>
    <row r="12245" spans="1:7" s="224" customFormat="1" ht="24" customHeight="1" x14ac:dyDescent="0.25">
      <c r="A12245" s="219" t="str">
        <f t="shared" si="3671"/>
        <v/>
      </c>
      <c r="B12245" s="217" t="str">
        <f t="shared" si="3672"/>
        <v/>
      </c>
      <c r="C12245" s="218"/>
      <c r="D12245" s="219" t="str">
        <f t="shared" si="3673"/>
        <v/>
      </c>
      <c r="E12245" s="220"/>
      <c r="F12245" s="221">
        <f t="shared" si="3674"/>
        <v>0</v>
      </c>
      <c r="G12245" s="281">
        <f t="shared" si="3675"/>
        <v>0</v>
      </c>
    </row>
    <row r="12246" spans="1:7" s="224" customFormat="1" ht="24" customHeight="1" x14ac:dyDescent="0.25">
      <c r="A12246" s="219" t="str">
        <f t="shared" si="3671"/>
        <v/>
      </c>
      <c r="B12246" s="217" t="str">
        <f t="shared" si="3672"/>
        <v/>
      </c>
      <c r="C12246" s="218"/>
      <c r="D12246" s="219" t="str">
        <f t="shared" si="3673"/>
        <v/>
      </c>
      <c r="E12246" s="220"/>
      <c r="F12246" s="221">
        <f t="shared" si="3674"/>
        <v>0</v>
      </c>
      <c r="G12246" s="281">
        <f t="shared" si="3675"/>
        <v>0</v>
      </c>
    </row>
    <row r="12247" spans="1:7" ht="24" customHeight="1" x14ac:dyDescent="0.25">
      <c r="A12247" s="285"/>
      <c r="B12247" s="94"/>
      <c r="D12247" s="94"/>
      <c r="E12247" s="95"/>
      <c r="F12247" s="268" t="s">
        <v>33</v>
      </c>
      <c r="G12247" s="283">
        <f>SUBTOTAL(9,G12238:G12246)</f>
        <v>0</v>
      </c>
    </row>
    <row r="12248" spans="1:7" ht="24" customHeight="1" x14ac:dyDescent="0.25">
      <c r="A12248" s="286"/>
      <c r="B12248" s="94"/>
      <c r="D12248" s="94"/>
      <c r="E12248" s="95"/>
      <c r="G12248" s="284"/>
    </row>
    <row r="12249" spans="1:7" ht="24" customHeight="1" x14ac:dyDescent="0.25">
      <c r="A12249" s="287" t="str">
        <f>B12207</f>
        <v>24.4.7.6</v>
      </c>
      <c r="B12249" s="288" t="str">
        <f>C12207</f>
        <v>Estanteria ED1 (1 p/ sala N.I.)</v>
      </c>
      <c r="C12249" s="101"/>
      <c r="D12249" s="101" t="s">
        <v>34</v>
      </c>
      <c r="E12249" s="102"/>
      <c r="F12249" s="290" t="s">
        <v>35</v>
      </c>
      <c r="G12249" s="289">
        <f>SUBTOTAL(9,G12212:G12248)</f>
        <v>0</v>
      </c>
    </row>
    <row r="12251" spans="1:7" ht="24" customHeight="1" x14ac:dyDescent="0.25">
      <c r="A12251" s="269" t="s">
        <v>37</v>
      </c>
      <c r="B12251" s="270"/>
      <c r="C12251" s="270"/>
      <c r="D12251" s="270"/>
      <c r="E12251" s="270"/>
      <c r="F12251" s="270"/>
      <c r="G12251" s="271"/>
    </row>
    <row r="12252" spans="1:7" ht="24" customHeight="1" x14ac:dyDescent="0.25">
      <c r="A12252" s="272" t="s">
        <v>602</v>
      </c>
      <c r="B12252" s="90" t="str">
        <f>Comitente</f>
        <v>SUBSECRETARIA DE ARQUITECTURA</v>
      </c>
      <c r="C12252" s="86"/>
      <c r="D12252" s="91"/>
      <c r="E12252" s="91"/>
      <c r="F12252" s="92"/>
      <c r="G12252" s="273"/>
    </row>
    <row r="12253" spans="1:7" ht="24" customHeight="1" x14ac:dyDescent="0.25">
      <c r="A12253" s="272" t="s">
        <v>603</v>
      </c>
      <c r="B12253" s="90">
        <f>Contratista</f>
        <v>0</v>
      </c>
      <c r="C12253" s="87"/>
      <c r="D12253" s="87"/>
      <c r="E12253" s="87"/>
      <c r="F12253" s="93"/>
      <c r="G12253" s="274"/>
    </row>
    <row r="12254" spans="1:7" ht="24" customHeight="1" x14ac:dyDescent="0.25">
      <c r="A12254" s="272" t="s">
        <v>24</v>
      </c>
      <c r="B12254" s="90" t="str">
        <f>Obra</f>
        <v>E.N.I. Bº 7 de Septiembre</v>
      </c>
      <c r="C12254" s="87"/>
      <c r="D12254" s="87"/>
      <c r="E12254" s="87"/>
      <c r="F12254" s="93" t="s">
        <v>38</v>
      </c>
      <c r="G12254" s="275">
        <f>Fecha_Base</f>
        <v>0</v>
      </c>
    </row>
    <row r="12255" spans="1:7" ht="24" customHeight="1" x14ac:dyDescent="0.25">
      <c r="A12255" s="276" t="s">
        <v>601</v>
      </c>
      <c r="B12255" s="88" t="str">
        <f>Ubicación</f>
        <v>CHIMBAS - SAN JUAN</v>
      </c>
      <c r="C12255" s="88"/>
      <c r="D12255" s="94"/>
      <c r="E12255" s="95"/>
      <c r="G12255" s="277"/>
    </row>
    <row r="12256" spans="1:7" ht="24" customHeight="1" x14ac:dyDescent="0.25">
      <c r="A12256" s="276" t="s">
        <v>39</v>
      </c>
      <c r="B12256" s="97">
        <f>IFERROR(VALUE(LEFT(B12257,FIND(".",B12257)-1)),"")</f>
        <v>24</v>
      </c>
      <c r="C12256" s="89" t="str">
        <f>IFERROR(VLOOKUP(B12256,Tabla_CyP,2,FALSE),"")</f>
        <v xml:space="preserve"> VARIOS</v>
      </c>
      <c r="E12256" s="95"/>
      <c r="G12256" s="277"/>
    </row>
    <row r="12257" spans="1:123" ht="24" customHeight="1" x14ac:dyDescent="0.25">
      <c r="A12257" s="276" t="s">
        <v>25</v>
      </c>
      <c r="B12257" s="98" t="str">
        <f>IFERROR(VLOOKUP(COUNTIF($A$1:A12257,"ANALISIS DE PRECIOS"),Tabla_NumeroItem,2,FALSE),"")</f>
        <v>24.4.7.7</v>
      </c>
      <c r="C12257" s="89" t="str">
        <f>IFERROR(VLOOKUP(B12257,Tabla_CyP,2,FALSE),"")</f>
        <v>Mueble Bajo (1 p/ sala N.I.)</v>
      </c>
      <c r="D12257" s="94"/>
      <c r="E12257" s="95"/>
      <c r="F12257" s="93" t="s">
        <v>26</v>
      </c>
      <c r="G12257" s="278" t="str">
        <f>IFERROR(VLOOKUP(B12257,Tabla_CyP,4,FALSE),"")</f>
        <v>Un</v>
      </c>
    </row>
    <row r="12258" spans="1:123" ht="24" customHeight="1" x14ac:dyDescent="0.25">
      <c r="A12258" s="276"/>
      <c r="B12258" s="88"/>
      <c r="D12258" s="94"/>
      <c r="E12258" s="95"/>
      <c r="G12258" s="277"/>
    </row>
    <row r="12259" spans="1:123" ht="24" customHeight="1" x14ac:dyDescent="0.25">
      <c r="A12259" s="335" t="s">
        <v>507</v>
      </c>
      <c r="B12259" s="336"/>
      <c r="C12259" s="337" t="s">
        <v>0</v>
      </c>
      <c r="D12259" s="337" t="s">
        <v>27</v>
      </c>
      <c r="E12259" s="339" t="s">
        <v>28</v>
      </c>
      <c r="F12259" s="341" t="s">
        <v>29</v>
      </c>
      <c r="G12259" s="341" t="s">
        <v>30</v>
      </c>
    </row>
    <row r="12260" spans="1:123" s="94" customFormat="1" ht="24" customHeight="1" x14ac:dyDescent="0.25">
      <c r="A12260" s="99" t="s">
        <v>508</v>
      </c>
      <c r="B12260" s="99" t="s">
        <v>509</v>
      </c>
      <c r="C12260" s="338"/>
      <c r="D12260" s="338"/>
      <c r="E12260" s="340"/>
      <c r="F12260" s="342"/>
      <c r="G12260" s="342"/>
      <c r="H12260" s="225"/>
      <c r="I12260" s="225"/>
      <c r="J12260" s="225"/>
      <c r="K12260" s="225"/>
      <c r="L12260" s="225"/>
      <c r="M12260" s="225"/>
      <c r="N12260" s="225"/>
      <c r="O12260" s="225"/>
      <c r="P12260" s="225"/>
      <c r="Q12260" s="225"/>
      <c r="R12260" s="225"/>
      <c r="S12260" s="225"/>
      <c r="T12260" s="225"/>
      <c r="U12260" s="225"/>
      <c r="V12260" s="225"/>
      <c r="W12260" s="225"/>
      <c r="X12260" s="225"/>
      <c r="Y12260" s="225"/>
      <c r="Z12260" s="225"/>
      <c r="AA12260" s="225"/>
      <c r="AB12260" s="225"/>
      <c r="AC12260" s="225"/>
      <c r="AD12260" s="225"/>
      <c r="AE12260" s="225"/>
      <c r="AF12260" s="225"/>
      <c r="AG12260" s="225"/>
      <c r="AH12260" s="225"/>
      <c r="AI12260" s="225"/>
      <c r="AJ12260" s="225"/>
      <c r="AK12260" s="225"/>
      <c r="AL12260" s="225"/>
      <c r="AM12260" s="225"/>
      <c r="AN12260" s="225"/>
      <c r="AO12260" s="225"/>
      <c r="AP12260" s="225"/>
      <c r="AQ12260" s="225"/>
      <c r="AR12260" s="225"/>
      <c r="AS12260" s="225"/>
      <c r="AT12260" s="225"/>
      <c r="AU12260" s="225"/>
      <c r="AV12260" s="225"/>
      <c r="AW12260" s="225"/>
      <c r="AX12260" s="225"/>
      <c r="AY12260" s="225"/>
      <c r="AZ12260" s="225"/>
      <c r="BA12260" s="225"/>
      <c r="BB12260" s="225"/>
      <c r="BC12260" s="225"/>
      <c r="BD12260" s="225"/>
      <c r="BE12260" s="225"/>
      <c r="BF12260" s="225"/>
      <c r="BG12260" s="225"/>
      <c r="BH12260" s="225"/>
      <c r="BI12260" s="225"/>
      <c r="BJ12260" s="225"/>
      <c r="BK12260" s="225"/>
      <c r="BL12260" s="225"/>
      <c r="BM12260" s="225"/>
      <c r="BN12260" s="225"/>
      <c r="BO12260" s="225"/>
      <c r="BP12260" s="225"/>
      <c r="BQ12260" s="225"/>
      <c r="BR12260" s="225"/>
      <c r="BS12260" s="225"/>
      <c r="BT12260" s="225"/>
      <c r="BU12260" s="225"/>
      <c r="BV12260" s="225"/>
      <c r="BW12260" s="225"/>
      <c r="BX12260" s="225"/>
      <c r="BY12260" s="225"/>
      <c r="BZ12260" s="225"/>
      <c r="CA12260" s="225"/>
      <c r="CB12260" s="225"/>
      <c r="CC12260" s="225"/>
      <c r="CD12260" s="225"/>
      <c r="CE12260" s="225"/>
      <c r="CF12260" s="225"/>
      <c r="CG12260" s="225"/>
      <c r="CH12260" s="225"/>
      <c r="CI12260" s="225"/>
      <c r="CJ12260" s="225"/>
      <c r="CK12260" s="225"/>
      <c r="CL12260" s="225"/>
      <c r="CM12260" s="225"/>
      <c r="CN12260" s="225"/>
      <c r="CO12260" s="225"/>
      <c r="CP12260" s="225"/>
      <c r="CQ12260" s="225"/>
      <c r="CR12260" s="225"/>
      <c r="CS12260" s="225"/>
      <c r="CT12260" s="225"/>
      <c r="CU12260" s="225"/>
      <c r="CV12260" s="225"/>
      <c r="CW12260" s="225"/>
      <c r="CX12260" s="225"/>
      <c r="CY12260" s="225"/>
      <c r="CZ12260" s="225"/>
      <c r="DA12260" s="225"/>
      <c r="DB12260" s="225"/>
      <c r="DC12260" s="225"/>
      <c r="DD12260" s="225"/>
      <c r="DE12260" s="225"/>
      <c r="DF12260" s="225"/>
      <c r="DG12260" s="225"/>
      <c r="DH12260" s="225"/>
      <c r="DI12260" s="225"/>
      <c r="DJ12260" s="225"/>
      <c r="DK12260" s="225"/>
      <c r="DL12260" s="225"/>
      <c r="DM12260" s="225"/>
      <c r="DN12260" s="225"/>
      <c r="DO12260" s="225"/>
      <c r="DP12260" s="225"/>
      <c r="DQ12260" s="225"/>
      <c r="DR12260" s="225"/>
      <c r="DS12260" s="225"/>
    </row>
    <row r="12261" spans="1:123" ht="24" customHeight="1" x14ac:dyDescent="0.25">
      <c r="A12261" s="279"/>
      <c r="B12261" s="100"/>
      <c r="C12261" s="138" t="s">
        <v>604</v>
      </c>
      <c r="D12261" s="101"/>
      <c r="E12261" s="102"/>
      <c r="F12261" s="103"/>
      <c r="G12261" s="280"/>
    </row>
    <row r="12262" spans="1:123" s="224" customFormat="1" ht="24" customHeight="1" x14ac:dyDescent="0.25">
      <c r="A12262" s="219" t="str">
        <f t="shared" ref="A12262:A12275" si="3676">IFERROR(VLOOKUP(C12262,Tabla_Insumos,4,FALSE),"")</f>
        <v/>
      </c>
      <c r="B12262" s="217" t="str">
        <f>IFERROR(VLOOKUP(C12262,Tabla_Insumos,5,FALSE),"")</f>
        <v/>
      </c>
      <c r="C12262" s="218"/>
      <c r="D12262" s="219" t="str">
        <f t="shared" ref="D12262:D12275" si="3677">IFERROR(VLOOKUP(C12262,Tabla_Insumos,2,FALSE),"")</f>
        <v/>
      </c>
      <c r="E12262" s="220"/>
      <c r="F12262" s="221">
        <f t="shared" ref="F12262:F12275" si="3678">IFERROR(VLOOKUP(C12262,Tabla_Insumos,3,FALSE),0)</f>
        <v>0</v>
      </c>
      <c r="G12262" s="281">
        <f>ROUND(E12262*F12262,2)</f>
        <v>0</v>
      </c>
    </row>
    <row r="12263" spans="1:123" s="224" customFormat="1" ht="24" customHeight="1" x14ac:dyDescent="0.25">
      <c r="A12263" s="219" t="str">
        <f t="shared" si="3676"/>
        <v/>
      </c>
      <c r="B12263" s="217" t="str">
        <f t="shared" ref="B12263:B12275" si="3679">IFERROR(VLOOKUP(C12263,Tabla_Insumos,5,FALSE),"")</f>
        <v/>
      </c>
      <c r="C12263" s="218"/>
      <c r="D12263" s="219" t="str">
        <f t="shared" si="3677"/>
        <v/>
      </c>
      <c r="E12263" s="220"/>
      <c r="F12263" s="221">
        <f t="shared" si="3678"/>
        <v>0</v>
      </c>
      <c r="G12263" s="281">
        <f t="shared" ref="G12263:G12275" si="3680">ROUND(E12263*F12263,2)</f>
        <v>0</v>
      </c>
    </row>
    <row r="12264" spans="1:123" s="224" customFormat="1" ht="24" customHeight="1" x14ac:dyDescent="0.25">
      <c r="A12264" s="219" t="str">
        <f t="shared" si="3676"/>
        <v/>
      </c>
      <c r="B12264" s="217" t="str">
        <f t="shared" si="3679"/>
        <v/>
      </c>
      <c r="C12264" s="218"/>
      <c r="D12264" s="219" t="str">
        <f t="shared" si="3677"/>
        <v/>
      </c>
      <c r="E12264" s="220"/>
      <c r="F12264" s="221">
        <f t="shared" si="3678"/>
        <v>0</v>
      </c>
      <c r="G12264" s="281">
        <f t="shared" si="3680"/>
        <v>0</v>
      </c>
    </row>
    <row r="12265" spans="1:123" s="224" customFormat="1" ht="24" customHeight="1" x14ac:dyDescent="0.25">
      <c r="A12265" s="219" t="str">
        <f t="shared" si="3676"/>
        <v/>
      </c>
      <c r="B12265" s="217" t="str">
        <f t="shared" si="3679"/>
        <v/>
      </c>
      <c r="C12265" s="218"/>
      <c r="D12265" s="219" t="str">
        <f t="shared" si="3677"/>
        <v/>
      </c>
      <c r="E12265" s="220"/>
      <c r="F12265" s="221">
        <f t="shared" si="3678"/>
        <v>0</v>
      </c>
      <c r="G12265" s="281">
        <f t="shared" si="3680"/>
        <v>0</v>
      </c>
    </row>
    <row r="12266" spans="1:123" s="224" customFormat="1" ht="24" customHeight="1" x14ac:dyDescent="0.25">
      <c r="A12266" s="219" t="str">
        <f t="shared" si="3676"/>
        <v/>
      </c>
      <c r="B12266" s="217" t="str">
        <f t="shared" si="3679"/>
        <v/>
      </c>
      <c r="C12266" s="218"/>
      <c r="D12266" s="219" t="str">
        <f t="shared" si="3677"/>
        <v/>
      </c>
      <c r="E12266" s="220"/>
      <c r="F12266" s="221">
        <f t="shared" si="3678"/>
        <v>0</v>
      </c>
      <c r="G12266" s="281">
        <f t="shared" si="3680"/>
        <v>0</v>
      </c>
    </row>
    <row r="12267" spans="1:123" s="224" customFormat="1" ht="24" customHeight="1" x14ac:dyDescent="0.25">
      <c r="A12267" s="219" t="str">
        <f t="shared" si="3676"/>
        <v/>
      </c>
      <c r="B12267" s="217" t="str">
        <f t="shared" si="3679"/>
        <v/>
      </c>
      <c r="C12267" s="218"/>
      <c r="D12267" s="219" t="str">
        <f t="shared" si="3677"/>
        <v/>
      </c>
      <c r="E12267" s="220"/>
      <c r="F12267" s="221">
        <f t="shared" si="3678"/>
        <v>0</v>
      </c>
      <c r="G12267" s="281">
        <f t="shared" si="3680"/>
        <v>0</v>
      </c>
    </row>
    <row r="12268" spans="1:123" s="224" customFormat="1" ht="24" customHeight="1" x14ac:dyDescent="0.25">
      <c r="A12268" s="219" t="str">
        <f t="shared" si="3676"/>
        <v/>
      </c>
      <c r="B12268" s="217" t="str">
        <f t="shared" si="3679"/>
        <v/>
      </c>
      <c r="C12268" s="218"/>
      <c r="D12268" s="219" t="str">
        <f t="shared" si="3677"/>
        <v/>
      </c>
      <c r="E12268" s="220"/>
      <c r="F12268" s="221">
        <f t="shared" si="3678"/>
        <v>0</v>
      </c>
      <c r="G12268" s="281">
        <f t="shared" si="3680"/>
        <v>0</v>
      </c>
    </row>
    <row r="12269" spans="1:123" s="224" customFormat="1" ht="24" customHeight="1" x14ac:dyDescent="0.25">
      <c r="A12269" s="219" t="str">
        <f t="shared" si="3676"/>
        <v/>
      </c>
      <c r="B12269" s="217" t="str">
        <f t="shared" si="3679"/>
        <v/>
      </c>
      <c r="C12269" s="218"/>
      <c r="D12269" s="219" t="str">
        <f t="shared" si="3677"/>
        <v/>
      </c>
      <c r="E12269" s="220"/>
      <c r="F12269" s="221">
        <f t="shared" si="3678"/>
        <v>0</v>
      </c>
      <c r="G12269" s="281">
        <f t="shared" si="3680"/>
        <v>0</v>
      </c>
    </row>
    <row r="12270" spans="1:123" s="224" customFormat="1" ht="24" customHeight="1" x14ac:dyDescent="0.25">
      <c r="A12270" s="219" t="str">
        <f t="shared" si="3676"/>
        <v/>
      </c>
      <c r="B12270" s="217" t="str">
        <f t="shared" si="3679"/>
        <v/>
      </c>
      <c r="C12270" s="218"/>
      <c r="D12270" s="219" t="str">
        <f t="shared" si="3677"/>
        <v/>
      </c>
      <c r="E12270" s="220"/>
      <c r="F12270" s="221">
        <f t="shared" si="3678"/>
        <v>0</v>
      </c>
      <c r="G12270" s="281">
        <f t="shared" si="3680"/>
        <v>0</v>
      </c>
    </row>
    <row r="12271" spans="1:123" s="224" customFormat="1" ht="24" customHeight="1" x14ac:dyDescent="0.25">
      <c r="A12271" s="219" t="str">
        <f t="shared" si="3676"/>
        <v/>
      </c>
      <c r="B12271" s="217" t="str">
        <f t="shared" si="3679"/>
        <v/>
      </c>
      <c r="C12271" s="218"/>
      <c r="D12271" s="219" t="str">
        <f t="shared" si="3677"/>
        <v/>
      </c>
      <c r="E12271" s="220"/>
      <c r="F12271" s="221">
        <f t="shared" si="3678"/>
        <v>0</v>
      </c>
      <c r="G12271" s="281">
        <f t="shared" si="3680"/>
        <v>0</v>
      </c>
    </row>
    <row r="12272" spans="1:123" s="224" customFormat="1" ht="24" customHeight="1" x14ac:dyDescent="0.25">
      <c r="A12272" s="219" t="str">
        <f t="shared" si="3676"/>
        <v/>
      </c>
      <c r="B12272" s="217" t="str">
        <f t="shared" si="3679"/>
        <v/>
      </c>
      <c r="C12272" s="218"/>
      <c r="D12272" s="219" t="str">
        <f t="shared" si="3677"/>
        <v/>
      </c>
      <c r="E12272" s="220"/>
      <c r="F12272" s="221">
        <f t="shared" si="3678"/>
        <v>0</v>
      </c>
      <c r="G12272" s="281">
        <f t="shared" si="3680"/>
        <v>0</v>
      </c>
    </row>
    <row r="12273" spans="1:7" s="224" customFormat="1" ht="24" customHeight="1" x14ac:dyDescent="0.25">
      <c r="A12273" s="219" t="str">
        <f t="shared" si="3676"/>
        <v/>
      </c>
      <c r="B12273" s="217" t="str">
        <f t="shared" si="3679"/>
        <v/>
      </c>
      <c r="C12273" s="218"/>
      <c r="D12273" s="219" t="str">
        <f t="shared" si="3677"/>
        <v/>
      </c>
      <c r="E12273" s="220"/>
      <c r="F12273" s="221">
        <f t="shared" si="3678"/>
        <v>0</v>
      </c>
      <c r="G12273" s="281">
        <f t="shared" si="3680"/>
        <v>0</v>
      </c>
    </row>
    <row r="12274" spans="1:7" s="224" customFormat="1" ht="24" customHeight="1" x14ac:dyDescent="0.25">
      <c r="A12274" s="219" t="str">
        <f t="shared" si="3676"/>
        <v/>
      </c>
      <c r="B12274" s="217" t="str">
        <f t="shared" si="3679"/>
        <v/>
      </c>
      <c r="C12274" s="218"/>
      <c r="D12274" s="219" t="str">
        <f t="shared" si="3677"/>
        <v/>
      </c>
      <c r="E12274" s="220"/>
      <c r="F12274" s="221">
        <f t="shared" si="3678"/>
        <v>0</v>
      </c>
      <c r="G12274" s="281">
        <f t="shared" si="3680"/>
        <v>0</v>
      </c>
    </row>
    <row r="12275" spans="1:7" s="224" customFormat="1" ht="24" customHeight="1" x14ac:dyDescent="0.25">
      <c r="A12275" s="219" t="str">
        <f t="shared" si="3676"/>
        <v/>
      </c>
      <c r="B12275" s="217" t="str">
        <f t="shared" si="3679"/>
        <v/>
      </c>
      <c r="C12275" s="218"/>
      <c r="D12275" s="219" t="str">
        <f t="shared" si="3677"/>
        <v/>
      </c>
      <c r="E12275" s="220"/>
      <c r="F12275" s="222">
        <f t="shared" si="3678"/>
        <v>0</v>
      </c>
      <c r="G12275" s="281">
        <f t="shared" si="3680"/>
        <v>0</v>
      </c>
    </row>
    <row r="12276" spans="1:7" ht="24" customHeight="1" x14ac:dyDescent="0.25">
      <c r="A12276" s="282"/>
      <c r="D12276" s="94"/>
      <c r="E12276" s="95"/>
      <c r="F12276" s="268" t="s">
        <v>31</v>
      </c>
      <c r="G12276" s="283">
        <f>SUBTOTAL(9,G12262:G12275)</f>
        <v>0</v>
      </c>
    </row>
    <row r="12277" spans="1:7" ht="24" customHeight="1" x14ac:dyDescent="0.25">
      <c r="A12277" s="282"/>
      <c r="C12277" s="104" t="s">
        <v>605</v>
      </c>
      <c r="D12277" s="94"/>
      <c r="E12277" s="95"/>
      <c r="G12277" s="284"/>
    </row>
    <row r="12278" spans="1:7" s="224" customFormat="1" ht="24" customHeight="1" x14ac:dyDescent="0.25">
      <c r="A12278" s="219" t="str">
        <f t="shared" ref="A12278:A12285" si="3681">IFERROR(VLOOKUP(C12278,Tabla_Insumos,4,FALSE),"")</f>
        <v/>
      </c>
      <c r="B12278" s="217">
        <f t="shared" ref="B12278:B12285" si="3682">IFERROR(VLOOKUP(A12278,Tabla_Indices,5,FALSE),"")</f>
        <v>0</v>
      </c>
      <c r="C12278" s="218"/>
      <c r="D12278" s="219" t="str">
        <f t="shared" ref="D12278:D12285" si="3683">IFERROR(VLOOKUP(C12278,Tabla_Insumos,2,FALSE),"")</f>
        <v/>
      </c>
      <c r="E12278" s="220"/>
      <c r="F12278" s="223">
        <f t="shared" ref="F12278:F12285" si="3684">IFERROR(VLOOKUP(C12278,Tabla_Insumos,3,FALSE),0)</f>
        <v>0</v>
      </c>
      <c r="G12278" s="281">
        <f>ROUND(E12278*F12278,2)</f>
        <v>0</v>
      </c>
    </row>
    <row r="12279" spans="1:7" s="224" customFormat="1" ht="24" customHeight="1" x14ac:dyDescent="0.25">
      <c r="A12279" s="219" t="str">
        <f t="shared" si="3681"/>
        <v/>
      </c>
      <c r="B12279" s="217">
        <f t="shared" si="3682"/>
        <v>0</v>
      </c>
      <c r="C12279" s="218"/>
      <c r="D12279" s="219" t="str">
        <f t="shared" si="3683"/>
        <v/>
      </c>
      <c r="E12279" s="220"/>
      <c r="F12279" s="223">
        <f t="shared" si="3684"/>
        <v>0</v>
      </c>
      <c r="G12279" s="281">
        <f>ROUND(E12279*F12279,2)</f>
        <v>0</v>
      </c>
    </row>
    <row r="12280" spans="1:7" s="224" customFormat="1" ht="24" customHeight="1" x14ac:dyDescent="0.25">
      <c r="A12280" s="219" t="str">
        <f t="shared" si="3681"/>
        <v/>
      </c>
      <c r="B12280" s="217">
        <f t="shared" si="3682"/>
        <v>0</v>
      </c>
      <c r="C12280" s="218"/>
      <c r="D12280" s="219" t="str">
        <f t="shared" si="3683"/>
        <v/>
      </c>
      <c r="E12280" s="220"/>
      <c r="F12280" s="223">
        <f t="shared" si="3684"/>
        <v>0</v>
      </c>
      <c r="G12280" s="281">
        <f t="shared" ref="G12280:G12285" si="3685">ROUND(E12280*F12280,2)</f>
        <v>0</v>
      </c>
    </row>
    <row r="12281" spans="1:7" s="224" customFormat="1" ht="24" customHeight="1" x14ac:dyDescent="0.25">
      <c r="A12281" s="219" t="str">
        <f t="shared" si="3681"/>
        <v/>
      </c>
      <c r="B12281" s="217">
        <f t="shared" si="3682"/>
        <v>0</v>
      </c>
      <c r="C12281" s="218"/>
      <c r="D12281" s="219" t="str">
        <f t="shared" si="3683"/>
        <v/>
      </c>
      <c r="E12281" s="220"/>
      <c r="F12281" s="223">
        <f t="shared" si="3684"/>
        <v>0</v>
      </c>
      <c r="G12281" s="281">
        <f t="shared" si="3685"/>
        <v>0</v>
      </c>
    </row>
    <row r="12282" spans="1:7" s="224" customFormat="1" ht="24" customHeight="1" x14ac:dyDescent="0.25">
      <c r="A12282" s="219" t="str">
        <f t="shared" si="3681"/>
        <v/>
      </c>
      <c r="B12282" s="217">
        <f t="shared" si="3682"/>
        <v>0</v>
      </c>
      <c r="C12282" s="218"/>
      <c r="D12282" s="219" t="str">
        <f t="shared" si="3683"/>
        <v/>
      </c>
      <c r="E12282" s="220"/>
      <c r="F12282" s="221">
        <f t="shared" si="3684"/>
        <v>0</v>
      </c>
      <c r="G12282" s="281">
        <f t="shared" si="3685"/>
        <v>0</v>
      </c>
    </row>
    <row r="12283" spans="1:7" s="224" customFormat="1" ht="24" customHeight="1" x14ac:dyDescent="0.25">
      <c r="A12283" s="219" t="str">
        <f t="shared" si="3681"/>
        <v/>
      </c>
      <c r="B12283" s="217">
        <f t="shared" si="3682"/>
        <v>0</v>
      </c>
      <c r="C12283" s="218"/>
      <c r="D12283" s="219" t="str">
        <f t="shared" si="3683"/>
        <v/>
      </c>
      <c r="E12283" s="220"/>
      <c r="F12283" s="221">
        <f t="shared" si="3684"/>
        <v>0</v>
      </c>
      <c r="G12283" s="281">
        <f t="shared" si="3685"/>
        <v>0</v>
      </c>
    </row>
    <row r="12284" spans="1:7" s="224" customFormat="1" ht="24" customHeight="1" x14ac:dyDescent="0.25">
      <c r="A12284" s="219" t="str">
        <f t="shared" si="3681"/>
        <v/>
      </c>
      <c r="B12284" s="217">
        <f t="shared" si="3682"/>
        <v>0</v>
      </c>
      <c r="C12284" s="218"/>
      <c r="D12284" s="219" t="str">
        <f t="shared" si="3683"/>
        <v/>
      </c>
      <c r="E12284" s="220"/>
      <c r="F12284" s="221">
        <f t="shared" si="3684"/>
        <v>0</v>
      </c>
      <c r="G12284" s="281">
        <f t="shared" si="3685"/>
        <v>0</v>
      </c>
    </row>
    <row r="12285" spans="1:7" s="224" customFormat="1" ht="24" customHeight="1" x14ac:dyDescent="0.25">
      <c r="A12285" s="219" t="str">
        <f t="shared" si="3681"/>
        <v/>
      </c>
      <c r="B12285" s="217">
        <f t="shared" si="3682"/>
        <v>0</v>
      </c>
      <c r="C12285" s="218"/>
      <c r="D12285" s="219" t="str">
        <f t="shared" si="3683"/>
        <v/>
      </c>
      <c r="E12285" s="220"/>
      <c r="F12285" s="221">
        <f t="shared" si="3684"/>
        <v>0</v>
      </c>
      <c r="G12285" s="281">
        <f t="shared" si="3685"/>
        <v>0</v>
      </c>
    </row>
    <row r="12286" spans="1:7" ht="24" customHeight="1" x14ac:dyDescent="0.25">
      <c r="A12286" s="282"/>
      <c r="D12286" s="94"/>
      <c r="E12286" s="95"/>
      <c r="F12286" s="268" t="s">
        <v>32</v>
      </c>
      <c r="G12286" s="283">
        <f>SUBTOTAL(9,G12278:G12285)</f>
        <v>0</v>
      </c>
    </row>
    <row r="12287" spans="1:7" ht="24" customHeight="1" x14ac:dyDescent="0.25">
      <c r="A12287" s="282"/>
      <c r="C12287" s="104" t="s">
        <v>606</v>
      </c>
      <c r="D12287" s="94"/>
      <c r="E12287" s="95"/>
      <c r="G12287" s="284"/>
    </row>
    <row r="12288" spans="1:7" s="224" customFormat="1" ht="24" customHeight="1" x14ac:dyDescent="0.25">
      <c r="A12288" s="219" t="str">
        <f t="shared" ref="A12288:A12296" si="3686">IFERROR(VLOOKUP(C12288,Tabla_Insumos,4,FALSE),"")</f>
        <v/>
      </c>
      <c r="B12288" s="217" t="str">
        <f t="shared" ref="B12288:B12296" si="3687">IFERROR(VLOOKUP(C12288,Tabla_Insumos,5,FALSE),"")</f>
        <v/>
      </c>
      <c r="C12288" s="218"/>
      <c r="D12288" s="219" t="str">
        <f t="shared" ref="D12288:D12296" si="3688">IFERROR(VLOOKUP(C12288,Tabla_Insumos,2,FALSE),"")</f>
        <v/>
      </c>
      <c r="E12288" s="220"/>
      <c r="F12288" s="221">
        <f t="shared" ref="F12288:F12296" si="3689">IFERROR(VLOOKUP(C12288,Tabla_Insumos,3,FALSE),0)</f>
        <v>0</v>
      </c>
      <c r="G12288" s="281">
        <f t="shared" ref="G12288:G12296" si="3690">ROUND(E12288*F12288,2)</f>
        <v>0</v>
      </c>
    </row>
    <row r="12289" spans="1:7" s="224" customFormat="1" ht="24" customHeight="1" x14ac:dyDescent="0.25">
      <c r="A12289" s="219" t="str">
        <f t="shared" si="3686"/>
        <v/>
      </c>
      <c r="B12289" s="217" t="str">
        <f t="shared" si="3687"/>
        <v/>
      </c>
      <c r="C12289" s="218"/>
      <c r="D12289" s="219" t="str">
        <f t="shared" si="3688"/>
        <v/>
      </c>
      <c r="E12289" s="220"/>
      <c r="F12289" s="221">
        <f t="shared" si="3689"/>
        <v>0</v>
      </c>
      <c r="G12289" s="281">
        <f t="shared" si="3690"/>
        <v>0</v>
      </c>
    </row>
    <row r="12290" spans="1:7" s="224" customFormat="1" ht="24" customHeight="1" x14ac:dyDescent="0.25">
      <c r="A12290" s="219" t="str">
        <f t="shared" si="3686"/>
        <v/>
      </c>
      <c r="B12290" s="217" t="str">
        <f t="shared" si="3687"/>
        <v/>
      </c>
      <c r="C12290" s="218"/>
      <c r="D12290" s="219" t="str">
        <f t="shared" si="3688"/>
        <v/>
      </c>
      <c r="E12290" s="220"/>
      <c r="F12290" s="221">
        <f t="shared" si="3689"/>
        <v>0</v>
      </c>
      <c r="G12290" s="281">
        <f t="shared" si="3690"/>
        <v>0</v>
      </c>
    </row>
    <row r="12291" spans="1:7" s="224" customFormat="1" ht="24" customHeight="1" x14ac:dyDescent="0.25">
      <c r="A12291" s="219" t="str">
        <f t="shared" si="3686"/>
        <v/>
      </c>
      <c r="B12291" s="217" t="str">
        <f t="shared" si="3687"/>
        <v/>
      </c>
      <c r="C12291" s="218"/>
      <c r="D12291" s="219" t="str">
        <f t="shared" si="3688"/>
        <v/>
      </c>
      <c r="E12291" s="220"/>
      <c r="F12291" s="221">
        <f t="shared" si="3689"/>
        <v>0</v>
      </c>
      <c r="G12291" s="281">
        <f t="shared" si="3690"/>
        <v>0</v>
      </c>
    </row>
    <row r="12292" spans="1:7" s="224" customFormat="1" ht="24" customHeight="1" x14ac:dyDescent="0.25">
      <c r="A12292" s="219" t="str">
        <f t="shared" si="3686"/>
        <v/>
      </c>
      <c r="B12292" s="217" t="str">
        <f t="shared" si="3687"/>
        <v/>
      </c>
      <c r="C12292" s="218"/>
      <c r="D12292" s="219" t="str">
        <f t="shared" si="3688"/>
        <v/>
      </c>
      <c r="E12292" s="220"/>
      <c r="F12292" s="221">
        <f t="shared" si="3689"/>
        <v>0</v>
      </c>
      <c r="G12292" s="281">
        <f t="shared" si="3690"/>
        <v>0</v>
      </c>
    </row>
    <row r="12293" spans="1:7" s="224" customFormat="1" ht="24" customHeight="1" x14ac:dyDescent="0.25">
      <c r="A12293" s="219" t="str">
        <f t="shared" si="3686"/>
        <v/>
      </c>
      <c r="B12293" s="217" t="str">
        <f t="shared" si="3687"/>
        <v/>
      </c>
      <c r="C12293" s="218"/>
      <c r="D12293" s="219" t="str">
        <f t="shared" si="3688"/>
        <v/>
      </c>
      <c r="E12293" s="220"/>
      <c r="F12293" s="221">
        <f t="shared" si="3689"/>
        <v>0</v>
      </c>
      <c r="G12293" s="281">
        <f t="shared" si="3690"/>
        <v>0</v>
      </c>
    </row>
    <row r="12294" spans="1:7" s="224" customFormat="1" ht="24" customHeight="1" x14ac:dyDescent="0.25">
      <c r="A12294" s="219" t="str">
        <f t="shared" si="3686"/>
        <v/>
      </c>
      <c r="B12294" s="217" t="str">
        <f t="shared" si="3687"/>
        <v/>
      </c>
      <c r="C12294" s="218"/>
      <c r="D12294" s="219" t="str">
        <f t="shared" si="3688"/>
        <v/>
      </c>
      <c r="E12294" s="220"/>
      <c r="F12294" s="221">
        <f t="shared" si="3689"/>
        <v>0</v>
      </c>
      <c r="G12294" s="281">
        <f t="shared" si="3690"/>
        <v>0</v>
      </c>
    </row>
    <row r="12295" spans="1:7" s="224" customFormat="1" ht="24" customHeight="1" x14ac:dyDescent="0.25">
      <c r="A12295" s="219" t="str">
        <f t="shared" si="3686"/>
        <v/>
      </c>
      <c r="B12295" s="217" t="str">
        <f t="shared" si="3687"/>
        <v/>
      </c>
      <c r="C12295" s="218"/>
      <c r="D12295" s="219" t="str">
        <f t="shared" si="3688"/>
        <v/>
      </c>
      <c r="E12295" s="220"/>
      <c r="F12295" s="221">
        <f t="shared" si="3689"/>
        <v>0</v>
      </c>
      <c r="G12295" s="281">
        <f t="shared" si="3690"/>
        <v>0</v>
      </c>
    </row>
    <row r="12296" spans="1:7" s="224" customFormat="1" ht="24" customHeight="1" x14ac:dyDescent="0.25">
      <c r="A12296" s="219" t="str">
        <f t="shared" si="3686"/>
        <v/>
      </c>
      <c r="B12296" s="217" t="str">
        <f t="shared" si="3687"/>
        <v/>
      </c>
      <c r="C12296" s="218"/>
      <c r="D12296" s="219" t="str">
        <f t="shared" si="3688"/>
        <v/>
      </c>
      <c r="E12296" s="220"/>
      <c r="F12296" s="221">
        <f t="shared" si="3689"/>
        <v>0</v>
      </c>
      <c r="G12296" s="281">
        <f t="shared" si="3690"/>
        <v>0</v>
      </c>
    </row>
    <row r="12297" spans="1:7" ht="24" customHeight="1" x14ac:dyDescent="0.25">
      <c r="A12297" s="285"/>
      <c r="B12297" s="94"/>
      <c r="D12297" s="94"/>
      <c r="E12297" s="95"/>
      <c r="F12297" s="268" t="s">
        <v>33</v>
      </c>
      <c r="G12297" s="283">
        <f>SUBTOTAL(9,G12288:G12296)</f>
        <v>0</v>
      </c>
    </row>
    <row r="12298" spans="1:7" ht="24" customHeight="1" x14ac:dyDescent="0.25">
      <c r="A12298" s="286"/>
      <c r="B12298" s="94"/>
      <c r="D12298" s="94"/>
      <c r="E12298" s="95"/>
      <c r="G12298" s="284"/>
    </row>
    <row r="12299" spans="1:7" ht="24" customHeight="1" x14ac:dyDescent="0.25">
      <c r="A12299" s="287" t="str">
        <f>B12257</f>
        <v>24.4.7.7</v>
      </c>
      <c r="B12299" s="288" t="str">
        <f>C12257</f>
        <v>Mueble Bajo (1 p/ sala N.I.)</v>
      </c>
      <c r="C12299" s="101"/>
      <c r="D12299" s="101" t="s">
        <v>34</v>
      </c>
      <c r="E12299" s="102"/>
      <c r="F12299" s="290" t="s">
        <v>35</v>
      </c>
      <c r="G12299" s="289">
        <f>SUBTOTAL(9,G12262:G12298)</f>
        <v>0</v>
      </c>
    </row>
    <row r="12301" spans="1:7" ht="24" customHeight="1" x14ac:dyDescent="0.25">
      <c r="A12301" s="269" t="s">
        <v>37</v>
      </c>
      <c r="B12301" s="270"/>
      <c r="C12301" s="270"/>
      <c r="D12301" s="270"/>
      <c r="E12301" s="270"/>
      <c r="F12301" s="270"/>
      <c r="G12301" s="271"/>
    </row>
    <row r="12302" spans="1:7" ht="24" customHeight="1" x14ac:dyDescent="0.25">
      <c r="A12302" s="272" t="s">
        <v>602</v>
      </c>
      <c r="B12302" s="90" t="str">
        <f>Comitente</f>
        <v>SUBSECRETARIA DE ARQUITECTURA</v>
      </c>
      <c r="C12302" s="86"/>
      <c r="D12302" s="91"/>
      <c r="E12302" s="91"/>
      <c r="F12302" s="92"/>
      <c r="G12302" s="273"/>
    </row>
    <row r="12303" spans="1:7" ht="24" customHeight="1" x14ac:dyDescent="0.25">
      <c r="A12303" s="272" t="s">
        <v>603</v>
      </c>
      <c r="B12303" s="90">
        <f>Contratista</f>
        <v>0</v>
      </c>
      <c r="C12303" s="87"/>
      <c r="D12303" s="87"/>
      <c r="E12303" s="87"/>
      <c r="F12303" s="93"/>
      <c r="G12303" s="274"/>
    </row>
    <row r="12304" spans="1:7" ht="24" customHeight="1" x14ac:dyDescent="0.25">
      <c r="A12304" s="272" t="s">
        <v>24</v>
      </c>
      <c r="B12304" s="90" t="str">
        <f>Obra</f>
        <v>E.N.I. Bº 7 de Septiembre</v>
      </c>
      <c r="C12304" s="87"/>
      <c r="D12304" s="87"/>
      <c r="E12304" s="87"/>
      <c r="F12304" s="93" t="s">
        <v>38</v>
      </c>
      <c r="G12304" s="275">
        <f>Fecha_Base</f>
        <v>0</v>
      </c>
    </row>
    <row r="12305" spans="1:123" ht="24" customHeight="1" x14ac:dyDescent="0.25">
      <c r="A12305" s="276" t="s">
        <v>601</v>
      </c>
      <c r="B12305" s="88" t="str">
        <f>Ubicación</f>
        <v>CHIMBAS - SAN JUAN</v>
      </c>
      <c r="C12305" s="88"/>
      <c r="D12305" s="94"/>
      <c r="E12305" s="95"/>
      <c r="G12305" s="277"/>
    </row>
    <row r="12306" spans="1:123" ht="24" customHeight="1" x14ac:dyDescent="0.25">
      <c r="A12306" s="276" t="s">
        <v>39</v>
      </c>
      <c r="B12306" s="97">
        <f>IFERROR(VALUE(LEFT(B12307,FIND(".",B12307)-1)),"")</f>
        <v>24</v>
      </c>
      <c r="C12306" s="89" t="str">
        <f>IFERROR(VLOOKUP(B12306,Tabla_CyP,2,FALSE),"")</f>
        <v xml:space="preserve"> VARIOS</v>
      </c>
      <c r="E12306" s="95"/>
      <c r="G12306" s="277"/>
    </row>
    <row r="12307" spans="1:123" ht="24" customHeight="1" x14ac:dyDescent="0.25">
      <c r="A12307" s="276" t="s">
        <v>25</v>
      </c>
      <c r="B12307" s="98" t="str">
        <f>IFERROR(VLOOKUP(COUNTIF($A$1:A12307,"ANALISIS DE PRECIOS"),Tabla_NumeroItem,2,FALSE),"")</f>
        <v>24.4.7.8</v>
      </c>
      <c r="C12307" s="89" t="str">
        <f>IFERROR(VLOOKUP(B12307,Tabla_CyP,2,FALSE),"")</f>
        <v>Modulo biblioteca (N.I.)</v>
      </c>
      <c r="D12307" s="94"/>
      <c r="E12307" s="95"/>
      <c r="F12307" s="93" t="s">
        <v>26</v>
      </c>
      <c r="G12307" s="278" t="str">
        <f>IFERROR(VLOOKUP(B12307,Tabla_CyP,4,FALSE),"")</f>
        <v>Un</v>
      </c>
    </row>
    <row r="12308" spans="1:123" ht="24" customHeight="1" x14ac:dyDescent="0.25">
      <c r="A12308" s="276"/>
      <c r="B12308" s="88"/>
      <c r="D12308" s="94"/>
      <c r="E12308" s="95"/>
      <c r="G12308" s="277"/>
    </row>
    <row r="12309" spans="1:123" ht="24" customHeight="1" x14ac:dyDescent="0.25">
      <c r="A12309" s="335" t="s">
        <v>507</v>
      </c>
      <c r="B12309" s="336"/>
      <c r="C12309" s="337" t="s">
        <v>0</v>
      </c>
      <c r="D12309" s="337" t="s">
        <v>27</v>
      </c>
      <c r="E12309" s="339" t="s">
        <v>28</v>
      </c>
      <c r="F12309" s="341" t="s">
        <v>29</v>
      </c>
      <c r="G12309" s="341" t="s">
        <v>30</v>
      </c>
    </row>
    <row r="12310" spans="1:123" s="94" customFormat="1" ht="24" customHeight="1" x14ac:dyDescent="0.25">
      <c r="A12310" s="99" t="s">
        <v>508</v>
      </c>
      <c r="B12310" s="99" t="s">
        <v>509</v>
      </c>
      <c r="C12310" s="338"/>
      <c r="D12310" s="338"/>
      <c r="E12310" s="340"/>
      <c r="F12310" s="342"/>
      <c r="G12310" s="342"/>
      <c r="H12310" s="225"/>
      <c r="I12310" s="225"/>
      <c r="J12310" s="225"/>
      <c r="K12310" s="225"/>
      <c r="L12310" s="225"/>
      <c r="M12310" s="225"/>
      <c r="N12310" s="225"/>
      <c r="O12310" s="225"/>
      <c r="P12310" s="225"/>
      <c r="Q12310" s="225"/>
      <c r="R12310" s="225"/>
      <c r="S12310" s="225"/>
      <c r="T12310" s="225"/>
      <c r="U12310" s="225"/>
      <c r="V12310" s="225"/>
      <c r="W12310" s="225"/>
      <c r="X12310" s="225"/>
      <c r="Y12310" s="225"/>
      <c r="Z12310" s="225"/>
      <c r="AA12310" s="225"/>
      <c r="AB12310" s="225"/>
      <c r="AC12310" s="225"/>
      <c r="AD12310" s="225"/>
      <c r="AE12310" s="225"/>
      <c r="AF12310" s="225"/>
      <c r="AG12310" s="225"/>
      <c r="AH12310" s="225"/>
      <c r="AI12310" s="225"/>
      <c r="AJ12310" s="225"/>
      <c r="AK12310" s="225"/>
      <c r="AL12310" s="225"/>
      <c r="AM12310" s="225"/>
      <c r="AN12310" s="225"/>
      <c r="AO12310" s="225"/>
      <c r="AP12310" s="225"/>
      <c r="AQ12310" s="225"/>
      <c r="AR12310" s="225"/>
      <c r="AS12310" s="225"/>
      <c r="AT12310" s="225"/>
      <c r="AU12310" s="225"/>
      <c r="AV12310" s="225"/>
      <c r="AW12310" s="225"/>
      <c r="AX12310" s="225"/>
      <c r="AY12310" s="225"/>
      <c r="AZ12310" s="225"/>
      <c r="BA12310" s="225"/>
      <c r="BB12310" s="225"/>
      <c r="BC12310" s="225"/>
      <c r="BD12310" s="225"/>
      <c r="BE12310" s="225"/>
      <c r="BF12310" s="225"/>
      <c r="BG12310" s="225"/>
      <c r="BH12310" s="225"/>
      <c r="BI12310" s="225"/>
      <c r="BJ12310" s="225"/>
      <c r="BK12310" s="225"/>
      <c r="BL12310" s="225"/>
      <c r="BM12310" s="225"/>
      <c r="BN12310" s="225"/>
      <c r="BO12310" s="225"/>
      <c r="BP12310" s="225"/>
      <c r="BQ12310" s="225"/>
      <c r="BR12310" s="225"/>
      <c r="BS12310" s="225"/>
      <c r="BT12310" s="225"/>
      <c r="BU12310" s="225"/>
      <c r="BV12310" s="225"/>
      <c r="BW12310" s="225"/>
      <c r="BX12310" s="225"/>
      <c r="BY12310" s="225"/>
      <c r="BZ12310" s="225"/>
      <c r="CA12310" s="225"/>
      <c r="CB12310" s="225"/>
      <c r="CC12310" s="225"/>
      <c r="CD12310" s="225"/>
      <c r="CE12310" s="225"/>
      <c r="CF12310" s="225"/>
      <c r="CG12310" s="225"/>
      <c r="CH12310" s="225"/>
      <c r="CI12310" s="225"/>
      <c r="CJ12310" s="225"/>
      <c r="CK12310" s="225"/>
      <c r="CL12310" s="225"/>
      <c r="CM12310" s="225"/>
      <c r="CN12310" s="225"/>
      <c r="CO12310" s="225"/>
      <c r="CP12310" s="225"/>
      <c r="CQ12310" s="225"/>
      <c r="CR12310" s="225"/>
      <c r="CS12310" s="225"/>
      <c r="CT12310" s="225"/>
      <c r="CU12310" s="225"/>
      <c r="CV12310" s="225"/>
      <c r="CW12310" s="225"/>
      <c r="CX12310" s="225"/>
      <c r="CY12310" s="225"/>
      <c r="CZ12310" s="225"/>
      <c r="DA12310" s="225"/>
      <c r="DB12310" s="225"/>
      <c r="DC12310" s="225"/>
      <c r="DD12310" s="225"/>
      <c r="DE12310" s="225"/>
      <c r="DF12310" s="225"/>
      <c r="DG12310" s="225"/>
      <c r="DH12310" s="225"/>
      <c r="DI12310" s="225"/>
      <c r="DJ12310" s="225"/>
      <c r="DK12310" s="225"/>
      <c r="DL12310" s="225"/>
      <c r="DM12310" s="225"/>
      <c r="DN12310" s="225"/>
      <c r="DO12310" s="225"/>
      <c r="DP12310" s="225"/>
      <c r="DQ12310" s="225"/>
      <c r="DR12310" s="225"/>
      <c r="DS12310" s="225"/>
    </row>
    <row r="12311" spans="1:123" ht="24" customHeight="1" x14ac:dyDescent="0.25">
      <c r="A12311" s="279"/>
      <c r="B12311" s="100"/>
      <c r="C12311" s="138" t="s">
        <v>604</v>
      </c>
      <c r="D12311" s="101"/>
      <c r="E12311" s="102"/>
      <c r="F12311" s="103"/>
      <c r="G12311" s="280"/>
    </row>
    <row r="12312" spans="1:123" s="224" customFormat="1" ht="24" customHeight="1" x14ac:dyDescent="0.25">
      <c r="A12312" s="219" t="str">
        <f t="shared" ref="A12312:A12325" si="3691">IFERROR(VLOOKUP(C12312,Tabla_Insumos,4,FALSE),"")</f>
        <v/>
      </c>
      <c r="B12312" s="217" t="str">
        <f>IFERROR(VLOOKUP(C12312,Tabla_Insumos,5,FALSE),"")</f>
        <v/>
      </c>
      <c r="C12312" s="218"/>
      <c r="D12312" s="219" t="str">
        <f t="shared" ref="D12312:D12325" si="3692">IFERROR(VLOOKUP(C12312,Tabla_Insumos,2,FALSE),"")</f>
        <v/>
      </c>
      <c r="E12312" s="220"/>
      <c r="F12312" s="221">
        <f t="shared" ref="F12312:F12325" si="3693">IFERROR(VLOOKUP(C12312,Tabla_Insumos,3,FALSE),0)</f>
        <v>0</v>
      </c>
      <c r="G12312" s="281">
        <f>ROUND(E12312*F12312,2)</f>
        <v>0</v>
      </c>
    </row>
    <row r="12313" spans="1:123" s="224" customFormat="1" ht="24" customHeight="1" x14ac:dyDescent="0.25">
      <c r="A12313" s="219" t="str">
        <f t="shared" si="3691"/>
        <v/>
      </c>
      <c r="B12313" s="217" t="str">
        <f t="shared" ref="B12313:B12325" si="3694">IFERROR(VLOOKUP(C12313,Tabla_Insumos,5,FALSE),"")</f>
        <v/>
      </c>
      <c r="C12313" s="218"/>
      <c r="D12313" s="219" t="str">
        <f t="shared" si="3692"/>
        <v/>
      </c>
      <c r="E12313" s="220"/>
      <c r="F12313" s="221">
        <f t="shared" si="3693"/>
        <v>0</v>
      </c>
      <c r="G12313" s="281">
        <f t="shared" ref="G12313:G12325" si="3695">ROUND(E12313*F12313,2)</f>
        <v>0</v>
      </c>
    </row>
    <row r="12314" spans="1:123" s="224" customFormat="1" ht="24" customHeight="1" x14ac:dyDescent="0.25">
      <c r="A12314" s="219" t="str">
        <f t="shared" si="3691"/>
        <v/>
      </c>
      <c r="B12314" s="217" t="str">
        <f t="shared" si="3694"/>
        <v/>
      </c>
      <c r="C12314" s="218"/>
      <c r="D12314" s="219" t="str">
        <f t="shared" si="3692"/>
        <v/>
      </c>
      <c r="E12314" s="220"/>
      <c r="F12314" s="221">
        <f t="shared" si="3693"/>
        <v>0</v>
      </c>
      <c r="G12314" s="281">
        <f t="shared" si="3695"/>
        <v>0</v>
      </c>
    </row>
    <row r="12315" spans="1:123" s="224" customFormat="1" ht="24" customHeight="1" x14ac:dyDescent="0.25">
      <c r="A12315" s="219" t="str">
        <f t="shared" si="3691"/>
        <v/>
      </c>
      <c r="B12315" s="217" t="str">
        <f t="shared" si="3694"/>
        <v/>
      </c>
      <c r="C12315" s="218"/>
      <c r="D12315" s="219" t="str">
        <f t="shared" si="3692"/>
        <v/>
      </c>
      <c r="E12315" s="220"/>
      <c r="F12315" s="221">
        <f t="shared" si="3693"/>
        <v>0</v>
      </c>
      <c r="G12315" s="281">
        <f t="shared" si="3695"/>
        <v>0</v>
      </c>
    </row>
    <row r="12316" spans="1:123" s="224" customFormat="1" ht="24" customHeight="1" x14ac:dyDescent="0.25">
      <c r="A12316" s="219" t="str">
        <f t="shared" si="3691"/>
        <v/>
      </c>
      <c r="B12316" s="217" t="str">
        <f t="shared" si="3694"/>
        <v/>
      </c>
      <c r="C12316" s="218"/>
      <c r="D12316" s="219" t="str">
        <f t="shared" si="3692"/>
        <v/>
      </c>
      <c r="E12316" s="220"/>
      <c r="F12316" s="221">
        <f t="shared" si="3693"/>
        <v>0</v>
      </c>
      <c r="G12316" s="281">
        <f t="shared" si="3695"/>
        <v>0</v>
      </c>
    </row>
    <row r="12317" spans="1:123" s="224" customFormat="1" ht="24" customHeight="1" x14ac:dyDescent="0.25">
      <c r="A12317" s="219" t="str">
        <f t="shared" si="3691"/>
        <v/>
      </c>
      <c r="B12317" s="217" t="str">
        <f t="shared" si="3694"/>
        <v/>
      </c>
      <c r="C12317" s="218"/>
      <c r="D12317" s="219" t="str">
        <f t="shared" si="3692"/>
        <v/>
      </c>
      <c r="E12317" s="220"/>
      <c r="F12317" s="221">
        <f t="shared" si="3693"/>
        <v>0</v>
      </c>
      <c r="G12317" s="281">
        <f t="shared" si="3695"/>
        <v>0</v>
      </c>
    </row>
    <row r="12318" spans="1:123" s="224" customFormat="1" ht="24" customHeight="1" x14ac:dyDescent="0.25">
      <c r="A12318" s="219" t="str">
        <f t="shared" si="3691"/>
        <v/>
      </c>
      <c r="B12318" s="217" t="str">
        <f t="shared" si="3694"/>
        <v/>
      </c>
      <c r="C12318" s="218"/>
      <c r="D12318" s="219" t="str">
        <f t="shared" si="3692"/>
        <v/>
      </c>
      <c r="E12318" s="220"/>
      <c r="F12318" s="221">
        <f t="shared" si="3693"/>
        <v>0</v>
      </c>
      <c r="G12318" s="281">
        <f t="shared" si="3695"/>
        <v>0</v>
      </c>
    </row>
    <row r="12319" spans="1:123" s="224" customFormat="1" ht="24" customHeight="1" x14ac:dyDescent="0.25">
      <c r="A12319" s="219" t="str">
        <f t="shared" si="3691"/>
        <v/>
      </c>
      <c r="B12319" s="217" t="str">
        <f t="shared" si="3694"/>
        <v/>
      </c>
      <c r="C12319" s="218"/>
      <c r="D12319" s="219" t="str">
        <f t="shared" si="3692"/>
        <v/>
      </c>
      <c r="E12319" s="220"/>
      <c r="F12319" s="221">
        <f t="shared" si="3693"/>
        <v>0</v>
      </c>
      <c r="G12319" s="281">
        <f t="shared" si="3695"/>
        <v>0</v>
      </c>
    </row>
    <row r="12320" spans="1:123" s="224" customFormat="1" ht="24" customHeight="1" x14ac:dyDescent="0.25">
      <c r="A12320" s="219" t="str">
        <f t="shared" si="3691"/>
        <v/>
      </c>
      <c r="B12320" s="217" t="str">
        <f t="shared" si="3694"/>
        <v/>
      </c>
      <c r="C12320" s="218"/>
      <c r="D12320" s="219" t="str">
        <f t="shared" si="3692"/>
        <v/>
      </c>
      <c r="E12320" s="220"/>
      <c r="F12320" s="221">
        <f t="shared" si="3693"/>
        <v>0</v>
      </c>
      <c r="G12320" s="281">
        <f t="shared" si="3695"/>
        <v>0</v>
      </c>
    </row>
    <row r="12321" spans="1:7" s="224" customFormat="1" ht="24" customHeight="1" x14ac:dyDescent="0.25">
      <c r="A12321" s="219" t="str">
        <f t="shared" si="3691"/>
        <v/>
      </c>
      <c r="B12321" s="217" t="str">
        <f t="shared" si="3694"/>
        <v/>
      </c>
      <c r="C12321" s="218"/>
      <c r="D12321" s="219" t="str">
        <f t="shared" si="3692"/>
        <v/>
      </c>
      <c r="E12321" s="220"/>
      <c r="F12321" s="221">
        <f t="shared" si="3693"/>
        <v>0</v>
      </c>
      <c r="G12321" s="281">
        <f t="shared" si="3695"/>
        <v>0</v>
      </c>
    </row>
    <row r="12322" spans="1:7" s="224" customFormat="1" ht="24" customHeight="1" x14ac:dyDescent="0.25">
      <c r="A12322" s="219" t="str">
        <f t="shared" si="3691"/>
        <v/>
      </c>
      <c r="B12322" s="217" t="str">
        <f t="shared" si="3694"/>
        <v/>
      </c>
      <c r="C12322" s="218"/>
      <c r="D12322" s="219" t="str">
        <f t="shared" si="3692"/>
        <v/>
      </c>
      <c r="E12322" s="220"/>
      <c r="F12322" s="221">
        <f t="shared" si="3693"/>
        <v>0</v>
      </c>
      <c r="G12322" s="281">
        <f t="shared" si="3695"/>
        <v>0</v>
      </c>
    </row>
    <row r="12323" spans="1:7" s="224" customFormat="1" ht="24" customHeight="1" x14ac:dyDescent="0.25">
      <c r="A12323" s="219" t="str">
        <f t="shared" si="3691"/>
        <v/>
      </c>
      <c r="B12323" s="217" t="str">
        <f t="shared" si="3694"/>
        <v/>
      </c>
      <c r="C12323" s="218"/>
      <c r="D12323" s="219" t="str">
        <f t="shared" si="3692"/>
        <v/>
      </c>
      <c r="E12323" s="220"/>
      <c r="F12323" s="221">
        <f t="shared" si="3693"/>
        <v>0</v>
      </c>
      <c r="G12323" s="281">
        <f t="shared" si="3695"/>
        <v>0</v>
      </c>
    </row>
    <row r="12324" spans="1:7" s="224" customFormat="1" ht="24" customHeight="1" x14ac:dyDescent="0.25">
      <c r="A12324" s="219" t="str">
        <f t="shared" si="3691"/>
        <v/>
      </c>
      <c r="B12324" s="217" t="str">
        <f t="shared" si="3694"/>
        <v/>
      </c>
      <c r="C12324" s="218"/>
      <c r="D12324" s="219" t="str">
        <f t="shared" si="3692"/>
        <v/>
      </c>
      <c r="E12324" s="220"/>
      <c r="F12324" s="221">
        <f t="shared" si="3693"/>
        <v>0</v>
      </c>
      <c r="G12324" s="281">
        <f t="shared" si="3695"/>
        <v>0</v>
      </c>
    </row>
    <row r="12325" spans="1:7" s="224" customFormat="1" ht="24" customHeight="1" x14ac:dyDescent="0.25">
      <c r="A12325" s="219" t="str">
        <f t="shared" si="3691"/>
        <v/>
      </c>
      <c r="B12325" s="217" t="str">
        <f t="shared" si="3694"/>
        <v/>
      </c>
      <c r="C12325" s="218"/>
      <c r="D12325" s="219" t="str">
        <f t="shared" si="3692"/>
        <v/>
      </c>
      <c r="E12325" s="220"/>
      <c r="F12325" s="222">
        <f t="shared" si="3693"/>
        <v>0</v>
      </c>
      <c r="G12325" s="281">
        <f t="shared" si="3695"/>
        <v>0</v>
      </c>
    </row>
    <row r="12326" spans="1:7" ht="24" customHeight="1" x14ac:dyDescent="0.25">
      <c r="A12326" s="282"/>
      <c r="D12326" s="94"/>
      <c r="E12326" s="95"/>
      <c r="F12326" s="268" t="s">
        <v>31</v>
      </c>
      <c r="G12326" s="283">
        <f>SUBTOTAL(9,G12312:G12325)</f>
        <v>0</v>
      </c>
    </row>
    <row r="12327" spans="1:7" ht="24" customHeight="1" x14ac:dyDescent="0.25">
      <c r="A12327" s="282"/>
      <c r="C12327" s="104" t="s">
        <v>605</v>
      </c>
      <c r="D12327" s="94"/>
      <c r="E12327" s="95"/>
      <c r="G12327" s="284"/>
    </row>
    <row r="12328" spans="1:7" s="224" customFormat="1" ht="24" customHeight="1" x14ac:dyDescent="0.25">
      <c r="A12328" s="219" t="str">
        <f t="shared" ref="A12328:A12335" si="3696">IFERROR(VLOOKUP(C12328,Tabla_Insumos,4,FALSE),"")</f>
        <v/>
      </c>
      <c r="B12328" s="217">
        <f t="shared" ref="B12328:B12335" si="3697">IFERROR(VLOOKUP(A12328,Tabla_Indices,5,FALSE),"")</f>
        <v>0</v>
      </c>
      <c r="C12328" s="218"/>
      <c r="D12328" s="219" t="str">
        <f t="shared" ref="D12328:D12335" si="3698">IFERROR(VLOOKUP(C12328,Tabla_Insumos,2,FALSE),"")</f>
        <v/>
      </c>
      <c r="E12328" s="220"/>
      <c r="F12328" s="223">
        <f t="shared" ref="F12328:F12335" si="3699">IFERROR(VLOOKUP(C12328,Tabla_Insumos,3,FALSE),0)</f>
        <v>0</v>
      </c>
      <c r="G12328" s="281">
        <f>ROUND(E12328*F12328,2)</f>
        <v>0</v>
      </c>
    </row>
    <row r="12329" spans="1:7" s="224" customFormat="1" ht="24" customHeight="1" x14ac:dyDescent="0.25">
      <c r="A12329" s="219" t="str">
        <f t="shared" si="3696"/>
        <v/>
      </c>
      <c r="B12329" s="217">
        <f t="shared" si="3697"/>
        <v>0</v>
      </c>
      <c r="C12329" s="218"/>
      <c r="D12329" s="219" t="str">
        <f t="shared" si="3698"/>
        <v/>
      </c>
      <c r="E12329" s="220"/>
      <c r="F12329" s="223">
        <f t="shared" si="3699"/>
        <v>0</v>
      </c>
      <c r="G12329" s="281">
        <f>ROUND(E12329*F12329,2)</f>
        <v>0</v>
      </c>
    </row>
    <row r="12330" spans="1:7" s="224" customFormat="1" ht="24" customHeight="1" x14ac:dyDescent="0.25">
      <c r="A12330" s="219" t="str">
        <f t="shared" si="3696"/>
        <v/>
      </c>
      <c r="B12330" s="217">
        <f t="shared" si="3697"/>
        <v>0</v>
      </c>
      <c r="C12330" s="218"/>
      <c r="D12330" s="219" t="str">
        <f t="shared" si="3698"/>
        <v/>
      </c>
      <c r="E12330" s="220"/>
      <c r="F12330" s="223">
        <f t="shared" si="3699"/>
        <v>0</v>
      </c>
      <c r="G12330" s="281">
        <f t="shared" ref="G12330:G12335" si="3700">ROUND(E12330*F12330,2)</f>
        <v>0</v>
      </c>
    </row>
    <row r="12331" spans="1:7" s="224" customFormat="1" ht="24" customHeight="1" x14ac:dyDescent="0.25">
      <c r="A12331" s="219" t="str">
        <f t="shared" si="3696"/>
        <v/>
      </c>
      <c r="B12331" s="217">
        <f t="shared" si="3697"/>
        <v>0</v>
      </c>
      <c r="C12331" s="218"/>
      <c r="D12331" s="219" t="str">
        <f t="shared" si="3698"/>
        <v/>
      </c>
      <c r="E12331" s="220"/>
      <c r="F12331" s="223">
        <f t="shared" si="3699"/>
        <v>0</v>
      </c>
      <c r="G12331" s="281">
        <f t="shared" si="3700"/>
        <v>0</v>
      </c>
    </row>
    <row r="12332" spans="1:7" s="224" customFormat="1" ht="24" customHeight="1" x14ac:dyDescent="0.25">
      <c r="A12332" s="219" t="str">
        <f t="shared" si="3696"/>
        <v/>
      </c>
      <c r="B12332" s="217">
        <f t="shared" si="3697"/>
        <v>0</v>
      </c>
      <c r="C12332" s="218"/>
      <c r="D12332" s="219" t="str">
        <f t="shared" si="3698"/>
        <v/>
      </c>
      <c r="E12332" s="220"/>
      <c r="F12332" s="221">
        <f t="shared" si="3699"/>
        <v>0</v>
      </c>
      <c r="G12332" s="281">
        <f t="shared" si="3700"/>
        <v>0</v>
      </c>
    </row>
    <row r="12333" spans="1:7" s="224" customFormat="1" ht="24" customHeight="1" x14ac:dyDescent="0.25">
      <c r="A12333" s="219" t="str">
        <f t="shared" si="3696"/>
        <v/>
      </c>
      <c r="B12333" s="217">
        <f t="shared" si="3697"/>
        <v>0</v>
      </c>
      <c r="C12333" s="218"/>
      <c r="D12333" s="219" t="str">
        <f t="shared" si="3698"/>
        <v/>
      </c>
      <c r="E12333" s="220"/>
      <c r="F12333" s="221">
        <f t="shared" si="3699"/>
        <v>0</v>
      </c>
      <c r="G12333" s="281">
        <f t="shared" si="3700"/>
        <v>0</v>
      </c>
    </row>
    <row r="12334" spans="1:7" s="224" customFormat="1" ht="24" customHeight="1" x14ac:dyDescent="0.25">
      <c r="A12334" s="219" t="str">
        <f t="shared" si="3696"/>
        <v/>
      </c>
      <c r="B12334" s="217">
        <f t="shared" si="3697"/>
        <v>0</v>
      </c>
      <c r="C12334" s="218"/>
      <c r="D12334" s="219" t="str">
        <f t="shared" si="3698"/>
        <v/>
      </c>
      <c r="E12334" s="220"/>
      <c r="F12334" s="221">
        <f t="shared" si="3699"/>
        <v>0</v>
      </c>
      <c r="G12334" s="281">
        <f t="shared" si="3700"/>
        <v>0</v>
      </c>
    </row>
    <row r="12335" spans="1:7" s="224" customFormat="1" ht="24" customHeight="1" x14ac:dyDescent="0.25">
      <c r="A12335" s="219" t="str">
        <f t="shared" si="3696"/>
        <v/>
      </c>
      <c r="B12335" s="217">
        <f t="shared" si="3697"/>
        <v>0</v>
      </c>
      <c r="C12335" s="218"/>
      <c r="D12335" s="219" t="str">
        <f t="shared" si="3698"/>
        <v/>
      </c>
      <c r="E12335" s="220"/>
      <c r="F12335" s="221">
        <f t="shared" si="3699"/>
        <v>0</v>
      </c>
      <c r="G12335" s="281">
        <f t="shared" si="3700"/>
        <v>0</v>
      </c>
    </row>
    <row r="12336" spans="1:7" ht="24" customHeight="1" x14ac:dyDescent="0.25">
      <c r="A12336" s="282"/>
      <c r="D12336" s="94"/>
      <c r="E12336" s="95"/>
      <c r="F12336" s="268" t="s">
        <v>32</v>
      </c>
      <c r="G12336" s="283">
        <f>SUBTOTAL(9,G12328:G12335)</f>
        <v>0</v>
      </c>
    </row>
    <row r="12337" spans="1:7" ht="24" customHeight="1" x14ac:dyDescent="0.25">
      <c r="A12337" s="282"/>
      <c r="C12337" s="104" t="s">
        <v>606</v>
      </c>
      <c r="D12337" s="94"/>
      <c r="E12337" s="95"/>
      <c r="G12337" s="284"/>
    </row>
    <row r="12338" spans="1:7" s="224" customFormat="1" ht="24" customHeight="1" x14ac:dyDescent="0.25">
      <c r="A12338" s="219" t="str">
        <f t="shared" ref="A12338:A12346" si="3701">IFERROR(VLOOKUP(C12338,Tabla_Insumos,4,FALSE),"")</f>
        <v/>
      </c>
      <c r="B12338" s="217" t="str">
        <f t="shared" ref="B12338:B12346" si="3702">IFERROR(VLOOKUP(C12338,Tabla_Insumos,5,FALSE),"")</f>
        <v/>
      </c>
      <c r="C12338" s="218"/>
      <c r="D12338" s="219" t="str">
        <f t="shared" ref="D12338:D12346" si="3703">IFERROR(VLOOKUP(C12338,Tabla_Insumos,2,FALSE),"")</f>
        <v/>
      </c>
      <c r="E12338" s="220"/>
      <c r="F12338" s="221">
        <f t="shared" ref="F12338:F12346" si="3704">IFERROR(VLOOKUP(C12338,Tabla_Insumos,3,FALSE),0)</f>
        <v>0</v>
      </c>
      <c r="G12338" s="281">
        <f t="shared" ref="G12338:G12346" si="3705">ROUND(E12338*F12338,2)</f>
        <v>0</v>
      </c>
    </row>
    <row r="12339" spans="1:7" s="224" customFormat="1" ht="24" customHeight="1" x14ac:dyDescent="0.25">
      <c r="A12339" s="219" t="str">
        <f t="shared" si="3701"/>
        <v/>
      </c>
      <c r="B12339" s="217" t="str">
        <f t="shared" si="3702"/>
        <v/>
      </c>
      <c r="C12339" s="218"/>
      <c r="D12339" s="219" t="str">
        <f t="shared" si="3703"/>
        <v/>
      </c>
      <c r="E12339" s="220"/>
      <c r="F12339" s="221">
        <f t="shared" si="3704"/>
        <v>0</v>
      </c>
      <c r="G12339" s="281">
        <f t="shared" si="3705"/>
        <v>0</v>
      </c>
    </row>
    <row r="12340" spans="1:7" s="224" customFormat="1" ht="24" customHeight="1" x14ac:dyDescent="0.25">
      <c r="A12340" s="219" t="str">
        <f t="shared" si="3701"/>
        <v/>
      </c>
      <c r="B12340" s="217" t="str">
        <f t="shared" si="3702"/>
        <v/>
      </c>
      <c r="C12340" s="218"/>
      <c r="D12340" s="219" t="str">
        <f t="shared" si="3703"/>
        <v/>
      </c>
      <c r="E12340" s="220"/>
      <c r="F12340" s="221">
        <f t="shared" si="3704"/>
        <v>0</v>
      </c>
      <c r="G12340" s="281">
        <f t="shared" si="3705"/>
        <v>0</v>
      </c>
    </row>
    <row r="12341" spans="1:7" s="224" customFormat="1" ht="24" customHeight="1" x14ac:dyDescent="0.25">
      <c r="A12341" s="219" t="str">
        <f t="shared" si="3701"/>
        <v/>
      </c>
      <c r="B12341" s="217" t="str">
        <f t="shared" si="3702"/>
        <v/>
      </c>
      <c r="C12341" s="218"/>
      <c r="D12341" s="219" t="str">
        <f t="shared" si="3703"/>
        <v/>
      </c>
      <c r="E12341" s="220"/>
      <c r="F12341" s="221">
        <f t="shared" si="3704"/>
        <v>0</v>
      </c>
      <c r="G12341" s="281">
        <f t="shared" si="3705"/>
        <v>0</v>
      </c>
    </row>
    <row r="12342" spans="1:7" s="224" customFormat="1" ht="24" customHeight="1" x14ac:dyDescent="0.25">
      <c r="A12342" s="219" t="str">
        <f t="shared" si="3701"/>
        <v/>
      </c>
      <c r="B12342" s="217" t="str">
        <f t="shared" si="3702"/>
        <v/>
      </c>
      <c r="C12342" s="218"/>
      <c r="D12342" s="219" t="str">
        <f t="shared" si="3703"/>
        <v/>
      </c>
      <c r="E12342" s="220"/>
      <c r="F12342" s="221">
        <f t="shared" si="3704"/>
        <v>0</v>
      </c>
      <c r="G12342" s="281">
        <f t="shared" si="3705"/>
        <v>0</v>
      </c>
    </row>
    <row r="12343" spans="1:7" s="224" customFormat="1" ht="24" customHeight="1" x14ac:dyDescent="0.25">
      <c r="A12343" s="219" t="str">
        <f t="shared" si="3701"/>
        <v/>
      </c>
      <c r="B12343" s="217" t="str">
        <f t="shared" si="3702"/>
        <v/>
      </c>
      <c r="C12343" s="218"/>
      <c r="D12343" s="219" t="str">
        <f t="shared" si="3703"/>
        <v/>
      </c>
      <c r="E12343" s="220"/>
      <c r="F12343" s="221">
        <f t="shared" si="3704"/>
        <v>0</v>
      </c>
      <c r="G12343" s="281">
        <f t="shared" si="3705"/>
        <v>0</v>
      </c>
    </row>
    <row r="12344" spans="1:7" s="224" customFormat="1" ht="24" customHeight="1" x14ac:dyDescent="0.25">
      <c r="A12344" s="219" t="str">
        <f t="shared" si="3701"/>
        <v/>
      </c>
      <c r="B12344" s="217" t="str">
        <f t="shared" si="3702"/>
        <v/>
      </c>
      <c r="C12344" s="218"/>
      <c r="D12344" s="219" t="str">
        <f t="shared" si="3703"/>
        <v/>
      </c>
      <c r="E12344" s="220"/>
      <c r="F12344" s="221">
        <f t="shared" si="3704"/>
        <v>0</v>
      </c>
      <c r="G12344" s="281">
        <f t="shared" si="3705"/>
        <v>0</v>
      </c>
    </row>
    <row r="12345" spans="1:7" s="224" customFormat="1" ht="24" customHeight="1" x14ac:dyDescent="0.25">
      <c r="A12345" s="219" t="str">
        <f t="shared" si="3701"/>
        <v/>
      </c>
      <c r="B12345" s="217" t="str">
        <f t="shared" si="3702"/>
        <v/>
      </c>
      <c r="C12345" s="218"/>
      <c r="D12345" s="219" t="str">
        <f t="shared" si="3703"/>
        <v/>
      </c>
      <c r="E12345" s="220"/>
      <c r="F12345" s="221">
        <f t="shared" si="3704"/>
        <v>0</v>
      </c>
      <c r="G12345" s="281">
        <f t="shared" si="3705"/>
        <v>0</v>
      </c>
    </row>
    <row r="12346" spans="1:7" s="224" customFormat="1" ht="24" customHeight="1" x14ac:dyDescent="0.25">
      <c r="A12346" s="219" t="str">
        <f t="shared" si="3701"/>
        <v/>
      </c>
      <c r="B12346" s="217" t="str">
        <f t="shared" si="3702"/>
        <v/>
      </c>
      <c r="C12346" s="218"/>
      <c r="D12346" s="219" t="str">
        <f t="shared" si="3703"/>
        <v/>
      </c>
      <c r="E12346" s="220"/>
      <c r="F12346" s="221">
        <f t="shared" si="3704"/>
        <v>0</v>
      </c>
      <c r="G12346" s="281">
        <f t="shared" si="3705"/>
        <v>0</v>
      </c>
    </row>
    <row r="12347" spans="1:7" ht="24" customHeight="1" x14ac:dyDescent="0.25">
      <c r="A12347" s="285"/>
      <c r="B12347" s="94"/>
      <c r="D12347" s="94"/>
      <c r="E12347" s="95"/>
      <c r="F12347" s="268" t="s">
        <v>33</v>
      </c>
      <c r="G12347" s="283">
        <f>SUBTOTAL(9,G12338:G12346)</f>
        <v>0</v>
      </c>
    </row>
    <row r="12348" spans="1:7" ht="24" customHeight="1" x14ac:dyDescent="0.25">
      <c r="A12348" s="286"/>
      <c r="B12348" s="94"/>
      <c r="D12348" s="94"/>
      <c r="E12348" s="95"/>
      <c r="G12348" s="284"/>
    </row>
    <row r="12349" spans="1:7" ht="24" customHeight="1" x14ac:dyDescent="0.25">
      <c r="A12349" s="287" t="str">
        <f>B12307</f>
        <v>24.4.7.8</v>
      </c>
      <c r="B12349" s="288" t="str">
        <f>C12307</f>
        <v>Modulo biblioteca (N.I.)</v>
      </c>
      <c r="C12349" s="101"/>
      <c r="D12349" s="101" t="s">
        <v>34</v>
      </c>
      <c r="E12349" s="102"/>
      <c r="F12349" s="290" t="s">
        <v>35</v>
      </c>
      <c r="G12349" s="289">
        <f>SUBTOTAL(9,G12312:G12348)</f>
        <v>0</v>
      </c>
    </row>
    <row r="12351" spans="1:7" ht="24" customHeight="1" x14ac:dyDescent="0.25">
      <c r="A12351" s="269" t="s">
        <v>37</v>
      </c>
      <c r="B12351" s="270"/>
      <c r="C12351" s="270"/>
      <c r="D12351" s="270"/>
      <c r="E12351" s="270"/>
      <c r="F12351" s="270"/>
      <c r="G12351" s="271"/>
    </row>
    <row r="12352" spans="1:7" ht="24" customHeight="1" x14ac:dyDescent="0.25">
      <c r="A12352" s="272" t="s">
        <v>602</v>
      </c>
      <c r="B12352" s="90" t="str">
        <f>Comitente</f>
        <v>SUBSECRETARIA DE ARQUITECTURA</v>
      </c>
      <c r="C12352" s="86"/>
      <c r="D12352" s="91"/>
      <c r="E12352" s="91"/>
      <c r="F12352" s="92"/>
      <c r="G12352" s="273"/>
    </row>
    <row r="12353" spans="1:123" ht="24" customHeight="1" x14ac:dyDescent="0.25">
      <c r="A12353" s="272" t="s">
        <v>603</v>
      </c>
      <c r="B12353" s="90">
        <f>Contratista</f>
        <v>0</v>
      </c>
      <c r="C12353" s="87"/>
      <c r="D12353" s="87"/>
      <c r="E12353" s="87"/>
      <c r="F12353" s="93"/>
      <c r="G12353" s="274"/>
    </row>
    <row r="12354" spans="1:123" ht="24" customHeight="1" x14ac:dyDescent="0.25">
      <c r="A12354" s="272" t="s">
        <v>24</v>
      </c>
      <c r="B12354" s="90" t="str">
        <f>Obra</f>
        <v>E.N.I. Bº 7 de Septiembre</v>
      </c>
      <c r="C12354" s="87"/>
      <c r="D12354" s="87"/>
      <c r="E12354" s="87"/>
      <c r="F12354" s="93" t="s">
        <v>38</v>
      </c>
      <c r="G12354" s="275">
        <f>Fecha_Base</f>
        <v>0</v>
      </c>
    </row>
    <row r="12355" spans="1:123" ht="24" customHeight="1" x14ac:dyDescent="0.25">
      <c r="A12355" s="276" t="s">
        <v>601</v>
      </c>
      <c r="B12355" s="88" t="str">
        <f>Ubicación</f>
        <v>CHIMBAS - SAN JUAN</v>
      </c>
      <c r="C12355" s="88"/>
      <c r="D12355" s="94"/>
      <c r="E12355" s="95"/>
      <c r="G12355" s="277"/>
    </row>
    <row r="12356" spans="1:123" ht="24" customHeight="1" x14ac:dyDescent="0.25">
      <c r="A12356" s="276" t="s">
        <v>39</v>
      </c>
      <c r="B12356" s="97">
        <f>IFERROR(VALUE(LEFT(B12357,FIND(".",B12357)-1)),"")</f>
        <v>24</v>
      </c>
      <c r="C12356" s="89" t="str">
        <f>IFERROR(VLOOKUP(B12356,Tabla_CyP,2,FALSE),"")</f>
        <v xml:space="preserve"> VARIOS</v>
      </c>
      <c r="E12356" s="95"/>
      <c r="G12356" s="277"/>
    </row>
    <row r="12357" spans="1:123" ht="24" customHeight="1" x14ac:dyDescent="0.25">
      <c r="A12357" s="276" t="s">
        <v>25</v>
      </c>
      <c r="B12357" s="98" t="str">
        <f>IFERROR(VLOOKUP(COUNTIF($A$1:A12357,"ANALISIS DE PRECIOS"),Tabla_NumeroItem,2,FALSE),"")</f>
        <v>24.4.7.9</v>
      </c>
      <c r="C12357" s="89" t="str">
        <f>IFERROR(VLOOKUP(B12357,Tabla_CyP,2,FALSE),"")</f>
        <v>Armario (1 p/ direccion)</v>
      </c>
      <c r="D12357" s="94"/>
      <c r="E12357" s="95"/>
      <c r="F12357" s="93" t="s">
        <v>26</v>
      </c>
      <c r="G12357" s="278" t="str">
        <f>IFERROR(VLOOKUP(B12357,Tabla_CyP,4,FALSE),"")</f>
        <v>Un</v>
      </c>
    </row>
    <row r="12358" spans="1:123" ht="24" customHeight="1" x14ac:dyDescent="0.25">
      <c r="A12358" s="276"/>
      <c r="B12358" s="88"/>
      <c r="D12358" s="94"/>
      <c r="E12358" s="95"/>
      <c r="G12358" s="277"/>
    </row>
    <row r="12359" spans="1:123" ht="24" customHeight="1" x14ac:dyDescent="0.25">
      <c r="A12359" s="335" t="s">
        <v>507</v>
      </c>
      <c r="B12359" s="336"/>
      <c r="C12359" s="337" t="s">
        <v>0</v>
      </c>
      <c r="D12359" s="337" t="s">
        <v>27</v>
      </c>
      <c r="E12359" s="339" t="s">
        <v>28</v>
      </c>
      <c r="F12359" s="341" t="s">
        <v>29</v>
      </c>
      <c r="G12359" s="341" t="s">
        <v>30</v>
      </c>
    </row>
    <row r="12360" spans="1:123" s="94" customFormat="1" ht="24" customHeight="1" x14ac:dyDescent="0.25">
      <c r="A12360" s="99" t="s">
        <v>508</v>
      </c>
      <c r="B12360" s="99" t="s">
        <v>509</v>
      </c>
      <c r="C12360" s="338"/>
      <c r="D12360" s="338"/>
      <c r="E12360" s="340"/>
      <c r="F12360" s="342"/>
      <c r="G12360" s="342"/>
      <c r="H12360" s="225"/>
      <c r="I12360" s="225"/>
      <c r="J12360" s="225"/>
      <c r="K12360" s="225"/>
      <c r="L12360" s="225"/>
      <c r="M12360" s="225"/>
      <c r="N12360" s="225"/>
      <c r="O12360" s="225"/>
      <c r="P12360" s="225"/>
      <c r="Q12360" s="225"/>
      <c r="R12360" s="225"/>
      <c r="S12360" s="225"/>
      <c r="T12360" s="225"/>
      <c r="U12360" s="225"/>
      <c r="V12360" s="225"/>
      <c r="W12360" s="225"/>
      <c r="X12360" s="225"/>
      <c r="Y12360" s="225"/>
      <c r="Z12360" s="225"/>
      <c r="AA12360" s="225"/>
      <c r="AB12360" s="225"/>
      <c r="AC12360" s="225"/>
      <c r="AD12360" s="225"/>
      <c r="AE12360" s="225"/>
      <c r="AF12360" s="225"/>
      <c r="AG12360" s="225"/>
      <c r="AH12360" s="225"/>
      <c r="AI12360" s="225"/>
      <c r="AJ12360" s="225"/>
      <c r="AK12360" s="225"/>
      <c r="AL12360" s="225"/>
      <c r="AM12360" s="225"/>
      <c r="AN12360" s="225"/>
      <c r="AO12360" s="225"/>
      <c r="AP12360" s="225"/>
      <c r="AQ12360" s="225"/>
      <c r="AR12360" s="225"/>
      <c r="AS12360" s="225"/>
      <c r="AT12360" s="225"/>
      <c r="AU12360" s="225"/>
      <c r="AV12360" s="225"/>
      <c r="AW12360" s="225"/>
      <c r="AX12360" s="225"/>
      <c r="AY12360" s="225"/>
      <c r="AZ12360" s="225"/>
      <c r="BA12360" s="225"/>
      <c r="BB12360" s="225"/>
      <c r="BC12360" s="225"/>
      <c r="BD12360" s="225"/>
      <c r="BE12360" s="225"/>
      <c r="BF12360" s="225"/>
      <c r="BG12360" s="225"/>
      <c r="BH12360" s="225"/>
      <c r="BI12360" s="225"/>
      <c r="BJ12360" s="225"/>
      <c r="BK12360" s="225"/>
      <c r="BL12360" s="225"/>
      <c r="BM12360" s="225"/>
      <c r="BN12360" s="225"/>
      <c r="BO12360" s="225"/>
      <c r="BP12360" s="225"/>
      <c r="BQ12360" s="225"/>
      <c r="BR12360" s="225"/>
      <c r="BS12360" s="225"/>
      <c r="BT12360" s="225"/>
      <c r="BU12360" s="225"/>
      <c r="BV12360" s="225"/>
      <c r="BW12360" s="225"/>
      <c r="BX12360" s="225"/>
      <c r="BY12360" s="225"/>
      <c r="BZ12360" s="225"/>
      <c r="CA12360" s="225"/>
      <c r="CB12360" s="225"/>
      <c r="CC12360" s="225"/>
      <c r="CD12360" s="225"/>
      <c r="CE12360" s="225"/>
      <c r="CF12360" s="225"/>
      <c r="CG12360" s="225"/>
      <c r="CH12360" s="225"/>
      <c r="CI12360" s="225"/>
      <c r="CJ12360" s="225"/>
      <c r="CK12360" s="225"/>
      <c r="CL12360" s="225"/>
      <c r="CM12360" s="225"/>
      <c r="CN12360" s="225"/>
      <c r="CO12360" s="225"/>
      <c r="CP12360" s="225"/>
      <c r="CQ12360" s="225"/>
      <c r="CR12360" s="225"/>
      <c r="CS12360" s="225"/>
      <c r="CT12360" s="225"/>
      <c r="CU12360" s="225"/>
      <c r="CV12360" s="225"/>
      <c r="CW12360" s="225"/>
      <c r="CX12360" s="225"/>
      <c r="CY12360" s="225"/>
      <c r="CZ12360" s="225"/>
      <c r="DA12360" s="225"/>
      <c r="DB12360" s="225"/>
      <c r="DC12360" s="225"/>
      <c r="DD12360" s="225"/>
      <c r="DE12360" s="225"/>
      <c r="DF12360" s="225"/>
      <c r="DG12360" s="225"/>
      <c r="DH12360" s="225"/>
      <c r="DI12360" s="225"/>
      <c r="DJ12360" s="225"/>
      <c r="DK12360" s="225"/>
      <c r="DL12360" s="225"/>
      <c r="DM12360" s="225"/>
      <c r="DN12360" s="225"/>
      <c r="DO12360" s="225"/>
      <c r="DP12360" s="225"/>
      <c r="DQ12360" s="225"/>
      <c r="DR12360" s="225"/>
      <c r="DS12360" s="225"/>
    </row>
    <row r="12361" spans="1:123" ht="24" customHeight="1" x14ac:dyDescent="0.25">
      <c r="A12361" s="279"/>
      <c r="B12361" s="100"/>
      <c r="C12361" s="138" t="s">
        <v>604</v>
      </c>
      <c r="D12361" s="101"/>
      <c r="E12361" s="102"/>
      <c r="F12361" s="103"/>
      <c r="G12361" s="280"/>
    </row>
    <row r="12362" spans="1:123" s="224" customFormat="1" ht="24" customHeight="1" x14ac:dyDescent="0.25">
      <c r="A12362" s="219" t="str">
        <f t="shared" ref="A12362:A12375" si="3706">IFERROR(VLOOKUP(C12362,Tabla_Insumos,4,FALSE),"")</f>
        <v/>
      </c>
      <c r="B12362" s="217" t="str">
        <f>IFERROR(VLOOKUP(C12362,Tabla_Insumos,5,FALSE),"")</f>
        <v/>
      </c>
      <c r="C12362" s="218"/>
      <c r="D12362" s="219" t="str">
        <f t="shared" ref="D12362:D12375" si="3707">IFERROR(VLOOKUP(C12362,Tabla_Insumos,2,FALSE),"")</f>
        <v/>
      </c>
      <c r="E12362" s="220"/>
      <c r="F12362" s="221">
        <f t="shared" ref="F12362:F12375" si="3708">IFERROR(VLOOKUP(C12362,Tabla_Insumos,3,FALSE),0)</f>
        <v>0</v>
      </c>
      <c r="G12362" s="281">
        <f>ROUND(E12362*F12362,2)</f>
        <v>0</v>
      </c>
    </row>
    <row r="12363" spans="1:123" s="224" customFormat="1" ht="24" customHeight="1" x14ac:dyDescent="0.25">
      <c r="A12363" s="219" t="str">
        <f t="shared" si="3706"/>
        <v/>
      </c>
      <c r="B12363" s="217" t="str">
        <f t="shared" ref="B12363:B12375" si="3709">IFERROR(VLOOKUP(C12363,Tabla_Insumos,5,FALSE),"")</f>
        <v/>
      </c>
      <c r="C12363" s="218"/>
      <c r="D12363" s="219" t="str">
        <f t="shared" si="3707"/>
        <v/>
      </c>
      <c r="E12363" s="220"/>
      <c r="F12363" s="221">
        <f t="shared" si="3708"/>
        <v>0</v>
      </c>
      <c r="G12363" s="281">
        <f t="shared" ref="G12363:G12375" si="3710">ROUND(E12363*F12363,2)</f>
        <v>0</v>
      </c>
    </row>
    <row r="12364" spans="1:123" s="224" customFormat="1" ht="24" customHeight="1" x14ac:dyDescent="0.25">
      <c r="A12364" s="219" t="str">
        <f t="shared" si="3706"/>
        <v/>
      </c>
      <c r="B12364" s="217" t="str">
        <f t="shared" si="3709"/>
        <v/>
      </c>
      <c r="C12364" s="218"/>
      <c r="D12364" s="219" t="str">
        <f t="shared" si="3707"/>
        <v/>
      </c>
      <c r="E12364" s="220"/>
      <c r="F12364" s="221">
        <f t="shared" si="3708"/>
        <v>0</v>
      </c>
      <c r="G12364" s="281">
        <f t="shared" si="3710"/>
        <v>0</v>
      </c>
    </row>
    <row r="12365" spans="1:123" s="224" customFormat="1" ht="24" customHeight="1" x14ac:dyDescent="0.25">
      <c r="A12365" s="219" t="str">
        <f t="shared" si="3706"/>
        <v/>
      </c>
      <c r="B12365" s="217" t="str">
        <f t="shared" si="3709"/>
        <v/>
      </c>
      <c r="C12365" s="218"/>
      <c r="D12365" s="219" t="str">
        <f t="shared" si="3707"/>
        <v/>
      </c>
      <c r="E12365" s="220"/>
      <c r="F12365" s="221">
        <f t="shared" si="3708"/>
        <v>0</v>
      </c>
      <c r="G12365" s="281">
        <f t="shared" si="3710"/>
        <v>0</v>
      </c>
    </row>
    <row r="12366" spans="1:123" s="224" customFormat="1" ht="24" customHeight="1" x14ac:dyDescent="0.25">
      <c r="A12366" s="219" t="str">
        <f t="shared" si="3706"/>
        <v/>
      </c>
      <c r="B12366" s="217" t="str">
        <f t="shared" si="3709"/>
        <v/>
      </c>
      <c r="C12366" s="218"/>
      <c r="D12366" s="219" t="str">
        <f t="shared" si="3707"/>
        <v/>
      </c>
      <c r="E12366" s="220"/>
      <c r="F12366" s="221">
        <f t="shared" si="3708"/>
        <v>0</v>
      </c>
      <c r="G12366" s="281">
        <f t="shared" si="3710"/>
        <v>0</v>
      </c>
    </row>
    <row r="12367" spans="1:123" s="224" customFormat="1" ht="24" customHeight="1" x14ac:dyDescent="0.25">
      <c r="A12367" s="219" t="str">
        <f t="shared" si="3706"/>
        <v/>
      </c>
      <c r="B12367" s="217" t="str">
        <f t="shared" si="3709"/>
        <v/>
      </c>
      <c r="C12367" s="218"/>
      <c r="D12367" s="219" t="str">
        <f t="shared" si="3707"/>
        <v/>
      </c>
      <c r="E12367" s="220"/>
      <c r="F12367" s="221">
        <f t="shared" si="3708"/>
        <v>0</v>
      </c>
      <c r="G12367" s="281">
        <f t="shared" si="3710"/>
        <v>0</v>
      </c>
    </row>
    <row r="12368" spans="1:123" s="224" customFormat="1" ht="24" customHeight="1" x14ac:dyDescent="0.25">
      <c r="A12368" s="219" t="str">
        <f t="shared" si="3706"/>
        <v/>
      </c>
      <c r="B12368" s="217" t="str">
        <f t="shared" si="3709"/>
        <v/>
      </c>
      <c r="C12368" s="218"/>
      <c r="D12368" s="219" t="str">
        <f t="shared" si="3707"/>
        <v/>
      </c>
      <c r="E12368" s="220"/>
      <c r="F12368" s="221">
        <f t="shared" si="3708"/>
        <v>0</v>
      </c>
      <c r="G12368" s="281">
        <f t="shared" si="3710"/>
        <v>0</v>
      </c>
    </row>
    <row r="12369" spans="1:7" s="224" customFormat="1" ht="24" customHeight="1" x14ac:dyDescent="0.25">
      <c r="A12369" s="219" t="str">
        <f t="shared" si="3706"/>
        <v/>
      </c>
      <c r="B12369" s="217" t="str">
        <f t="shared" si="3709"/>
        <v/>
      </c>
      <c r="C12369" s="218"/>
      <c r="D12369" s="219" t="str">
        <f t="shared" si="3707"/>
        <v/>
      </c>
      <c r="E12369" s="220"/>
      <c r="F12369" s="221">
        <f t="shared" si="3708"/>
        <v>0</v>
      </c>
      <c r="G12369" s="281">
        <f t="shared" si="3710"/>
        <v>0</v>
      </c>
    </row>
    <row r="12370" spans="1:7" s="224" customFormat="1" ht="24" customHeight="1" x14ac:dyDescent="0.25">
      <c r="A12370" s="219" t="str">
        <f t="shared" si="3706"/>
        <v/>
      </c>
      <c r="B12370" s="217" t="str">
        <f t="shared" si="3709"/>
        <v/>
      </c>
      <c r="C12370" s="218"/>
      <c r="D12370" s="219" t="str">
        <f t="shared" si="3707"/>
        <v/>
      </c>
      <c r="E12370" s="220"/>
      <c r="F12370" s="221">
        <f t="shared" si="3708"/>
        <v>0</v>
      </c>
      <c r="G12370" s="281">
        <f t="shared" si="3710"/>
        <v>0</v>
      </c>
    </row>
    <row r="12371" spans="1:7" s="224" customFormat="1" ht="24" customHeight="1" x14ac:dyDescent="0.25">
      <c r="A12371" s="219" t="str">
        <f t="shared" si="3706"/>
        <v/>
      </c>
      <c r="B12371" s="217" t="str">
        <f t="shared" si="3709"/>
        <v/>
      </c>
      <c r="C12371" s="218"/>
      <c r="D12371" s="219" t="str">
        <f t="shared" si="3707"/>
        <v/>
      </c>
      <c r="E12371" s="220"/>
      <c r="F12371" s="221">
        <f t="shared" si="3708"/>
        <v>0</v>
      </c>
      <c r="G12371" s="281">
        <f t="shared" si="3710"/>
        <v>0</v>
      </c>
    </row>
    <row r="12372" spans="1:7" s="224" customFormat="1" ht="24" customHeight="1" x14ac:dyDescent="0.25">
      <c r="A12372" s="219" t="str">
        <f t="shared" si="3706"/>
        <v/>
      </c>
      <c r="B12372" s="217" t="str">
        <f t="shared" si="3709"/>
        <v/>
      </c>
      <c r="C12372" s="218"/>
      <c r="D12372" s="219" t="str">
        <f t="shared" si="3707"/>
        <v/>
      </c>
      <c r="E12372" s="220"/>
      <c r="F12372" s="221">
        <f t="shared" si="3708"/>
        <v>0</v>
      </c>
      <c r="G12372" s="281">
        <f t="shared" si="3710"/>
        <v>0</v>
      </c>
    </row>
    <row r="12373" spans="1:7" s="224" customFormat="1" ht="24" customHeight="1" x14ac:dyDescent="0.25">
      <c r="A12373" s="219" t="str">
        <f t="shared" si="3706"/>
        <v/>
      </c>
      <c r="B12373" s="217" t="str">
        <f t="shared" si="3709"/>
        <v/>
      </c>
      <c r="C12373" s="218"/>
      <c r="D12373" s="219" t="str">
        <f t="shared" si="3707"/>
        <v/>
      </c>
      <c r="E12373" s="220"/>
      <c r="F12373" s="221">
        <f t="shared" si="3708"/>
        <v>0</v>
      </c>
      <c r="G12373" s="281">
        <f t="shared" si="3710"/>
        <v>0</v>
      </c>
    </row>
    <row r="12374" spans="1:7" s="224" customFormat="1" ht="24" customHeight="1" x14ac:dyDescent="0.25">
      <c r="A12374" s="219" t="str">
        <f t="shared" si="3706"/>
        <v/>
      </c>
      <c r="B12374" s="217" t="str">
        <f t="shared" si="3709"/>
        <v/>
      </c>
      <c r="C12374" s="218"/>
      <c r="D12374" s="219" t="str">
        <f t="shared" si="3707"/>
        <v/>
      </c>
      <c r="E12374" s="220"/>
      <c r="F12374" s="221">
        <f t="shared" si="3708"/>
        <v>0</v>
      </c>
      <c r="G12374" s="281">
        <f t="shared" si="3710"/>
        <v>0</v>
      </c>
    </row>
    <row r="12375" spans="1:7" s="224" customFormat="1" ht="24" customHeight="1" x14ac:dyDescent="0.25">
      <c r="A12375" s="219" t="str">
        <f t="shared" si="3706"/>
        <v/>
      </c>
      <c r="B12375" s="217" t="str">
        <f t="shared" si="3709"/>
        <v/>
      </c>
      <c r="C12375" s="218"/>
      <c r="D12375" s="219" t="str">
        <f t="shared" si="3707"/>
        <v/>
      </c>
      <c r="E12375" s="220"/>
      <c r="F12375" s="222">
        <f t="shared" si="3708"/>
        <v>0</v>
      </c>
      <c r="G12375" s="281">
        <f t="shared" si="3710"/>
        <v>0</v>
      </c>
    </row>
    <row r="12376" spans="1:7" ht="24" customHeight="1" x14ac:dyDescent="0.25">
      <c r="A12376" s="282"/>
      <c r="D12376" s="94"/>
      <c r="E12376" s="95"/>
      <c r="F12376" s="268" t="s">
        <v>31</v>
      </c>
      <c r="G12376" s="283">
        <f>SUBTOTAL(9,G12362:G12375)</f>
        <v>0</v>
      </c>
    </row>
    <row r="12377" spans="1:7" ht="24" customHeight="1" x14ac:dyDescent="0.25">
      <c r="A12377" s="282"/>
      <c r="C12377" s="104" t="s">
        <v>605</v>
      </c>
      <c r="D12377" s="94"/>
      <c r="E12377" s="95"/>
      <c r="G12377" s="284"/>
    </row>
    <row r="12378" spans="1:7" s="224" customFormat="1" ht="24" customHeight="1" x14ac:dyDescent="0.25">
      <c r="A12378" s="219" t="str">
        <f t="shared" ref="A12378:A12385" si="3711">IFERROR(VLOOKUP(C12378,Tabla_Insumos,4,FALSE),"")</f>
        <v/>
      </c>
      <c r="B12378" s="217">
        <f t="shared" ref="B12378:B12385" si="3712">IFERROR(VLOOKUP(A12378,Tabla_Indices,5,FALSE),"")</f>
        <v>0</v>
      </c>
      <c r="C12378" s="218"/>
      <c r="D12378" s="219" t="str">
        <f t="shared" ref="D12378:D12385" si="3713">IFERROR(VLOOKUP(C12378,Tabla_Insumos,2,FALSE),"")</f>
        <v/>
      </c>
      <c r="E12378" s="220"/>
      <c r="F12378" s="223">
        <f t="shared" ref="F12378:F12385" si="3714">IFERROR(VLOOKUP(C12378,Tabla_Insumos,3,FALSE),0)</f>
        <v>0</v>
      </c>
      <c r="G12378" s="281">
        <f>ROUND(E12378*F12378,2)</f>
        <v>0</v>
      </c>
    </row>
    <row r="12379" spans="1:7" s="224" customFormat="1" ht="24" customHeight="1" x14ac:dyDescent="0.25">
      <c r="A12379" s="219" t="str">
        <f t="shared" si="3711"/>
        <v/>
      </c>
      <c r="B12379" s="217">
        <f t="shared" si="3712"/>
        <v>0</v>
      </c>
      <c r="C12379" s="218"/>
      <c r="D12379" s="219" t="str">
        <f t="shared" si="3713"/>
        <v/>
      </c>
      <c r="E12379" s="220"/>
      <c r="F12379" s="223">
        <f t="shared" si="3714"/>
        <v>0</v>
      </c>
      <c r="G12379" s="281">
        <f>ROUND(E12379*F12379,2)</f>
        <v>0</v>
      </c>
    </row>
    <row r="12380" spans="1:7" s="224" customFormat="1" ht="24" customHeight="1" x14ac:dyDescent="0.25">
      <c r="A12380" s="219" t="str">
        <f t="shared" si="3711"/>
        <v/>
      </c>
      <c r="B12380" s="217">
        <f t="shared" si="3712"/>
        <v>0</v>
      </c>
      <c r="C12380" s="218"/>
      <c r="D12380" s="219" t="str">
        <f t="shared" si="3713"/>
        <v/>
      </c>
      <c r="E12380" s="220"/>
      <c r="F12380" s="223">
        <f t="shared" si="3714"/>
        <v>0</v>
      </c>
      <c r="G12380" s="281">
        <f t="shared" ref="G12380:G12385" si="3715">ROUND(E12380*F12380,2)</f>
        <v>0</v>
      </c>
    </row>
    <row r="12381" spans="1:7" s="224" customFormat="1" ht="24" customHeight="1" x14ac:dyDescent="0.25">
      <c r="A12381" s="219" t="str">
        <f t="shared" si="3711"/>
        <v/>
      </c>
      <c r="B12381" s="217">
        <f t="shared" si="3712"/>
        <v>0</v>
      </c>
      <c r="C12381" s="218"/>
      <c r="D12381" s="219" t="str">
        <f t="shared" si="3713"/>
        <v/>
      </c>
      <c r="E12381" s="220"/>
      <c r="F12381" s="223">
        <f t="shared" si="3714"/>
        <v>0</v>
      </c>
      <c r="G12381" s="281">
        <f t="shared" si="3715"/>
        <v>0</v>
      </c>
    </row>
    <row r="12382" spans="1:7" s="224" customFormat="1" ht="24" customHeight="1" x14ac:dyDescent="0.25">
      <c r="A12382" s="219" t="str">
        <f t="shared" si="3711"/>
        <v/>
      </c>
      <c r="B12382" s="217">
        <f t="shared" si="3712"/>
        <v>0</v>
      </c>
      <c r="C12382" s="218"/>
      <c r="D12382" s="219" t="str">
        <f t="shared" si="3713"/>
        <v/>
      </c>
      <c r="E12382" s="220"/>
      <c r="F12382" s="221">
        <f t="shared" si="3714"/>
        <v>0</v>
      </c>
      <c r="G12382" s="281">
        <f t="shared" si="3715"/>
        <v>0</v>
      </c>
    </row>
    <row r="12383" spans="1:7" s="224" customFormat="1" ht="24" customHeight="1" x14ac:dyDescent="0.25">
      <c r="A12383" s="219" t="str">
        <f t="shared" si="3711"/>
        <v/>
      </c>
      <c r="B12383" s="217">
        <f t="shared" si="3712"/>
        <v>0</v>
      </c>
      <c r="C12383" s="218"/>
      <c r="D12383" s="219" t="str">
        <f t="shared" si="3713"/>
        <v/>
      </c>
      <c r="E12383" s="220"/>
      <c r="F12383" s="221">
        <f t="shared" si="3714"/>
        <v>0</v>
      </c>
      <c r="G12383" s="281">
        <f t="shared" si="3715"/>
        <v>0</v>
      </c>
    </row>
    <row r="12384" spans="1:7" s="224" customFormat="1" ht="24" customHeight="1" x14ac:dyDescent="0.25">
      <c r="A12384" s="219" t="str">
        <f t="shared" si="3711"/>
        <v/>
      </c>
      <c r="B12384" s="217">
        <f t="shared" si="3712"/>
        <v>0</v>
      </c>
      <c r="C12384" s="218"/>
      <c r="D12384" s="219" t="str">
        <f t="shared" si="3713"/>
        <v/>
      </c>
      <c r="E12384" s="220"/>
      <c r="F12384" s="221">
        <f t="shared" si="3714"/>
        <v>0</v>
      </c>
      <c r="G12384" s="281">
        <f t="shared" si="3715"/>
        <v>0</v>
      </c>
    </row>
    <row r="12385" spans="1:7" s="224" customFormat="1" ht="24" customHeight="1" x14ac:dyDescent="0.25">
      <c r="A12385" s="219" t="str">
        <f t="shared" si="3711"/>
        <v/>
      </c>
      <c r="B12385" s="217">
        <f t="shared" si="3712"/>
        <v>0</v>
      </c>
      <c r="C12385" s="218"/>
      <c r="D12385" s="219" t="str">
        <f t="shared" si="3713"/>
        <v/>
      </c>
      <c r="E12385" s="220"/>
      <c r="F12385" s="221">
        <f t="shared" si="3714"/>
        <v>0</v>
      </c>
      <c r="G12385" s="281">
        <f t="shared" si="3715"/>
        <v>0</v>
      </c>
    </row>
    <row r="12386" spans="1:7" ht="24" customHeight="1" x14ac:dyDescent="0.25">
      <c r="A12386" s="282"/>
      <c r="D12386" s="94"/>
      <c r="E12386" s="95"/>
      <c r="F12386" s="268" t="s">
        <v>32</v>
      </c>
      <c r="G12386" s="283">
        <f>SUBTOTAL(9,G12378:G12385)</f>
        <v>0</v>
      </c>
    </row>
    <row r="12387" spans="1:7" ht="24" customHeight="1" x14ac:dyDescent="0.25">
      <c r="A12387" s="282"/>
      <c r="C12387" s="104" t="s">
        <v>606</v>
      </c>
      <c r="D12387" s="94"/>
      <c r="E12387" s="95"/>
      <c r="G12387" s="284"/>
    </row>
    <row r="12388" spans="1:7" s="224" customFormat="1" ht="24" customHeight="1" x14ac:dyDescent="0.25">
      <c r="A12388" s="219" t="str">
        <f t="shared" ref="A12388:A12396" si="3716">IFERROR(VLOOKUP(C12388,Tabla_Insumos,4,FALSE),"")</f>
        <v/>
      </c>
      <c r="B12388" s="217" t="str">
        <f t="shared" ref="B12388:B12396" si="3717">IFERROR(VLOOKUP(C12388,Tabla_Insumos,5,FALSE),"")</f>
        <v/>
      </c>
      <c r="C12388" s="218"/>
      <c r="D12388" s="219" t="str">
        <f t="shared" ref="D12388:D12396" si="3718">IFERROR(VLOOKUP(C12388,Tabla_Insumos,2,FALSE),"")</f>
        <v/>
      </c>
      <c r="E12388" s="220"/>
      <c r="F12388" s="221">
        <f t="shared" ref="F12388:F12396" si="3719">IFERROR(VLOOKUP(C12388,Tabla_Insumos,3,FALSE),0)</f>
        <v>0</v>
      </c>
      <c r="G12388" s="281">
        <f t="shared" ref="G12388:G12396" si="3720">ROUND(E12388*F12388,2)</f>
        <v>0</v>
      </c>
    </row>
    <row r="12389" spans="1:7" s="224" customFormat="1" ht="24" customHeight="1" x14ac:dyDescent="0.25">
      <c r="A12389" s="219" t="str">
        <f t="shared" si="3716"/>
        <v/>
      </c>
      <c r="B12389" s="217" t="str">
        <f t="shared" si="3717"/>
        <v/>
      </c>
      <c r="C12389" s="218"/>
      <c r="D12389" s="219" t="str">
        <f t="shared" si="3718"/>
        <v/>
      </c>
      <c r="E12389" s="220"/>
      <c r="F12389" s="221">
        <f t="shared" si="3719"/>
        <v>0</v>
      </c>
      <c r="G12389" s="281">
        <f t="shared" si="3720"/>
        <v>0</v>
      </c>
    </row>
    <row r="12390" spans="1:7" s="224" customFormat="1" ht="24" customHeight="1" x14ac:dyDescent="0.25">
      <c r="A12390" s="219" t="str">
        <f t="shared" si="3716"/>
        <v/>
      </c>
      <c r="B12390" s="217" t="str">
        <f t="shared" si="3717"/>
        <v/>
      </c>
      <c r="C12390" s="218"/>
      <c r="D12390" s="219" t="str">
        <f t="shared" si="3718"/>
        <v/>
      </c>
      <c r="E12390" s="220"/>
      <c r="F12390" s="221">
        <f t="shared" si="3719"/>
        <v>0</v>
      </c>
      <c r="G12390" s="281">
        <f t="shared" si="3720"/>
        <v>0</v>
      </c>
    </row>
    <row r="12391" spans="1:7" s="224" customFormat="1" ht="24" customHeight="1" x14ac:dyDescent="0.25">
      <c r="A12391" s="219" t="str">
        <f t="shared" si="3716"/>
        <v/>
      </c>
      <c r="B12391" s="217" t="str">
        <f t="shared" si="3717"/>
        <v/>
      </c>
      <c r="C12391" s="218"/>
      <c r="D12391" s="219" t="str">
        <f t="shared" si="3718"/>
        <v/>
      </c>
      <c r="E12391" s="220"/>
      <c r="F12391" s="221">
        <f t="shared" si="3719"/>
        <v>0</v>
      </c>
      <c r="G12391" s="281">
        <f t="shared" si="3720"/>
        <v>0</v>
      </c>
    </row>
    <row r="12392" spans="1:7" s="224" customFormat="1" ht="24" customHeight="1" x14ac:dyDescent="0.25">
      <c r="A12392" s="219" t="str">
        <f t="shared" si="3716"/>
        <v/>
      </c>
      <c r="B12392" s="217" t="str">
        <f t="shared" si="3717"/>
        <v/>
      </c>
      <c r="C12392" s="218"/>
      <c r="D12392" s="219" t="str">
        <f t="shared" si="3718"/>
        <v/>
      </c>
      <c r="E12392" s="220"/>
      <c r="F12392" s="221">
        <f t="shared" si="3719"/>
        <v>0</v>
      </c>
      <c r="G12392" s="281">
        <f t="shared" si="3720"/>
        <v>0</v>
      </c>
    </row>
    <row r="12393" spans="1:7" s="224" customFormat="1" ht="24" customHeight="1" x14ac:dyDescent="0.25">
      <c r="A12393" s="219" t="str">
        <f t="shared" si="3716"/>
        <v/>
      </c>
      <c r="B12393" s="217" t="str">
        <f t="shared" si="3717"/>
        <v/>
      </c>
      <c r="C12393" s="218"/>
      <c r="D12393" s="219" t="str">
        <f t="shared" si="3718"/>
        <v/>
      </c>
      <c r="E12393" s="220"/>
      <c r="F12393" s="221">
        <f t="shared" si="3719"/>
        <v>0</v>
      </c>
      <c r="G12393" s="281">
        <f t="shared" si="3720"/>
        <v>0</v>
      </c>
    </row>
    <row r="12394" spans="1:7" s="224" customFormat="1" ht="24" customHeight="1" x14ac:dyDescent="0.25">
      <c r="A12394" s="219" t="str">
        <f t="shared" si="3716"/>
        <v/>
      </c>
      <c r="B12394" s="217" t="str">
        <f t="shared" si="3717"/>
        <v/>
      </c>
      <c r="C12394" s="218"/>
      <c r="D12394" s="219" t="str">
        <f t="shared" si="3718"/>
        <v/>
      </c>
      <c r="E12394" s="220"/>
      <c r="F12394" s="221">
        <f t="shared" si="3719"/>
        <v>0</v>
      </c>
      <c r="G12394" s="281">
        <f t="shared" si="3720"/>
        <v>0</v>
      </c>
    </row>
    <row r="12395" spans="1:7" s="224" customFormat="1" ht="24" customHeight="1" x14ac:dyDescent="0.25">
      <c r="A12395" s="219" t="str">
        <f t="shared" si="3716"/>
        <v/>
      </c>
      <c r="B12395" s="217" t="str">
        <f t="shared" si="3717"/>
        <v/>
      </c>
      <c r="C12395" s="218"/>
      <c r="D12395" s="219" t="str">
        <f t="shared" si="3718"/>
        <v/>
      </c>
      <c r="E12395" s="220"/>
      <c r="F12395" s="221">
        <f t="shared" si="3719"/>
        <v>0</v>
      </c>
      <c r="G12395" s="281">
        <f t="shared" si="3720"/>
        <v>0</v>
      </c>
    </row>
    <row r="12396" spans="1:7" s="224" customFormat="1" ht="24" customHeight="1" x14ac:dyDescent="0.25">
      <c r="A12396" s="219" t="str">
        <f t="shared" si="3716"/>
        <v/>
      </c>
      <c r="B12396" s="217" t="str">
        <f t="shared" si="3717"/>
        <v/>
      </c>
      <c r="C12396" s="218"/>
      <c r="D12396" s="219" t="str">
        <f t="shared" si="3718"/>
        <v/>
      </c>
      <c r="E12396" s="220"/>
      <c r="F12396" s="221">
        <f t="shared" si="3719"/>
        <v>0</v>
      </c>
      <c r="G12396" s="281">
        <f t="shared" si="3720"/>
        <v>0</v>
      </c>
    </row>
    <row r="12397" spans="1:7" ht="24" customHeight="1" x14ac:dyDescent="0.25">
      <c r="A12397" s="285"/>
      <c r="B12397" s="94"/>
      <c r="D12397" s="94"/>
      <c r="E12397" s="95"/>
      <c r="F12397" s="268" t="s">
        <v>33</v>
      </c>
      <c r="G12397" s="283">
        <f>SUBTOTAL(9,G12388:G12396)</f>
        <v>0</v>
      </c>
    </row>
    <row r="12398" spans="1:7" ht="24" customHeight="1" x14ac:dyDescent="0.25">
      <c r="A12398" s="286"/>
      <c r="B12398" s="94"/>
      <c r="D12398" s="94"/>
      <c r="E12398" s="95"/>
      <c r="G12398" s="284"/>
    </row>
    <row r="12399" spans="1:7" ht="24" customHeight="1" x14ac:dyDescent="0.25">
      <c r="A12399" s="287" t="str">
        <f>B12357</f>
        <v>24.4.7.9</v>
      </c>
      <c r="B12399" s="288" t="str">
        <f>C12357</f>
        <v>Armario (1 p/ direccion)</v>
      </c>
      <c r="C12399" s="101"/>
      <c r="D12399" s="101" t="s">
        <v>34</v>
      </c>
      <c r="E12399" s="102"/>
      <c r="F12399" s="290" t="s">
        <v>35</v>
      </c>
      <c r="G12399" s="289">
        <f>SUBTOTAL(9,G12362:G12398)</f>
        <v>0</v>
      </c>
    </row>
    <row r="12401" spans="1:123" ht="24" customHeight="1" x14ac:dyDescent="0.25">
      <c r="A12401" s="269" t="s">
        <v>37</v>
      </c>
      <c r="B12401" s="270"/>
      <c r="C12401" s="270"/>
      <c r="D12401" s="270"/>
      <c r="E12401" s="270"/>
      <c r="F12401" s="270"/>
      <c r="G12401" s="271"/>
    </row>
    <row r="12402" spans="1:123" ht="24" customHeight="1" x14ac:dyDescent="0.25">
      <c r="A12402" s="272" t="s">
        <v>602</v>
      </c>
      <c r="B12402" s="90" t="str">
        <f>Comitente</f>
        <v>SUBSECRETARIA DE ARQUITECTURA</v>
      </c>
      <c r="C12402" s="86"/>
      <c r="D12402" s="91"/>
      <c r="E12402" s="91"/>
      <c r="F12402" s="92"/>
      <c r="G12402" s="273"/>
    </row>
    <row r="12403" spans="1:123" ht="24" customHeight="1" x14ac:dyDescent="0.25">
      <c r="A12403" s="272" t="s">
        <v>603</v>
      </c>
      <c r="B12403" s="90">
        <f>Contratista</f>
        <v>0</v>
      </c>
      <c r="C12403" s="87"/>
      <c r="D12403" s="87"/>
      <c r="E12403" s="87"/>
      <c r="F12403" s="93"/>
      <c r="G12403" s="274"/>
    </row>
    <row r="12404" spans="1:123" ht="24" customHeight="1" x14ac:dyDescent="0.25">
      <c r="A12404" s="272" t="s">
        <v>24</v>
      </c>
      <c r="B12404" s="90" t="str">
        <f>Obra</f>
        <v>E.N.I. Bº 7 de Septiembre</v>
      </c>
      <c r="C12404" s="87"/>
      <c r="D12404" s="87"/>
      <c r="E12404" s="87"/>
      <c r="F12404" s="93" t="s">
        <v>38</v>
      </c>
      <c r="G12404" s="275">
        <f>Fecha_Base</f>
        <v>0</v>
      </c>
    </row>
    <row r="12405" spans="1:123" ht="24" customHeight="1" x14ac:dyDescent="0.25">
      <c r="A12405" s="276" t="s">
        <v>601</v>
      </c>
      <c r="B12405" s="88" t="str">
        <f>Ubicación</f>
        <v>CHIMBAS - SAN JUAN</v>
      </c>
      <c r="C12405" s="88"/>
      <c r="D12405" s="94"/>
      <c r="E12405" s="95"/>
      <c r="G12405" s="277"/>
    </row>
    <row r="12406" spans="1:123" ht="24" customHeight="1" x14ac:dyDescent="0.25">
      <c r="A12406" s="276" t="s">
        <v>39</v>
      </c>
      <c r="B12406" s="97">
        <f>IFERROR(VALUE(LEFT(B12407,FIND(".",B12407)-1)),"")</f>
        <v>24</v>
      </c>
      <c r="C12406" s="89" t="str">
        <f>IFERROR(VLOOKUP(B12406,Tabla_CyP,2,FALSE),"")</f>
        <v xml:space="preserve"> VARIOS</v>
      </c>
      <c r="E12406" s="95"/>
      <c r="G12406" s="277"/>
    </row>
    <row r="12407" spans="1:123" ht="24" customHeight="1" x14ac:dyDescent="0.25">
      <c r="A12407" s="276" t="s">
        <v>25</v>
      </c>
      <c r="B12407" s="98" t="str">
        <f>IFERROR(VLOOKUP(COUNTIF($A$1:A12407,"ANALISIS DE PRECIOS"),Tabla_NumeroItem,2,FALSE),"")</f>
        <v>24.4.7.10</v>
      </c>
      <c r="C12407" s="89" t="str">
        <f>IFERROR(VLOOKUP(B12407,Tabla_CyP,2,FALSE),"")</f>
        <v>Conjunto docente (dirección)</v>
      </c>
      <c r="D12407" s="94"/>
      <c r="E12407" s="95"/>
      <c r="F12407" s="93" t="s">
        <v>26</v>
      </c>
      <c r="G12407" s="278" t="str">
        <f>IFERROR(VLOOKUP(B12407,Tabla_CyP,4,FALSE),"")</f>
        <v>Un</v>
      </c>
    </row>
    <row r="12408" spans="1:123" ht="24" customHeight="1" x14ac:dyDescent="0.25">
      <c r="A12408" s="276"/>
      <c r="B12408" s="88"/>
      <c r="D12408" s="94"/>
      <c r="E12408" s="95"/>
      <c r="G12408" s="277"/>
    </row>
    <row r="12409" spans="1:123" ht="24" customHeight="1" x14ac:dyDescent="0.25">
      <c r="A12409" s="335" t="s">
        <v>507</v>
      </c>
      <c r="B12409" s="336"/>
      <c r="C12409" s="337" t="s">
        <v>0</v>
      </c>
      <c r="D12409" s="337" t="s">
        <v>27</v>
      </c>
      <c r="E12409" s="339" t="s">
        <v>28</v>
      </c>
      <c r="F12409" s="341" t="s">
        <v>29</v>
      </c>
      <c r="G12409" s="341" t="s">
        <v>30</v>
      </c>
    </row>
    <row r="12410" spans="1:123" s="94" customFormat="1" ht="24" customHeight="1" x14ac:dyDescent="0.25">
      <c r="A12410" s="99" t="s">
        <v>508</v>
      </c>
      <c r="B12410" s="99" t="s">
        <v>509</v>
      </c>
      <c r="C12410" s="338"/>
      <c r="D12410" s="338"/>
      <c r="E12410" s="340"/>
      <c r="F12410" s="342"/>
      <c r="G12410" s="342"/>
      <c r="H12410" s="225"/>
      <c r="I12410" s="225"/>
      <c r="J12410" s="225"/>
      <c r="K12410" s="225"/>
      <c r="L12410" s="225"/>
      <c r="M12410" s="225"/>
      <c r="N12410" s="225"/>
      <c r="O12410" s="225"/>
      <c r="P12410" s="225"/>
      <c r="Q12410" s="225"/>
      <c r="R12410" s="225"/>
      <c r="S12410" s="225"/>
      <c r="T12410" s="225"/>
      <c r="U12410" s="225"/>
      <c r="V12410" s="225"/>
      <c r="W12410" s="225"/>
      <c r="X12410" s="225"/>
      <c r="Y12410" s="225"/>
      <c r="Z12410" s="225"/>
      <c r="AA12410" s="225"/>
      <c r="AB12410" s="225"/>
      <c r="AC12410" s="225"/>
      <c r="AD12410" s="225"/>
      <c r="AE12410" s="225"/>
      <c r="AF12410" s="225"/>
      <c r="AG12410" s="225"/>
      <c r="AH12410" s="225"/>
      <c r="AI12410" s="225"/>
      <c r="AJ12410" s="225"/>
      <c r="AK12410" s="225"/>
      <c r="AL12410" s="225"/>
      <c r="AM12410" s="225"/>
      <c r="AN12410" s="225"/>
      <c r="AO12410" s="225"/>
      <c r="AP12410" s="225"/>
      <c r="AQ12410" s="225"/>
      <c r="AR12410" s="225"/>
      <c r="AS12410" s="225"/>
      <c r="AT12410" s="225"/>
      <c r="AU12410" s="225"/>
      <c r="AV12410" s="225"/>
      <c r="AW12410" s="225"/>
      <c r="AX12410" s="225"/>
      <c r="AY12410" s="225"/>
      <c r="AZ12410" s="225"/>
      <c r="BA12410" s="225"/>
      <c r="BB12410" s="225"/>
      <c r="BC12410" s="225"/>
      <c r="BD12410" s="225"/>
      <c r="BE12410" s="225"/>
      <c r="BF12410" s="225"/>
      <c r="BG12410" s="225"/>
      <c r="BH12410" s="225"/>
      <c r="BI12410" s="225"/>
      <c r="BJ12410" s="225"/>
      <c r="BK12410" s="225"/>
      <c r="BL12410" s="225"/>
      <c r="BM12410" s="225"/>
      <c r="BN12410" s="225"/>
      <c r="BO12410" s="225"/>
      <c r="BP12410" s="225"/>
      <c r="BQ12410" s="225"/>
      <c r="BR12410" s="225"/>
      <c r="BS12410" s="225"/>
      <c r="BT12410" s="225"/>
      <c r="BU12410" s="225"/>
      <c r="BV12410" s="225"/>
      <c r="BW12410" s="225"/>
      <c r="BX12410" s="225"/>
      <c r="BY12410" s="225"/>
      <c r="BZ12410" s="225"/>
      <c r="CA12410" s="225"/>
      <c r="CB12410" s="225"/>
      <c r="CC12410" s="225"/>
      <c r="CD12410" s="225"/>
      <c r="CE12410" s="225"/>
      <c r="CF12410" s="225"/>
      <c r="CG12410" s="225"/>
      <c r="CH12410" s="225"/>
      <c r="CI12410" s="225"/>
      <c r="CJ12410" s="225"/>
      <c r="CK12410" s="225"/>
      <c r="CL12410" s="225"/>
      <c r="CM12410" s="225"/>
      <c r="CN12410" s="225"/>
      <c r="CO12410" s="225"/>
      <c r="CP12410" s="225"/>
      <c r="CQ12410" s="225"/>
      <c r="CR12410" s="225"/>
      <c r="CS12410" s="225"/>
      <c r="CT12410" s="225"/>
      <c r="CU12410" s="225"/>
      <c r="CV12410" s="225"/>
      <c r="CW12410" s="225"/>
      <c r="CX12410" s="225"/>
      <c r="CY12410" s="225"/>
      <c r="CZ12410" s="225"/>
      <c r="DA12410" s="225"/>
      <c r="DB12410" s="225"/>
      <c r="DC12410" s="225"/>
      <c r="DD12410" s="225"/>
      <c r="DE12410" s="225"/>
      <c r="DF12410" s="225"/>
      <c r="DG12410" s="225"/>
      <c r="DH12410" s="225"/>
      <c r="DI12410" s="225"/>
      <c r="DJ12410" s="225"/>
      <c r="DK12410" s="225"/>
      <c r="DL12410" s="225"/>
      <c r="DM12410" s="225"/>
      <c r="DN12410" s="225"/>
      <c r="DO12410" s="225"/>
      <c r="DP12410" s="225"/>
      <c r="DQ12410" s="225"/>
      <c r="DR12410" s="225"/>
      <c r="DS12410" s="225"/>
    </row>
    <row r="12411" spans="1:123" ht="24" customHeight="1" x14ac:dyDescent="0.25">
      <c r="A12411" s="279"/>
      <c r="B12411" s="100"/>
      <c r="C12411" s="138" t="s">
        <v>604</v>
      </c>
      <c r="D12411" s="101"/>
      <c r="E12411" s="102"/>
      <c r="F12411" s="103"/>
      <c r="G12411" s="280"/>
    </row>
    <row r="12412" spans="1:123" s="224" customFormat="1" ht="24" customHeight="1" x14ac:dyDescent="0.25">
      <c r="A12412" s="219" t="str">
        <f t="shared" ref="A12412:A12425" si="3721">IFERROR(VLOOKUP(C12412,Tabla_Insumos,4,FALSE),"")</f>
        <v/>
      </c>
      <c r="B12412" s="217" t="str">
        <f>IFERROR(VLOOKUP(C12412,Tabla_Insumos,5,FALSE),"")</f>
        <v/>
      </c>
      <c r="C12412" s="218"/>
      <c r="D12412" s="219" t="str">
        <f t="shared" ref="D12412:D12425" si="3722">IFERROR(VLOOKUP(C12412,Tabla_Insumos,2,FALSE),"")</f>
        <v/>
      </c>
      <c r="E12412" s="220"/>
      <c r="F12412" s="221">
        <f t="shared" ref="F12412:F12425" si="3723">IFERROR(VLOOKUP(C12412,Tabla_Insumos,3,FALSE),0)</f>
        <v>0</v>
      </c>
      <c r="G12412" s="281">
        <f>ROUND(E12412*F12412,2)</f>
        <v>0</v>
      </c>
    </row>
    <row r="12413" spans="1:123" s="224" customFormat="1" ht="24" customHeight="1" x14ac:dyDescent="0.25">
      <c r="A12413" s="219" t="str">
        <f t="shared" si="3721"/>
        <v/>
      </c>
      <c r="B12413" s="217" t="str">
        <f t="shared" ref="B12413:B12425" si="3724">IFERROR(VLOOKUP(C12413,Tabla_Insumos,5,FALSE),"")</f>
        <v/>
      </c>
      <c r="C12413" s="218"/>
      <c r="D12413" s="219" t="str">
        <f t="shared" si="3722"/>
        <v/>
      </c>
      <c r="E12413" s="220"/>
      <c r="F12413" s="221">
        <f t="shared" si="3723"/>
        <v>0</v>
      </c>
      <c r="G12413" s="281">
        <f t="shared" ref="G12413:G12425" si="3725">ROUND(E12413*F12413,2)</f>
        <v>0</v>
      </c>
    </row>
    <row r="12414" spans="1:123" s="224" customFormat="1" ht="24" customHeight="1" x14ac:dyDescent="0.25">
      <c r="A12414" s="219" t="str">
        <f t="shared" si="3721"/>
        <v/>
      </c>
      <c r="B12414" s="217" t="str">
        <f t="shared" si="3724"/>
        <v/>
      </c>
      <c r="C12414" s="218"/>
      <c r="D12414" s="219" t="str">
        <f t="shared" si="3722"/>
        <v/>
      </c>
      <c r="E12414" s="220"/>
      <c r="F12414" s="221">
        <f t="shared" si="3723"/>
        <v>0</v>
      </c>
      <c r="G12414" s="281">
        <f t="shared" si="3725"/>
        <v>0</v>
      </c>
    </row>
    <row r="12415" spans="1:123" s="224" customFormat="1" ht="24" customHeight="1" x14ac:dyDescent="0.25">
      <c r="A12415" s="219" t="str">
        <f t="shared" si="3721"/>
        <v/>
      </c>
      <c r="B12415" s="217" t="str">
        <f t="shared" si="3724"/>
        <v/>
      </c>
      <c r="C12415" s="218"/>
      <c r="D12415" s="219" t="str">
        <f t="shared" si="3722"/>
        <v/>
      </c>
      <c r="E12415" s="220"/>
      <c r="F12415" s="221">
        <f t="shared" si="3723"/>
        <v>0</v>
      </c>
      <c r="G12415" s="281">
        <f t="shared" si="3725"/>
        <v>0</v>
      </c>
    </row>
    <row r="12416" spans="1:123" s="224" customFormat="1" ht="24" customHeight="1" x14ac:dyDescent="0.25">
      <c r="A12416" s="219" t="str">
        <f t="shared" si="3721"/>
        <v/>
      </c>
      <c r="B12416" s="217" t="str">
        <f t="shared" si="3724"/>
        <v/>
      </c>
      <c r="C12416" s="218"/>
      <c r="D12416" s="219" t="str">
        <f t="shared" si="3722"/>
        <v/>
      </c>
      <c r="E12416" s="220"/>
      <c r="F12416" s="221">
        <f t="shared" si="3723"/>
        <v>0</v>
      </c>
      <c r="G12416" s="281">
        <f t="shared" si="3725"/>
        <v>0</v>
      </c>
    </row>
    <row r="12417" spans="1:7" s="224" customFormat="1" ht="24" customHeight="1" x14ac:dyDescent="0.25">
      <c r="A12417" s="219" t="str">
        <f t="shared" si="3721"/>
        <v/>
      </c>
      <c r="B12417" s="217" t="str">
        <f t="shared" si="3724"/>
        <v/>
      </c>
      <c r="C12417" s="218"/>
      <c r="D12417" s="219" t="str">
        <f t="shared" si="3722"/>
        <v/>
      </c>
      <c r="E12417" s="220"/>
      <c r="F12417" s="221">
        <f t="shared" si="3723"/>
        <v>0</v>
      </c>
      <c r="G12417" s="281">
        <f t="shared" si="3725"/>
        <v>0</v>
      </c>
    </row>
    <row r="12418" spans="1:7" s="224" customFormat="1" ht="24" customHeight="1" x14ac:dyDescent="0.25">
      <c r="A12418" s="219" t="str">
        <f t="shared" si="3721"/>
        <v/>
      </c>
      <c r="B12418" s="217" t="str">
        <f t="shared" si="3724"/>
        <v/>
      </c>
      <c r="C12418" s="218"/>
      <c r="D12418" s="219" t="str">
        <f t="shared" si="3722"/>
        <v/>
      </c>
      <c r="E12418" s="220"/>
      <c r="F12418" s="221">
        <f t="shared" si="3723"/>
        <v>0</v>
      </c>
      <c r="G12418" s="281">
        <f t="shared" si="3725"/>
        <v>0</v>
      </c>
    </row>
    <row r="12419" spans="1:7" s="224" customFormat="1" ht="24" customHeight="1" x14ac:dyDescent="0.25">
      <c r="A12419" s="219" t="str">
        <f t="shared" si="3721"/>
        <v/>
      </c>
      <c r="B12419" s="217" t="str">
        <f t="shared" si="3724"/>
        <v/>
      </c>
      <c r="C12419" s="218"/>
      <c r="D12419" s="219" t="str">
        <f t="shared" si="3722"/>
        <v/>
      </c>
      <c r="E12419" s="220"/>
      <c r="F12419" s="221">
        <f t="shared" si="3723"/>
        <v>0</v>
      </c>
      <c r="G12419" s="281">
        <f t="shared" si="3725"/>
        <v>0</v>
      </c>
    </row>
    <row r="12420" spans="1:7" s="224" customFormat="1" ht="24" customHeight="1" x14ac:dyDescent="0.25">
      <c r="A12420" s="219" t="str">
        <f t="shared" si="3721"/>
        <v/>
      </c>
      <c r="B12420" s="217" t="str">
        <f t="shared" si="3724"/>
        <v/>
      </c>
      <c r="C12420" s="218"/>
      <c r="D12420" s="219" t="str">
        <f t="shared" si="3722"/>
        <v/>
      </c>
      <c r="E12420" s="220"/>
      <c r="F12420" s="221">
        <f t="shared" si="3723"/>
        <v>0</v>
      </c>
      <c r="G12420" s="281">
        <f t="shared" si="3725"/>
        <v>0</v>
      </c>
    </row>
    <row r="12421" spans="1:7" s="224" customFormat="1" ht="24" customHeight="1" x14ac:dyDescent="0.25">
      <c r="A12421" s="219" t="str">
        <f t="shared" si="3721"/>
        <v/>
      </c>
      <c r="B12421" s="217" t="str">
        <f t="shared" si="3724"/>
        <v/>
      </c>
      <c r="C12421" s="218"/>
      <c r="D12421" s="219" t="str">
        <f t="shared" si="3722"/>
        <v/>
      </c>
      <c r="E12421" s="220"/>
      <c r="F12421" s="221">
        <f t="shared" si="3723"/>
        <v>0</v>
      </c>
      <c r="G12421" s="281">
        <f t="shared" si="3725"/>
        <v>0</v>
      </c>
    </row>
    <row r="12422" spans="1:7" s="224" customFormat="1" ht="24" customHeight="1" x14ac:dyDescent="0.25">
      <c r="A12422" s="219" t="str">
        <f t="shared" si="3721"/>
        <v/>
      </c>
      <c r="B12422" s="217" t="str">
        <f t="shared" si="3724"/>
        <v/>
      </c>
      <c r="C12422" s="218"/>
      <c r="D12422" s="219" t="str">
        <f t="shared" si="3722"/>
        <v/>
      </c>
      <c r="E12422" s="220"/>
      <c r="F12422" s="221">
        <f t="shared" si="3723"/>
        <v>0</v>
      </c>
      <c r="G12422" s="281">
        <f t="shared" si="3725"/>
        <v>0</v>
      </c>
    </row>
    <row r="12423" spans="1:7" s="224" customFormat="1" ht="24" customHeight="1" x14ac:dyDescent="0.25">
      <c r="A12423" s="219" t="str">
        <f t="shared" si="3721"/>
        <v/>
      </c>
      <c r="B12423" s="217" t="str">
        <f t="shared" si="3724"/>
        <v/>
      </c>
      <c r="C12423" s="218"/>
      <c r="D12423" s="219" t="str">
        <f t="shared" si="3722"/>
        <v/>
      </c>
      <c r="E12423" s="220"/>
      <c r="F12423" s="221">
        <f t="shared" si="3723"/>
        <v>0</v>
      </c>
      <c r="G12423" s="281">
        <f t="shared" si="3725"/>
        <v>0</v>
      </c>
    </row>
    <row r="12424" spans="1:7" s="224" customFormat="1" ht="24" customHeight="1" x14ac:dyDescent="0.25">
      <c r="A12424" s="219" t="str">
        <f t="shared" si="3721"/>
        <v/>
      </c>
      <c r="B12424" s="217" t="str">
        <f t="shared" si="3724"/>
        <v/>
      </c>
      <c r="C12424" s="218"/>
      <c r="D12424" s="219" t="str">
        <f t="shared" si="3722"/>
        <v/>
      </c>
      <c r="E12424" s="220"/>
      <c r="F12424" s="221">
        <f t="shared" si="3723"/>
        <v>0</v>
      </c>
      <c r="G12424" s="281">
        <f t="shared" si="3725"/>
        <v>0</v>
      </c>
    </row>
    <row r="12425" spans="1:7" s="224" customFormat="1" ht="24" customHeight="1" x14ac:dyDescent="0.25">
      <c r="A12425" s="219" t="str">
        <f t="shared" si="3721"/>
        <v/>
      </c>
      <c r="B12425" s="217" t="str">
        <f t="shared" si="3724"/>
        <v/>
      </c>
      <c r="C12425" s="218"/>
      <c r="D12425" s="219" t="str">
        <f t="shared" si="3722"/>
        <v/>
      </c>
      <c r="E12425" s="220"/>
      <c r="F12425" s="222">
        <f t="shared" si="3723"/>
        <v>0</v>
      </c>
      <c r="G12425" s="281">
        <f t="shared" si="3725"/>
        <v>0</v>
      </c>
    </row>
    <row r="12426" spans="1:7" ht="24" customHeight="1" x14ac:dyDescent="0.25">
      <c r="A12426" s="282"/>
      <c r="D12426" s="94"/>
      <c r="E12426" s="95"/>
      <c r="F12426" s="268" t="s">
        <v>31</v>
      </c>
      <c r="G12426" s="283">
        <f>SUBTOTAL(9,G12412:G12425)</f>
        <v>0</v>
      </c>
    </row>
    <row r="12427" spans="1:7" ht="24" customHeight="1" x14ac:dyDescent="0.25">
      <c r="A12427" s="282"/>
      <c r="C12427" s="104" t="s">
        <v>605</v>
      </c>
      <c r="D12427" s="94"/>
      <c r="E12427" s="95"/>
      <c r="G12427" s="284"/>
    </row>
    <row r="12428" spans="1:7" s="224" customFormat="1" ht="24" customHeight="1" x14ac:dyDescent="0.25">
      <c r="A12428" s="219" t="str">
        <f t="shared" ref="A12428:A12435" si="3726">IFERROR(VLOOKUP(C12428,Tabla_Insumos,4,FALSE),"")</f>
        <v/>
      </c>
      <c r="B12428" s="217">
        <f t="shared" ref="B12428:B12435" si="3727">IFERROR(VLOOKUP(A12428,Tabla_Indices,5,FALSE),"")</f>
        <v>0</v>
      </c>
      <c r="C12428" s="218"/>
      <c r="D12428" s="219" t="str">
        <f t="shared" ref="D12428:D12435" si="3728">IFERROR(VLOOKUP(C12428,Tabla_Insumos,2,FALSE),"")</f>
        <v/>
      </c>
      <c r="E12428" s="220"/>
      <c r="F12428" s="223">
        <f t="shared" ref="F12428:F12435" si="3729">IFERROR(VLOOKUP(C12428,Tabla_Insumos,3,FALSE),0)</f>
        <v>0</v>
      </c>
      <c r="G12428" s="281">
        <f>ROUND(E12428*F12428,2)</f>
        <v>0</v>
      </c>
    </row>
    <row r="12429" spans="1:7" s="224" customFormat="1" ht="24" customHeight="1" x14ac:dyDescent="0.25">
      <c r="A12429" s="219" t="str">
        <f t="shared" si="3726"/>
        <v/>
      </c>
      <c r="B12429" s="217">
        <f t="shared" si="3727"/>
        <v>0</v>
      </c>
      <c r="C12429" s="218"/>
      <c r="D12429" s="219" t="str">
        <f t="shared" si="3728"/>
        <v/>
      </c>
      <c r="E12429" s="220"/>
      <c r="F12429" s="223">
        <f t="shared" si="3729"/>
        <v>0</v>
      </c>
      <c r="G12429" s="281">
        <f>ROUND(E12429*F12429,2)</f>
        <v>0</v>
      </c>
    </row>
    <row r="12430" spans="1:7" s="224" customFormat="1" ht="24" customHeight="1" x14ac:dyDescent="0.25">
      <c r="A12430" s="219" t="str">
        <f t="shared" si="3726"/>
        <v/>
      </c>
      <c r="B12430" s="217">
        <f t="shared" si="3727"/>
        <v>0</v>
      </c>
      <c r="C12430" s="218"/>
      <c r="D12430" s="219" t="str">
        <f t="shared" si="3728"/>
        <v/>
      </c>
      <c r="E12430" s="220"/>
      <c r="F12430" s="223">
        <f t="shared" si="3729"/>
        <v>0</v>
      </c>
      <c r="G12430" s="281">
        <f t="shared" ref="G12430:G12435" si="3730">ROUND(E12430*F12430,2)</f>
        <v>0</v>
      </c>
    </row>
    <row r="12431" spans="1:7" s="224" customFormat="1" ht="24" customHeight="1" x14ac:dyDescent="0.25">
      <c r="A12431" s="219" t="str">
        <f t="shared" si="3726"/>
        <v/>
      </c>
      <c r="B12431" s="217">
        <f t="shared" si="3727"/>
        <v>0</v>
      </c>
      <c r="C12431" s="218"/>
      <c r="D12431" s="219" t="str">
        <f t="shared" si="3728"/>
        <v/>
      </c>
      <c r="E12431" s="220"/>
      <c r="F12431" s="223">
        <f t="shared" si="3729"/>
        <v>0</v>
      </c>
      <c r="G12431" s="281">
        <f t="shared" si="3730"/>
        <v>0</v>
      </c>
    </row>
    <row r="12432" spans="1:7" s="224" customFormat="1" ht="24" customHeight="1" x14ac:dyDescent="0.25">
      <c r="A12432" s="219" t="str">
        <f t="shared" si="3726"/>
        <v/>
      </c>
      <c r="B12432" s="217">
        <f t="shared" si="3727"/>
        <v>0</v>
      </c>
      <c r="C12432" s="218"/>
      <c r="D12432" s="219" t="str">
        <f t="shared" si="3728"/>
        <v/>
      </c>
      <c r="E12432" s="220"/>
      <c r="F12432" s="221">
        <f t="shared" si="3729"/>
        <v>0</v>
      </c>
      <c r="G12432" s="281">
        <f t="shared" si="3730"/>
        <v>0</v>
      </c>
    </row>
    <row r="12433" spans="1:7" s="224" customFormat="1" ht="24" customHeight="1" x14ac:dyDescent="0.25">
      <c r="A12433" s="219" t="str">
        <f t="shared" si="3726"/>
        <v/>
      </c>
      <c r="B12433" s="217">
        <f t="shared" si="3727"/>
        <v>0</v>
      </c>
      <c r="C12433" s="218"/>
      <c r="D12433" s="219" t="str">
        <f t="shared" si="3728"/>
        <v/>
      </c>
      <c r="E12433" s="220"/>
      <c r="F12433" s="221">
        <f t="shared" si="3729"/>
        <v>0</v>
      </c>
      <c r="G12433" s="281">
        <f t="shared" si="3730"/>
        <v>0</v>
      </c>
    </row>
    <row r="12434" spans="1:7" s="224" customFormat="1" ht="24" customHeight="1" x14ac:dyDescent="0.25">
      <c r="A12434" s="219" t="str">
        <f t="shared" si="3726"/>
        <v/>
      </c>
      <c r="B12434" s="217">
        <f t="shared" si="3727"/>
        <v>0</v>
      </c>
      <c r="C12434" s="218"/>
      <c r="D12434" s="219" t="str">
        <f t="shared" si="3728"/>
        <v/>
      </c>
      <c r="E12434" s="220"/>
      <c r="F12434" s="221">
        <f t="shared" si="3729"/>
        <v>0</v>
      </c>
      <c r="G12434" s="281">
        <f t="shared" si="3730"/>
        <v>0</v>
      </c>
    </row>
    <row r="12435" spans="1:7" s="224" customFormat="1" ht="24" customHeight="1" x14ac:dyDescent="0.25">
      <c r="A12435" s="219" t="str">
        <f t="shared" si="3726"/>
        <v/>
      </c>
      <c r="B12435" s="217">
        <f t="shared" si="3727"/>
        <v>0</v>
      </c>
      <c r="C12435" s="218"/>
      <c r="D12435" s="219" t="str">
        <f t="shared" si="3728"/>
        <v/>
      </c>
      <c r="E12435" s="220"/>
      <c r="F12435" s="221">
        <f t="shared" si="3729"/>
        <v>0</v>
      </c>
      <c r="G12435" s="281">
        <f t="shared" si="3730"/>
        <v>0</v>
      </c>
    </row>
    <row r="12436" spans="1:7" ht="24" customHeight="1" x14ac:dyDescent="0.25">
      <c r="A12436" s="282"/>
      <c r="D12436" s="94"/>
      <c r="E12436" s="95"/>
      <c r="F12436" s="268" t="s">
        <v>32</v>
      </c>
      <c r="G12436" s="283">
        <f>SUBTOTAL(9,G12428:G12435)</f>
        <v>0</v>
      </c>
    </row>
    <row r="12437" spans="1:7" ht="24" customHeight="1" x14ac:dyDescent="0.25">
      <c r="A12437" s="282"/>
      <c r="C12437" s="104" t="s">
        <v>606</v>
      </c>
      <c r="D12437" s="94"/>
      <c r="E12437" s="95"/>
      <c r="G12437" s="284"/>
    </row>
    <row r="12438" spans="1:7" s="224" customFormat="1" ht="24" customHeight="1" x14ac:dyDescent="0.25">
      <c r="A12438" s="219" t="str">
        <f t="shared" ref="A12438:A12446" si="3731">IFERROR(VLOOKUP(C12438,Tabla_Insumos,4,FALSE),"")</f>
        <v/>
      </c>
      <c r="B12438" s="217" t="str">
        <f t="shared" ref="B12438:B12446" si="3732">IFERROR(VLOOKUP(C12438,Tabla_Insumos,5,FALSE),"")</f>
        <v/>
      </c>
      <c r="C12438" s="218"/>
      <c r="D12438" s="219" t="str">
        <f t="shared" ref="D12438:D12446" si="3733">IFERROR(VLOOKUP(C12438,Tabla_Insumos,2,FALSE),"")</f>
        <v/>
      </c>
      <c r="E12438" s="220"/>
      <c r="F12438" s="221">
        <f t="shared" ref="F12438:F12446" si="3734">IFERROR(VLOOKUP(C12438,Tabla_Insumos,3,FALSE),0)</f>
        <v>0</v>
      </c>
      <c r="G12438" s="281">
        <f t="shared" ref="G12438:G12446" si="3735">ROUND(E12438*F12438,2)</f>
        <v>0</v>
      </c>
    </row>
    <row r="12439" spans="1:7" s="224" customFormat="1" ht="24" customHeight="1" x14ac:dyDescent="0.25">
      <c r="A12439" s="219" t="str">
        <f t="shared" si="3731"/>
        <v/>
      </c>
      <c r="B12439" s="217" t="str">
        <f t="shared" si="3732"/>
        <v/>
      </c>
      <c r="C12439" s="218"/>
      <c r="D12439" s="219" t="str">
        <f t="shared" si="3733"/>
        <v/>
      </c>
      <c r="E12439" s="220"/>
      <c r="F12439" s="221">
        <f t="shared" si="3734"/>
        <v>0</v>
      </c>
      <c r="G12439" s="281">
        <f t="shared" si="3735"/>
        <v>0</v>
      </c>
    </row>
    <row r="12440" spans="1:7" s="224" customFormat="1" ht="24" customHeight="1" x14ac:dyDescent="0.25">
      <c r="A12440" s="219" t="str">
        <f t="shared" si="3731"/>
        <v/>
      </c>
      <c r="B12440" s="217" t="str">
        <f t="shared" si="3732"/>
        <v/>
      </c>
      <c r="C12440" s="218"/>
      <c r="D12440" s="219" t="str">
        <f t="shared" si="3733"/>
        <v/>
      </c>
      <c r="E12440" s="220"/>
      <c r="F12440" s="221">
        <f t="shared" si="3734"/>
        <v>0</v>
      </c>
      <c r="G12440" s="281">
        <f t="shared" si="3735"/>
        <v>0</v>
      </c>
    </row>
    <row r="12441" spans="1:7" s="224" customFormat="1" ht="24" customHeight="1" x14ac:dyDescent="0.25">
      <c r="A12441" s="219" t="str">
        <f t="shared" si="3731"/>
        <v/>
      </c>
      <c r="B12441" s="217" t="str">
        <f t="shared" si="3732"/>
        <v/>
      </c>
      <c r="C12441" s="218"/>
      <c r="D12441" s="219" t="str">
        <f t="shared" si="3733"/>
        <v/>
      </c>
      <c r="E12441" s="220"/>
      <c r="F12441" s="221">
        <f t="shared" si="3734"/>
        <v>0</v>
      </c>
      <c r="G12441" s="281">
        <f t="shared" si="3735"/>
        <v>0</v>
      </c>
    </row>
    <row r="12442" spans="1:7" s="224" customFormat="1" ht="24" customHeight="1" x14ac:dyDescent="0.25">
      <c r="A12442" s="219" t="str">
        <f t="shared" si="3731"/>
        <v/>
      </c>
      <c r="B12442" s="217" t="str">
        <f t="shared" si="3732"/>
        <v/>
      </c>
      <c r="C12442" s="218"/>
      <c r="D12442" s="219" t="str">
        <f t="shared" si="3733"/>
        <v/>
      </c>
      <c r="E12442" s="220"/>
      <c r="F12442" s="221">
        <f t="shared" si="3734"/>
        <v>0</v>
      </c>
      <c r="G12442" s="281">
        <f t="shared" si="3735"/>
        <v>0</v>
      </c>
    </row>
    <row r="12443" spans="1:7" s="224" customFormat="1" ht="24" customHeight="1" x14ac:dyDescent="0.25">
      <c r="A12443" s="219" t="str">
        <f t="shared" si="3731"/>
        <v/>
      </c>
      <c r="B12443" s="217" t="str">
        <f t="shared" si="3732"/>
        <v/>
      </c>
      <c r="C12443" s="218"/>
      <c r="D12443" s="219" t="str">
        <f t="shared" si="3733"/>
        <v/>
      </c>
      <c r="E12443" s="220"/>
      <c r="F12443" s="221">
        <f t="shared" si="3734"/>
        <v>0</v>
      </c>
      <c r="G12443" s="281">
        <f t="shared" si="3735"/>
        <v>0</v>
      </c>
    </row>
    <row r="12444" spans="1:7" s="224" customFormat="1" ht="24" customHeight="1" x14ac:dyDescent="0.25">
      <c r="A12444" s="219" t="str">
        <f t="shared" si="3731"/>
        <v/>
      </c>
      <c r="B12444" s="217" t="str">
        <f t="shared" si="3732"/>
        <v/>
      </c>
      <c r="C12444" s="218"/>
      <c r="D12444" s="219" t="str">
        <f t="shared" si="3733"/>
        <v/>
      </c>
      <c r="E12444" s="220"/>
      <c r="F12444" s="221">
        <f t="shared" si="3734"/>
        <v>0</v>
      </c>
      <c r="G12444" s="281">
        <f t="shared" si="3735"/>
        <v>0</v>
      </c>
    </row>
    <row r="12445" spans="1:7" s="224" customFormat="1" ht="24" customHeight="1" x14ac:dyDescent="0.25">
      <c r="A12445" s="219" t="str">
        <f t="shared" si="3731"/>
        <v/>
      </c>
      <c r="B12445" s="217" t="str">
        <f t="shared" si="3732"/>
        <v/>
      </c>
      <c r="C12445" s="218"/>
      <c r="D12445" s="219" t="str">
        <f t="shared" si="3733"/>
        <v/>
      </c>
      <c r="E12445" s="220"/>
      <c r="F12445" s="221">
        <f t="shared" si="3734"/>
        <v>0</v>
      </c>
      <c r="G12445" s="281">
        <f t="shared" si="3735"/>
        <v>0</v>
      </c>
    </row>
    <row r="12446" spans="1:7" s="224" customFormat="1" ht="24" customHeight="1" x14ac:dyDescent="0.25">
      <c r="A12446" s="219" t="str">
        <f t="shared" si="3731"/>
        <v/>
      </c>
      <c r="B12446" s="217" t="str">
        <f t="shared" si="3732"/>
        <v/>
      </c>
      <c r="C12446" s="218"/>
      <c r="D12446" s="219" t="str">
        <f t="shared" si="3733"/>
        <v/>
      </c>
      <c r="E12446" s="220"/>
      <c r="F12446" s="221">
        <f t="shared" si="3734"/>
        <v>0</v>
      </c>
      <c r="G12446" s="281">
        <f t="shared" si="3735"/>
        <v>0</v>
      </c>
    </row>
    <row r="12447" spans="1:7" ht="24" customHeight="1" x14ac:dyDescent="0.25">
      <c r="A12447" s="285"/>
      <c r="B12447" s="94"/>
      <c r="D12447" s="94"/>
      <c r="E12447" s="95"/>
      <c r="F12447" s="268" t="s">
        <v>33</v>
      </c>
      <c r="G12447" s="283">
        <f>SUBTOTAL(9,G12438:G12446)</f>
        <v>0</v>
      </c>
    </row>
    <row r="12448" spans="1:7" ht="24" customHeight="1" x14ac:dyDescent="0.25">
      <c r="A12448" s="286"/>
      <c r="B12448" s="94"/>
      <c r="D12448" s="94"/>
      <c r="E12448" s="95"/>
      <c r="G12448" s="284"/>
    </row>
    <row r="12449" spans="1:123" ht="24" customHeight="1" x14ac:dyDescent="0.25">
      <c r="A12449" s="287" t="str">
        <f>B12407</f>
        <v>24.4.7.10</v>
      </c>
      <c r="B12449" s="288" t="str">
        <f>C12407</f>
        <v>Conjunto docente (dirección)</v>
      </c>
      <c r="C12449" s="101"/>
      <c r="D12449" s="101" t="s">
        <v>34</v>
      </c>
      <c r="E12449" s="102"/>
      <c r="F12449" s="290" t="s">
        <v>35</v>
      </c>
      <c r="G12449" s="289">
        <f>SUBTOTAL(9,G12412:G12448)</f>
        <v>0</v>
      </c>
    </row>
    <row r="12451" spans="1:123" ht="24" customHeight="1" x14ac:dyDescent="0.25">
      <c r="A12451" s="269" t="s">
        <v>37</v>
      </c>
      <c r="B12451" s="270"/>
      <c r="C12451" s="270"/>
      <c r="D12451" s="270"/>
      <c r="E12451" s="270"/>
      <c r="F12451" s="270"/>
      <c r="G12451" s="271"/>
    </row>
    <row r="12452" spans="1:123" ht="24" customHeight="1" x14ac:dyDescent="0.25">
      <c r="A12452" s="272" t="s">
        <v>602</v>
      </c>
      <c r="B12452" s="90" t="str">
        <f>Comitente</f>
        <v>SUBSECRETARIA DE ARQUITECTURA</v>
      </c>
      <c r="C12452" s="86"/>
      <c r="D12452" s="91"/>
      <c r="E12452" s="91"/>
      <c r="F12452" s="92"/>
      <c r="G12452" s="273"/>
    </row>
    <row r="12453" spans="1:123" ht="24" customHeight="1" x14ac:dyDescent="0.25">
      <c r="A12453" s="272" t="s">
        <v>603</v>
      </c>
      <c r="B12453" s="90">
        <f>Contratista</f>
        <v>0</v>
      </c>
      <c r="C12453" s="87"/>
      <c r="D12453" s="87"/>
      <c r="E12453" s="87"/>
      <c r="F12453" s="93"/>
      <c r="G12453" s="274"/>
    </row>
    <row r="12454" spans="1:123" ht="24" customHeight="1" x14ac:dyDescent="0.25">
      <c r="A12454" s="272" t="s">
        <v>24</v>
      </c>
      <c r="B12454" s="90" t="str">
        <f>Obra</f>
        <v>E.N.I. Bº 7 de Septiembre</v>
      </c>
      <c r="C12454" s="87"/>
      <c r="D12454" s="87"/>
      <c r="E12454" s="87"/>
      <c r="F12454" s="93" t="s">
        <v>38</v>
      </c>
      <c r="G12454" s="275">
        <f>Fecha_Base</f>
        <v>0</v>
      </c>
    </row>
    <row r="12455" spans="1:123" ht="24" customHeight="1" x14ac:dyDescent="0.25">
      <c r="A12455" s="276" t="s">
        <v>601</v>
      </c>
      <c r="B12455" s="88" t="str">
        <f>Ubicación</f>
        <v>CHIMBAS - SAN JUAN</v>
      </c>
      <c r="C12455" s="88"/>
      <c r="D12455" s="94"/>
      <c r="E12455" s="95"/>
      <c r="G12455" s="277"/>
    </row>
    <row r="12456" spans="1:123" ht="24" customHeight="1" x14ac:dyDescent="0.25">
      <c r="A12456" s="276" t="s">
        <v>39</v>
      </c>
      <c r="B12456" s="97">
        <f>IFERROR(VALUE(LEFT(B12457,FIND(".",B12457)-1)),"")</f>
        <v>24</v>
      </c>
      <c r="C12456" s="89" t="str">
        <f>IFERROR(VLOOKUP(B12456,Tabla_CyP,2,FALSE),"")</f>
        <v xml:space="preserve"> VARIOS</v>
      </c>
      <c r="E12456" s="95"/>
      <c r="G12456" s="277"/>
    </row>
    <row r="12457" spans="1:123" ht="24" customHeight="1" x14ac:dyDescent="0.25">
      <c r="A12457" s="276" t="s">
        <v>25</v>
      </c>
      <c r="B12457" s="98" t="str">
        <f>IFERROR(VLOOKUP(COUNTIF($A$1:A12457,"ANALISIS DE PRECIOS"),Tabla_NumeroItem,2,FALSE),"")</f>
        <v>24.4.7.11</v>
      </c>
      <c r="C12457" s="89" t="str">
        <f>IFERROR(VLOOKUP(B12457,Tabla_CyP,2,FALSE),"")</f>
        <v>Mangrullo</v>
      </c>
      <c r="D12457" s="94"/>
      <c r="E12457" s="95"/>
      <c r="F12457" s="93" t="s">
        <v>26</v>
      </c>
      <c r="G12457" s="278" t="str">
        <f>IFERROR(VLOOKUP(B12457,Tabla_CyP,4,FALSE),"")</f>
        <v>Un</v>
      </c>
    </row>
    <row r="12458" spans="1:123" ht="24" customHeight="1" x14ac:dyDescent="0.25">
      <c r="A12458" s="276"/>
      <c r="B12458" s="88"/>
      <c r="D12458" s="94"/>
      <c r="E12458" s="95"/>
      <c r="G12458" s="277"/>
    </row>
    <row r="12459" spans="1:123" ht="24" customHeight="1" x14ac:dyDescent="0.25">
      <c r="A12459" s="335" t="s">
        <v>507</v>
      </c>
      <c r="B12459" s="336"/>
      <c r="C12459" s="337" t="s">
        <v>0</v>
      </c>
      <c r="D12459" s="337" t="s">
        <v>27</v>
      </c>
      <c r="E12459" s="339" t="s">
        <v>28</v>
      </c>
      <c r="F12459" s="341" t="s">
        <v>29</v>
      </c>
      <c r="G12459" s="341" t="s">
        <v>30</v>
      </c>
    </row>
    <row r="12460" spans="1:123" s="94" customFormat="1" ht="24" customHeight="1" x14ac:dyDescent="0.25">
      <c r="A12460" s="99" t="s">
        <v>508</v>
      </c>
      <c r="B12460" s="99" t="s">
        <v>509</v>
      </c>
      <c r="C12460" s="338"/>
      <c r="D12460" s="338"/>
      <c r="E12460" s="340"/>
      <c r="F12460" s="342"/>
      <c r="G12460" s="342"/>
      <c r="H12460" s="225"/>
      <c r="I12460" s="225"/>
      <c r="J12460" s="225"/>
      <c r="K12460" s="225"/>
      <c r="L12460" s="225"/>
      <c r="M12460" s="225"/>
      <c r="N12460" s="225"/>
      <c r="O12460" s="225"/>
      <c r="P12460" s="225"/>
      <c r="Q12460" s="225"/>
      <c r="R12460" s="225"/>
      <c r="S12460" s="225"/>
      <c r="T12460" s="225"/>
      <c r="U12460" s="225"/>
      <c r="V12460" s="225"/>
      <c r="W12460" s="225"/>
      <c r="X12460" s="225"/>
      <c r="Y12460" s="225"/>
      <c r="Z12460" s="225"/>
      <c r="AA12460" s="225"/>
      <c r="AB12460" s="225"/>
      <c r="AC12460" s="225"/>
      <c r="AD12460" s="225"/>
      <c r="AE12460" s="225"/>
      <c r="AF12460" s="225"/>
      <c r="AG12460" s="225"/>
      <c r="AH12460" s="225"/>
      <c r="AI12460" s="225"/>
      <c r="AJ12460" s="225"/>
      <c r="AK12460" s="225"/>
      <c r="AL12460" s="225"/>
      <c r="AM12460" s="225"/>
      <c r="AN12460" s="225"/>
      <c r="AO12460" s="225"/>
      <c r="AP12460" s="225"/>
      <c r="AQ12460" s="225"/>
      <c r="AR12460" s="225"/>
      <c r="AS12460" s="225"/>
      <c r="AT12460" s="225"/>
      <c r="AU12460" s="225"/>
      <c r="AV12460" s="225"/>
      <c r="AW12460" s="225"/>
      <c r="AX12460" s="225"/>
      <c r="AY12460" s="225"/>
      <c r="AZ12460" s="225"/>
      <c r="BA12460" s="225"/>
      <c r="BB12460" s="225"/>
      <c r="BC12460" s="225"/>
      <c r="BD12460" s="225"/>
      <c r="BE12460" s="225"/>
      <c r="BF12460" s="225"/>
      <c r="BG12460" s="225"/>
      <c r="BH12460" s="225"/>
      <c r="BI12460" s="225"/>
      <c r="BJ12460" s="225"/>
      <c r="BK12460" s="225"/>
      <c r="BL12460" s="225"/>
      <c r="BM12460" s="225"/>
      <c r="BN12460" s="225"/>
      <c r="BO12460" s="225"/>
      <c r="BP12460" s="225"/>
      <c r="BQ12460" s="225"/>
      <c r="BR12460" s="225"/>
      <c r="BS12460" s="225"/>
      <c r="BT12460" s="225"/>
      <c r="BU12460" s="225"/>
      <c r="BV12460" s="225"/>
      <c r="BW12460" s="225"/>
      <c r="BX12460" s="225"/>
      <c r="BY12460" s="225"/>
      <c r="BZ12460" s="225"/>
      <c r="CA12460" s="225"/>
      <c r="CB12460" s="225"/>
      <c r="CC12460" s="225"/>
      <c r="CD12460" s="225"/>
      <c r="CE12460" s="225"/>
      <c r="CF12460" s="225"/>
      <c r="CG12460" s="225"/>
      <c r="CH12460" s="225"/>
      <c r="CI12460" s="225"/>
      <c r="CJ12460" s="225"/>
      <c r="CK12460" s="225"/>
      <c r="CL12460" s="225"/>
      <c r="CM12460" s="225"/>
      <c r="CN12460" s="225"/>
      <c r="CO12460" s="225"/>
      <c r="CP12460" s="225"/>
      <c r="CQ12460" s="225"/>
      <c r="CR12460" s="225"/>
      <c r="CS12460" s="225"/>
      <c r="CT12460" s="225"/>
      <c r="CU12460" s="225"/>
      <c r="CV12460" s="225"/>
      <c r="CW12460" s="225"/>
      <c r="CX12460" s="225"/>
      <c r="CY12460" s="225"/>
      <c r="CZ12460" s="225"/>
      <c r="DA12460" s="225"/>
      <c r="DB12460" s="225"/>
      <c r="DC12460" s="225"/>
      <c r="DD12460" s="225"/>
      <c r="DE12460" s="225"/>
      <c r="DF12460" s="225"/>
      <c r="DG12460" s="225"/>
      <c r="DH12460" s="225"/>
      <c r="DI12460" s="225"/>
      <c r="DJ12460" s="225"/>
      <c r="DK12460" s="225"/>
      <c r="DL12460" s="225"/>
      <c r="DM12460" s="225"/>
      <c r="DN12460" s="225"/>
      <c r="DO12460" s="225"/>
      <c r="DP12460" s="225"/>
      <c r="DQ12460" s="225"/>
      <c r="DR12460" s="225"/>
      <c r="DS12460" s="225"/>
    </row>
    <row r="12461" spans="1:123" ht="24" customHeight="1" x14ac:dyDescent="0.25">
      <c r="A12461" s="279"/>
      <c r="B12461" s="100"/>
      <c r="C12461" s="138" t="s">
        <v>604</v>
      </c>
      <c r="D12461" s="101"/>
      <c r="E12461" s="102"/>
      <c r="F12461" s="103"/>
      <c r="G12461" s="280"/>
    </row>
    <row r="12462" spans="1:123" s="224" customFormat="1" ht="24" customHeight="1" x14ac:dyDescent="0.25">
      <c r="A12462" s="219" t="str">
        <f t="shared" ref="A12462:A12475" si="3736">IFERROR(VLOOKUP(C12462,Tabla_Insumos,4,FALSE),"")</f>
        <v/>
      </c>
      <c r="B12462" s="217" t="str">
        <f>IFERROR(VLOOKUP(C12462,Tabla_Insumos,5,FALSE),"")</f>
        <v/>
      </c>
      <c r="C12462" s="218"/>
      <c r="D12462" s="219" t="str">
        <f t="shared" ref="D12462:D12475" si="3737">IFERROR(VLOOKUP(C12462,Tabla_Insumos,2,FALSE),"")</f>
        <v/>
      </c>
      <c r="E12462" s="220"/>
      <c r="F12462" s="221">
        <f t="shared" ref="F12462:F12475" si="3738">IFERROR(VLOOKUP(C12462,Tabla_Insumos,3,FALSE),0)</f>
        <v>0</v>
      </c>
      <c r="G12462" s="281">
        <f>ROUND(E12462*F12462,2)</f>
        <v>0</v>
      </c>
    </row>
    <row r="12463" spans="1:123" s="224" customFormat="1" ht="24" customHeight="1" x14ac:dyDescent="0.25">
      <c r="A12463" s="219" t="str">
        <f t="shared" si="3736"/>
        <v/>
      </c>
      <c r="B12463" s="217" t="str">
        <f t="shared" ref="B12463:B12475" si="3739">IFERROR(VLOOKUP(C12463,Tabla_Insumos,5,FALSE),"")</f>
        <v/>
      </c>
      <c r="C12463" s="218"/>
      <c r="D12463" s="219" t="str">
        <f t="shared" si="3737"/>
        <v/>
      </c>
      <c r="E12463" s="220"/>
      <c r="F12463" s="221">
        <f t="shared" si="3738"/>
        <v>0</v>
      </c>
      <c r="G12463" s="281">
        <f t="shared" ref="G12463:G12475" si="3740">ROUND(E12463*F12463,2)</f>
        <v>0</v>
      </c>
    </row>
    <row r="12464" spans="1:123" s="224" customFormat="1" ht="24" customHeight="1" x14ac:dyDescent="0.25">
      <c r="A12464" s="219" t="str">
        <f t="shared" si="3736"/>
        <v/>
      </c>
      <c r="B12464" s="217" t="str">
        <f t="shared" si="3739"/>
        <v/>
      </c>
      <c r="C12464" s="218"/>
      <c r="D12464" s="219" t="str">
        <f t="shared" si="3737"/>
        <v/>
      </c>
      <c r="E12464" s="220"/>
      <c r="F12464" s="221">
        <f t="shared" si="3738"/>
        <v>0</v>
      </c>
      <c r="G12464" s="281">
        <f t="shared" si="3740"/>
        <v>0</v>
      </c>
    </row>
    <row r="12465" spans="1:7" s="224" customFormat="1" ht="24" customHeight="1" x14ac:dyDescent="0.25">
      <c r="A12465" s="219" t="str">
        <f t="shared" si="3736"/>
        <v/>
      </c>
      <c r="B12465" s="217" t="str">
        <f t="shared" si="3739"/>
        <v/>
      </c>
      <c r="C12465" s="218"/>
      <c r="D12465" s="219" t="str">
        <f t="shared" si="3737"/>
        <v/>
      </c>
      <c r="E12465" s="220"/>
      <c r="F12465" s="221">
        <f t="shared" si="3738"/>
        <v>0</v>
      </c>
      <c r="G12465" s="281">
        <f t="shared" si="3740"/>
        <v>0</v>
      </c>
    </row>
    <row r="12466" spans="1:7" s="224" customFormat="1" ht="24" customHeight="1" x14ac:dyDescent="0.25">
      <c r="A12466" s="219" t="str">
        <f t="shared" si="3736"/>
        <v/>
      </c>
      <c r="B12466" s="217" t="str">
        <f t="shared" si="3739"/>
        <v/>
      </c>
      <c r="C12466" s="218"/>
      <c r="D12466" s="219" t="str">
        <f t="shared" si="3737"/>
        <v/>
      </c>
      <c r="E12466" s="220"/>
      <c r="F12466" s="221">
        <f t="shared" si="3738"/>
        <v>0</v>
      </c>
      <c r="G12466" s="281">
        <f t="shared" si="3740"/>
        <v>0</v>
      </c>
    </row>
    <row r="12467" spans="1:7" s="224" customFormat="1" ht="24" customHeight="1" x14ac:dyDescent="0.25">
      <c r="A12467" s="219" t="str">
        <f t="shared" si="3736"/>
        <v/>
      </c>
      <c r="B12467" s="217" t="str">
        <f t="shared" si="3739"/>
        <v/>
      </c>
      <c r="C12467" s="218"/>
      <c r="D12467" s="219" t="str">
        <f t="shared" si="3737"/>
        <v/>
      </c>
      <c r="E12467" s="220"/>
      <c r="F12467" s="221">
        <f t="shared" si="3738"/>
        <v>0</v>
      </c>
      <c r="G12467" s="281">
        <f t="shared" si="3740"/>
        <v>0</v>
      </c>
    </row>
    <row r="12468" spans="1:7" s="224" customFormat="1" ht="24" customHeight="1" x14ac:dyDescent="0.25">
      <c r="A12468" s="219" t="str">
        <f t="shared" si="3736"/>
        <v/>
      </c>
      <c r="B12468" s="217" t="str">
        <f t="shared" si="3739"/>
        <v/>
      </c>
      <c r="C12468" s="218"/>
      <c r="D12468" s="219" t="str">
        <f t="shared" si="3737"/>
        <v/>
      </c>
      <c r="E12468" s="220"/>
      <c r="F12468" s="221">
        <f t="shared" si="3738"/>
        <v>0</v>
      </c>
      <c r="G12468" s="281">
        <f t="shared" si="3740"/>
        <v>0</v>
      </c>
    </row>
    <row r="12469" spans="1:7" s="224" customFormat="1" ht="24" customHeight="1" x14ac:dyDescent="0.25">
      <c r="A12469" s="219" t="str">
        <f t="shared" si="3736"/>
        <v/>
      </c>
      <c r="B12469" s="217" t="str">
        <f t="shared" si="3739"/>
        <v/>
      </c>
      <c r="C12469" s="218"/>
      <c r="D12469" s="219" t="str">
        <f t="shared" si="3737"/>
        <v/>
      </c>
      <c r="E12469" s="220"/>
      <c r="F12469" s="221">
        <f t="shared" si="3738"/>
        <v>0</v>
      </c>
      <c r="G12469" s="281">
        <f t="shared" si="3740"/>
        <v>0</v>
      </c>
    </row>
    <row r="12470" spans="1:7" s="224" customFormat="1" ht="24" customHeight="1" x14ac:dyDescent="0.25">
      <c r="A12470" s="219" t="str">
        <f t="shared" si="3736"/>
        <v/>
      </c>
      <c r="B12470" s="217" t="str">
        <f t="shared" si="3739"/>
        <v/>
      </c>
      <c r="C12470" s="218"/>
      <c r="D12470" s="219" t="str">
        <f t="shared" si="3737"/>
        <v/>
      </c>
      <c r="E12470" s="220"/>
      <c r="F12470" s="221">
        <f t="shared" si="3738"/>
        <v>0</v>
      </c>
      <c r="G12470" s="281">
        <f t="shared" si="3740"/>
        <v>0</v>
      </c>
    </row>
    <row r="12471" spans="1:7" s="224" customFormat="1" ht="24" customHeight="1" x14ac:dyDescent="0.25">
      <c r="A12471" s="219" t="str">
        <f t="shared" si="3736"/>
        <v/>
      </c>
      <c r="B12471" s="217" t="str">
        <f t="shared" si="3739"/>
        <v/>
      </c>
      <c r="C12471" s="218"/>
      <c r="D12471" s="219" t="str">
        <f t="shared" si="3737"/>
        <v/>
      </c>
      <c r="E12471" s="220"/>
      <c r="F12471" s="221">
        <f t="shared" si="3738"/>
        <v>0</v>
      </c>
      <c r="G12471" s="281">
        <f t="shared" si="3740"/>
        <v>0</v>
      </c>
    </row>
    <row r="12472" spans="1:7" s="224" customFormat="1" ht="24" customHeight="1" x14ac:dyDescent="0.25">
      <c r="A12472" s="219" t="str">
        <f t="shared" si="3736"/>
        <v/>
      </c>
      <c r="B12472" s="217" t="str">
        <f t="shared" si="3739"/>
        <v/>
      </c>
      <c r="C12472" s="218"/>
      <c r="D12472" s="219" t="str">
        <f t="shared" si="3737"/>
        <v/>
      </c>
      <c r="E12472" s="220"/>
      <c r="F12472" s="221">
        <f t="shared" si="3738"/>
        <v>0</v>
      </c>
      <c r="G12472" s="281">
        <f t="shared" si="3740"/>
        <v>0</v>
      </c>
    </row>
    <row r="12473" spans="1:7" s="224" customFormat="1" ht="24" customHeight="1" x14ac:dyDescent="0.25">
      <c r="A12473" s="219" t="str">
        <f t="shared" si="3736"/>
        <v/>
      </c>
      <c r="B12473" s="217" t="str">
        <f t="shared" si="3739"/>
        <v/>
      </c>
      <c r="C12473" s="218"/>
      <c r="D12473" s="219" t="str">
        <f t="shared" si="3737"/>
        <v/>
      </c>
      <c r="E12473" s="220"/>
      <c r="F12473" s="221">
        <f t="shared" si="3738"/>
        <v>0</v>
      </c>
      <c r="G12473" s="281">
        <f t="shared" si="3740"/>
        <v>0</v>
      </c>
    </row>
    <row r="12474" spans="1:7" s="224" customFormat="1" ht="24" customHeight="1" x14ac:dyDescent="0.25">
      <c r="A12474" s="219" t="str">
        <f t="shared" si="3736"/>
        <v/>
      </c>
      <c r="B12474" s="217" t="str">
        <f t="shared" si="3739"/>
        <v/>
      </c>
      <c r="C12474" s="218"/>
      <c r="D12474" s="219" t="str">
        <f t="shared" si="3737"/>
        <v/>
      </c>
      <c r="E12474" s="220"/>
      <c r="F12474" s="221">
        <f t="shared" si="3738"/>
        <v>0</v>
      </c>
      <c r="G12474" s="281">
        <f t="shared" si="3740"/>
        <v>0</v>
      </c>
    </row>
    <row r="12475" spans="1:7" s="224" customFormat="1" ht="24" customHeight="1" x14ac:dyDescent="0.25">
      <c r="A12475" s="219" t="str">
        <f t="shared" si="3736"/>
        <v/>
      </c>
      <c r="B12475" s="217" t="str">
        <f t="shared" si="3739"/>
        <v/>
      </c>
      <c r="C12475" s="218"/>
      <c r="D12475" s="219" t="str">
        <f t="shared" si="3737"/>
        <v/>
      </c>
      <c r="E12475" s="220"/>
      <c r="F12475" s="222">
        <f t="shared" si="3738"/>
        <v>0</v>
      </c>
      <c r="G12475" s="281">
        <f t="shared" si="3740"/>
        <v>0</v>
      </c>
    </row>
    <row r="12476" spans="1:7" ht="24" customHeight="1" x14ac:dyDescent="0.25">
      <c r="A12476" s="282"/>
      <c r="D12476" s="94"/>
      <c r="E12476" s="95"/>
      <c r="F12476" s="268" t="s">
        <v>31</v>
      </c>
      <c r="G12476" s="283">
        <f>SUBTOTAL(9,G12462:G12475)</f>
        <v>0</v>
      </c>
    </row>
    <row r="12477" spans="1:7" ht="24" customHeight="1" x14ac:dyDescent="0.25">
      <c r="A12477" s="282"/>
      <c r="C12477" s="104" t="s">
        <v>605</v>
      </c>
      <c r="D12477" s="94"/>
      <c r="E12477" s="95"/>
      <c r="G12477" s="284"/>
    </row>
    <row r="12478" spans="1:7" s="224" customFormat="1" ht="24" customHeight="1" x14ac:dyDescent="0.25">
      <c r="A12478" s="219" t="str">
        <f t="shared" ref="A12478:A12485" si="3741">IFERROR(VLOOKUP(C12478,Tabla_Insumos,4,FALSE),"")</f>
        <v/>
      </c>
      <c r="B12478" s="217">
        <f t="shared" ref="B12478:B12485" si="3742">IFERROR(VLOOKUP(A12478,Tabla_Indices,5,FALSE),"")</f>
        <v>0</v>
      </c>
      <c r="C12478" s="218"/>
      <c r="D12478" s="219" t="str">
        <f t="shared" ref="D12478:D12485" si="3743">IFERROR(VLOOKUP(C12478,Tabla_Insumos,2,FALSE),"")</f>
        <v/>
      </c>
      <c r="E12478" s="220"/>
      <c r="F12478" s="223">
        <f t="shared" ref="F12478:F12485" si="3744">IFERROR(VLOOKUP(C12478,Tabla_Insumos,3,FALSE),0)</f>
        <v>0</v>
      </c>
      <c r="G12478" s="281">
        <f>ROUND(E12478*F12478,2)</f>
        <v>0</v>
      </c>
    </row>
    <row r="12479" spans="1:7" s="224" customFormat="1" ht="24" customHeight="1" x14ac:dyDescent="0.25">
      <c r="A12479" s="219" t="str">
        <f t="shared" si="3741"/>
        <v/>
      </c>
      <c r="B12479" s="217">
        <f t="shared" si="3742"/>
        <v>0</v>
      </c>
      <c r="C12479" s="218"/>
      <c r="D12479" s="219" t="str">
        <f t="shared" si="3743"/>
        <v/>
      </c>
      <c r="E12479" s="220"/>
      <c r="F12479" s="223">
        <f t="shared" si="3744"/>
        <v>0</v>
      </c>
      <c r="G12479" s="281">
        <f>ROUND(E12479*F12479,2)</f>
        <v>0</v>
      </c>
    </row>
    <row r="12480" spans="1:7" s="224" customFormat="1" ht="24" customHeight="1" x14ac:dyDescent="0.25">
      <c r="A12480" s="219" t="str">
        <f t="shared" si="3741"/>
        <v/>
      </c>
      <c r="B12480" s="217">
        <f t="shared" si="3742"/>
        <v>0</v>
      </c>
      <c r="C12480" s="218"/>
      <c r="D12480" s="219" t="str">
        <f t="shared" si="3743"/>
        <v/>
      </c>
      <c r="E12480" s="220"/>
      <c r="F12480" s="223">
        <f t="shared" si="3744"/>
        <v>0</v>
      </c>
      <c r="G12480" s="281">
        <f t="shared" ref="G12480:G12485" si="3745">ROUND(E12480*F12480,2)</f>
        <v>0</v>
      </c>
    </row>
    <row r="12481" spans="1:7" s="224" customFormat="1" ht="24" customHeight="1" x14ac:dyDescent="0.25">
      <c r="A12481" s="219" t="str">
        <f t="shared" si="3741"/>
        <v/>
      </c>
      <c r="B12481" s="217">
        <f t="shared" si="3742"/>
        <v>0</v>
      </c>
      <c r="C12481" s="218"/>
      <c r="D12481" s="219" t="str">
        <f t="shared" si="3743"/>
        <v/>
      </c>
      <c r="E12481" s="220"/>
      <c r="F12481" s="223">
        <f t="shared" si="3744"/>
        <v>0</v>
      </c>
      <c r="G12481" s="281">
        <f t="shared" si="3745"/>
        <v>0</v>
      </c>
    </row>
    <row r="12482" spans="1:7" s="224" customFormat="1" ht="24" customHeight="1" x14ac:dyDescent="0.25">
      <c r="A12482" s="219" t="str">
        <f t="shared" si="3741"/>
        <v/>
      </c>
      <c r="B12482" s="217">
        <f t="shared" si="3742"/>
        <v>0</v>
      </c>
      <c r="C12482" s="218"/>
      <c r="D12482" s="219" t="str">
        <f t="shared" si="3743"/>
        <v/>
      </c>
      <c r="E12482" s="220"/>
      <c r="F12482" s="221">
        <f t="shared" si="3744"/>
        <v>0</v>
      </c>
      <c r="G12482" s="281">
        <f t="shared" si="3745"/>
        <v>0</v>
      </c>
    </row>
    <row r="12483" spans="1:7" s="224" customFormat="1" ht="24" customHeight="1" x14ac:dyDescent="0.25">
      <c r="A12483" s="219" t="str">
        <f t="shared" si="3741"/>
        <v/>
      </c>
      <c r="B12483" s="217">
        <f t="shared" si="3742"/>
        <v>0</v>
      </c>
      <c r="C12483" s="218"/>
      <c r="D12483" s="219" t="str">
        <f t="shared" si="3743"/>
        <v/>
      </c>
      <c r="E12483" s="220"/>
      <c r="F12483" s="221">
        <f t="shared" si="3744"/>
        <v>0</v>
      </c>
      <c r="G12483" s="281">
        <f t="shared" si="3745"/>
        <v>0</v>
      </c>
    </row>
    <row r="12484" spans="1:7" s="224" customFormat="1" ht="24" customHeight="1" x14ac:dyDescent="0.25">
      <c r="A12484" s="219" t="str">
        <f t="shared" si="3741"/>
        <v/>
      </c>
      <c r="B12484" s="217">
        <f t="shared" si="3742"/>
        <v>0</v>
      </c>
      <c r="C12484" s="218"/>
      <c r="D12484" s="219" t="str">
        <f t="shared" si="3743"/>
        <v/>
      </c>
      <c r="E12484" s="220"/>
      <c r="F12484" s="221">
        <f t="shared" si="3744"/>
        <v>0</v>
      </c>
      <c r="G12484" s="281">
        <f t="shared" si="3745"/>
        <v>0</v>
      </c>
    </row>
    <row r="12485" spans="1:7" s="224" customFormat="1" ht="24" customHeight="1" x14ac:dyDescent="0.25">
      <c r="A12485" s="219" t="str">
        <f t="shared" si="3741"/>
        <v/>
      </c>
      <c r="B12485" s="217">
        <f t="shared" si="3742"/>
        <v>0</v>
      </c>
      <c r="C12485" s="218"/>
      <c r="D12485" s="219" t="str">
        <f t="shared" si="3743"/>
        <v/>
      </c>
      <c r="E12485" s="220"/>
      <c r="F12485" s="221">
        <f t="shared" si="3744"/>
        <v>0</v>
      </c>
      <c r="G12485" s="281">
        <f t="shared" si="3745"/>
        <v>0</v>
      </c>
    </row>
    <row r="12486" spans="1:7" ht="24" customHeight="1" x14ac:dyDescent="0.25">
      <c r="A12486" s="282"/>
      <c r="D12486" s="94"/>
      <c r="E12486" s="95"/>
      <c r="F12486" s="268" t="s">
        <v>32</v>
      </c>
      <c r="G12486" s="283">
        <f>SUBTOTAL(9,G12478:G12485)</f>
        <v>0</v>
      </c>
    </row>
    <row r="12487" spans="1:7" ht="24" customHeight="1" x14ac:dyDescent="0.25">
      <c r="A12487" s="282"/>
      <c r="C12487" s="104" t="s">
        <v>606</v>
      </c>
      <c r="D12487" s="94"/>
      <c r="E12487" s="95"/>
      <c r="G12487" s="284"/>
    </row>
    <row r="12488" spans="1:7" s="224" customFormat="1" ht="24" customHeight="1" x14ac:dyDescent="0.25">
      <c r="A12488" s="219" t="str">
        <f t="shared" ref="A12488:A12496" si="3746">IFERROR(VLOOKUP(C12488,Tabla_Insumos,4,FALSE),"")</f>
        <v/>
      </c>
      <c r="B12488" s="217" t="str">
        <f t="shared" ref="B12488:B12496" si="3747">IFERROR(VLOOKUP(C12488,Tabla_Insumos,5,FALSE),"")</f>
        <v/>
      </c>
      <c r="C12488" s="218"/>
      <c r="D12488" s="219" t="str">
        <f t="shared" ref="D12488:D12496" si="3748">IFERROR(VLOOKUP(C12488,Tabla_Insumos,2,FALSE),"")</f>
        <v/>
      </c>
      <c r="E12488" s="220"/>
      <c r="F12488" s="221">
        <f t="shared" ref="F12488:F12496" si="3749">IFERROR(VLOOKUP(C12488,Tabla_Insumos,3,FALSE),0)</f>
        <v>0</v>
      </c>
      <c r="G12488" s="281">
        <f t="shared" ref="G12488:G12496" si="3750">ROUND(E12488*F12488,2)</f>
        <v>0</v>
      </c>
    </row>
    <row r="12489" spans="1:7" s="224" customFormat="1" ht="24" customHeight="1" x14ac:dyDescent="0.25">
      <c r="A12489" s="219" t="str">
        <f t="shared" si="3746"/>
        <v/>
      </c>
      <c r="B12489" s="217" t="str">
        <f t="shared" si="3747"/>
        <v/>
      </c>
      <c r="C12489" s="218"/>
      <c r="D12489" s="219" t="str">
        <f t="shared" si="3748"/>
        <v/>
      </c>
      <c r="E12489" s="220"/>
      <c r="F12489" s="221">
        <f t="shared" si="3749"/>
        <v>0</v>
      </c>
      <c r="G12489" s="281">
        <f t="shared" si="3750"/>
        <v>0</v>
      </c>
    </row>
    <row r="12490" spans="1:7" s="224" customFormat="1" ht="24" customHeight="1" x14ac:dyDescent="0.25">
      <c r="A12490" s="219" t="str">
        <f t="shared" si="3746"/>
        <v/>
      </c>
      <c r="B12490" s="217" t="str">
        <f t="shared" si="3747"/>
        <v/>
      </c>
      <c r="C12490" s="218"/>
      <c r="D12490" s="219" t="str">
        <f t="shared" si="3748"/>
        <v/>
      </c>
      <c r="E12490" s="220"/>
      <c r="F12490" s="221">
        <f t="shared" si="3749"/>
        <v>0</v>
      </c>
      <c r="G12490" s="281">
        <f t="shared" si="3750"/>
        <v>0</v>
      </c>
    </row>
    <row r="12491" spans="1:7" s="224" customFormat="1" ht="24" customHeight="1" x14ac:dyDescent="0.25">
      <c r="A12491" s="219" t="str">
        <f t="shared" si="3746"/>
        <v/>
      </c>
      <c r="B12491" s="217" t="str">
        <f t="shared" si="3747"/>
        <v/>
      </c>
      <c r="C12491" s="218"/>
      <c r="D12491" s="219" t="str">
        <f t="shared" si="3748"/>
        <v/>
      </c>
      <c r="E12491" s="220"/>
      <c r="F12491" s="221">
        <f t="shared" si="3749"/>
        <v>0</v>
      </c>
      <c r="G12491" s="281">
        <f t="shared" si="3750"/>
        <v>0</v>
      </c>
    </row>
    <row r="12492" spans="1:7" s="224" customFormat="1" ht="24" customHeight="1" x14ac:dyDescent="0.25">
      <c r="A12492" s="219" t="str">
        <f t="shared" si="3746"/>
        <v/>
      </c>
      <c r="B12492" s="217" t="str">
        <f t="shared" si="3747"/>
        <v/>
      </c>
      <c r="C12492" s="218"/>
      <c r="D12492" s="219" t="str">
        <f t="shared" si="3748"/>
        <v/>
      </c>
      <c r="E12492" s="220"/>
      <c r="F12492" s="221">
        <f t="shared" si="3749"/>
        <v>0</v>
      </c>
      <c r="G12492" s="281">
        <f t="shared" si="3750"/>
        <v>0</v>
      </c>
    </row>
    <row r="12493" spans="1:7" s="224" customFormat="1" ht="24" customHeight="1" x14ac:dyDescent="0.25">
      <c r="A12493" s="219" t="str">
        <f t="shared" si="3746"/>
        <v/>
      </c>
      <c r="B12493" s="217" t="str">
        <f t="shared" si="3747"/>
        <v/>
      </c>
      <c r="C12493" s="218"/>
      <c r="D12493" s="219" t="str">
        <f t="shared" si="3748"/>
        <v/>
      </c>
      <c r="E12493" s="220"/>
      <c r="F12493" s="221">
        <f t="shared" si="3749"/>
        <v>0</v>
      </c>
      <c r="G12493" s="281">
        <f t="shared" si="3750"/>
        <v>0</v>
      </c>
    </row>
    <row r="12494" spans="1:7" s="224" customFormat="1" ht="24" customHeight="1" x14ac:dyDescent="0.25">
      <c r="A12494" s="219" t="str">
        <f t="shared" si="3746"/>
        <v/>
      </c>
      <c r="B12494" s="217" t="str">
        <f t="shared" si="3747"/>
        <v/>
      </c>
      <c r="C12494" s="218"/>
      <c r="D12494" s="219" t="str">
        <f t="shared" si="3748"/>
        <v/>
      </c>
      <c r="E12494" s="220"/>
      <c r="F12494" s="221">
        <f t="shared" si="3749"/>
        <v>0</v>
      </c>
      <c r="G12494" s="281">
        <f t="shared" si="3750"/>
        <v>0</v>
      </c>
    </row>
    <row r="12495" spans="1:7" s="224" customFormat="1" ht="24" customHeight="1" x14ac:dyDescent="0.25">
      <c r="A12495" s="219" t="str">
        <f t="shared" si="3746"/>
        <v/>
      </c>
      <c r="B12495" s="217" t="str">
        <f t="shared" si="3747"/>
        <v/>
      </c>
      <c r="C12495" s="218"/>
      <c r="D12495" s="219" t="str">
        <f t="shared" si="3748"/>
        <v/>
      </c>
      <c r="E12495" s="220"/>
      <c r="F12495" s="221">
        <f t="shared" si="3749"/>
        <v>0</v>
      </c>
      <c r="G12495" s="281">
        <f t="shared" si="3750"/>
        <v>0</v>
      </c>
    </row>
    <row r="12496" spans="1:7" s="224" customFormat="1" ht="24" customHeight="1" x14ac:dyDescent="0.25">
      <c r="A12496" s="219" t="str">
        <f t="shared" si="3746"/>
        <v/>
      </c>
      <c r="B12496" s="217" t="str">
        <f t="shared" si="3747"/>
        <v/>
      </c>
      <c r="C12496" s="218"/>
      <c r="D12496" s="219" t="str">
        <f t="shared" si="3748"/>
        <v/>
      </c>
      <c r="E12496" s="220"/>
      <c r="F12496" s="221">
        <f t="shared" si="3749"/>
        <v>0</v>
      </c>
      <c r="G12496" s="281">
        <f t="shared" si="3750"/>
        <v>0</v>
      </c>
    </row>
    <row r="12497" spans="1:123" ht="24" customHeight="1" x14ac:dyDescent="0.25">
      <c r="A12497" s="285"/>
      <c r="B12497" s="94"/>
      <c r="D12497" s="94"/>
      <c r="E12497" s="95"/>
      <c r="F12497" s="268" t="s">
        <v>33</v>
      </c>
      <c r="G12497" s="283">
        <f>SUBTOTAL(9,G12488:G12496)</f>
        <v>0</v>
      </c>
    </row>
    <row r="12498" spans="1:123" ht="24" customHeight="1" x14ac:dyDescent="0.25">
      <c r="A12498" s="286"/>
      <c r="B12498" s="94"/>
      <c r="D12498" s="94"/>
      <c r="E12498" s="95"/>
      <c r="G12498" s="284"/>
    </row>
    <row r="12499" spans="1:123" ht="24" customHeight="1" x14ac:dyDescent="0.25">
      <c r="A12499" s="287" t="str">
        <f>B12457</f>
        <v>24.4.7.11</v>
      </c>
      <c r="B12499" s="288" t="str">
        <f>C12457</f>
        <v>Mangrullo</v>
      </c>
      <c r="C12499" s="101"/>
      <c r="D12499" s="101" t="s">
        <v>34</v>
      </c>
      <c r="E12499" s="102"/>
      <c r="F12499" s="290" t="s">
        <v>35</v>
      </c>
      <c r="G12499" s="289">
        <f>SUBTOTAL(9,G12462:G12498)</f>
        <v>0</v>
      </c>
    </row>
    <row r="12501" spans="1:123" ht="24" customHeight="1" x14ac:dyDescent="0.25">
      <c r="A12501" s="269" t="s">
        <v>37</v>
      </c>
      <c r="B12501" s="270"/>
      <c r="C12501" s="270"/>
      <c r="D12501" s="270"/>
      <c r="E12501" s="270"/>
      <c r="F12501" s="270"/>
      <c r="G12501" s="271"/>
    </row>
    <row r="12502" spans="1:123" ht="24" customHeight="1" x14ac:dyDescent="0.25">
      <c r="A12502" s="272" t="s">
        <v>602</v>
      </c>
      <c r="B12502" s="90" t="str">
        <f>Comitente</f>
        <v>SUBSECRETARIA DE ARQUITECTURA</v>
      </c>
      <c r="C12502" s="86"/>
      <c r="D12502" s="91"/>
      <c r="E12502" s="91"/>
      <c r="F12502" s="92"/>
      <c r="G12502" s="273"/>
    </row>
    <row r="12503" spans="1:123" ht="24" customHeight="1" x14ac:dyDescent="0.25">
      <c r="A12503" s="272" t="s">
        <v>603</v>
      </c>
      <c r="B12503" s="90">
        <f>Contratista</f>
        <v>0</v>
      </c>
      <c r="C12503" s="87"/>
      <c r="D12503" s="87"/>
      <c r="E12503" s="87"/>
      <c r="F12503" s="93"/>
      <c r="G12503" s="274"/>
    </row>
    <row r="12504" spans="1:123" ht="24" customHeight="1" x14ac:dyDescent="0.25">
      <c r="A12504" s="272" t="s">
        <v>24</v>
      </c>
      <c r="B12504" s="90" t="str">
        <f>Obra</f>
        <v>E.N.I. Bº 7 de Septiembre</v>
      </c>
      <c r="C12504" s="87"/>
      <c r="D12504" s="87"/>
      <c r="E12504" s="87"/>
      <c r="F12504" s="93" t="s">
        <v>38</v>
      </c>
      <c r="G12504" s="275">
        <f>Fecha_Base</f>
        <v>0</v>
      </c>
    </row>
    <row r="12505" spans="1:123" ht="24" customHeight="1" x14ac:dyDescent="0.25">
      <c r="A12505" s="276" t="s">
        <v>601</v>
      </c>
      <c r="B12505" s="88" t="str">
        <f>Ubicación</f>
        <v>CHIMBAS - SAN JUAN</v>
      </c>
      <c r="C12505" s="88"/>
      <c r="D12505" s="94"/>
      <c r="E12505" s="95"/>
      <c r="G12505" s="277"/>
    </row>
    <row r="12506" spans="1:123" ht="24" customHeight="1" x14ac:dyDescent="0.25">
      <c r="A12506" s="276" t="s">
        <v>39</v>
      </c>
      <c r="B12506" s="97">
        <f>IFERROR(VALUE(LEFT(B12507,FIND(".",B12507)-1)),"")</f>
        <v>24</v>
      </c>
      <c r="C12506" s="89" t="str">
        <f>IFERROR(VLOOKUP(B12506,Tabla_CyP,2,FALSE),"")</f>
        <v xml:space="preserve"> VARIOS</v>
      </c>
      <c r="E12506" s="95"/>
      <c r="G12506" s="277"/>
    </row>
    <row r="12507" spans="1:123" ht="24" customHeight="1" x14ac:dyDescent="0.25">
      <c r="A12507" s="276" t="s">
        <v>25</v>
      </c>
      <c r="B12507" s="98" t="str">
        <f>IFERROR(VLOOKUP(COUNTIF($A$1:A12507,"ANALISIS DE PRECIOS"),Tabla_NumeroItem,2,FALSE),"")</f>
        <v>24.4.7.12</v>
      </c>
      <c r="C12507" s="89" t="str">
        <f>IFERROR(VLOOKUP(B12507,Tabla_CyP,2,FALSE),"")</f>
        <v>Calesita</v>
      </c>
      <c r="D12507" s="94"/>
      <c r="E12507" s="95"/>
      <c r="F12507" s="93" t="s">
        <v>26</v>
      </c>
      <c r="G12507" s="278" t="str">
        <f>IFERROR(VLOOKUP(B12507,Tabla_CyP,4,FALSE),"")</f>
        <v>Un</v>
      </c>
    </row>
    <row r="12508" spans="1:123" ht="24" customHeight="1" x14ac:dyDescent="0.25">
      <c r="A12508" s="276"/>
      <c r="B12508" s="88"/>
      <c r="D12508" s="94"/>
      <c r="E12508" s="95"/>
      <c r="G12508" s="277"/>
    </row>
    <row r="12509" spans="1:123" ht="24" customHeight="1" x14ac:dyDescent="0.25">
      <c r="A12509" s="335" t="s">
        <v>507</v>
      </c>
      <c r="B12509" s="336"/>
      <c r="C12509" s="337" t="s">
        <v>0</v>
      </c>
      <c r="D12509" s="337" t="s">
        <v>27</v>
      </c>
      <c r="E12509" s="339" t="s">
        <v>28</v>
      </c>
      <c r="F12509" s="341" t="s">
        <v>29</v>
      </c>
      <c r="G12509" s="341" t="s">
        <v>30</v>
      </c>
    </row>
    <row r="12510" spans="1:123" s="94" customFormat="1" ht="24" customHeight="1" x14ac:dyDescent="0.25">
      <c r="A12510" s="99" t="s">
        <v>508</v>
      </c>
      <c r="B12510" s="99" t="s">
        <v>509</v>
      </c>
      <c r="C12510" s="338"/>
      <c r="D12510" s="338"/>
      <c r="E12510" s="340"/>
      <c r="F12510" s="342"/>
      <c r="G12510" s="342"/>
      <c r="H12510" s="225"/>
      <c r="I12510" s="225"/>
      <c r="J12510" s="225"/>
      <c r="K12510" s="225"/>
      <c r="L12510" s="225"/>
      <c r="M12510" s="225"/>
      <c r="N12510" s="225"/>
      <c r="O12510" s="225"/>
      <c r="P12510" s="225"/>
      <c r="Q12510" s="225"/>
      <c r="R12510" s="225"/>
      <c r="S12510" s="225"/>
      <c r="T12510" s="225"/>
      <c r="U12510" s="225"/>
      <c r="V12510" s="225"/>
      <c r="W12510" s="225"/>
      <c r="X12510" s="225"/>
      <c r="Y12510" s="225"/>
      <c r="Z12510" s="225"/>
      <c r="AA12510" s="225"/>
      <c r="AB12510" s="225"/>
      <c r="AC12510" s="225"/>
      <c r="AD12510" s="225"/>
      <c r="AE12510" s="225"/>
      <c r="AF12510" s="225"/>
      <c r="AG12510" s="225"/>
      <c r="AH12510" s="225"/>
      <c r="AI12510" s="225"/>
      <c r="AJ12510" s="225"/>
      <c r="AK12510" s="225"/>
      <c r="AL12510" s="225"/>
      <c r="AM12510" s="225"/>
      <c r="AN12510" s="225"/>
      <c r="AO12510" s="225"/>
      <c r="AP12510" s="225"/>
      <c r="AQ12510" s="225"/>
      <c r="AR12510" s="225"/>
      <c r="AS12510" s="225"/>
      <c r="AT12510" s="225"/>
      <c r="AU12510" s="225"/>
      <c r="AV12510" s="225"/>
      <c r="AW12510" s="225"/>
      <c r="AX12510" s="225"/>
      <c r="AY12510" s="225"/>
      <c r="AZ12510" s="225"/>
      <c r="BA12510" s="225"/>
      <c r="BB12510" s="225"/>
      <c r="BC12510" s="225"/>
      <c r="BD12510" s="225"/>
      <c r="BE12510" s="225"/>
      <c r="BF12510" s="225"/>
      <c r="BG12510" s="225"/>
      <c r="BH12510" s="225"/>
      <c r="BI12510" s="225"/>
      <c r="BJ12510" s="225"/>
      <c r="BK12510" s="225"/>
      <c r="BL12510" s="225"/>
      <c r="BM12510" s="225"/>
      <c r="BN12510" s="225"/>
      <c r="BO12510" s="225"/>
      <c r="BP12510" s="225"/>
      <c r="BQ12510" s="225"/>
      <c r="BR12510" s="225"/>
      <c r="BS12510" s="225"/>
      <c r="BT12510" s="225"/>
      <c r="BU12510" s="225"/>
      <c r="BV12510" s="225"/>
      <c r="BW12510" s="225"/>
      <c r="BX12510" s="225"/>
      <c r="BY12510" s="225"/>
      <c r="BZ12510" s="225"/>
      <c r="CA12510" s="225"/>
      <c r="CB12510" s="225"/>
      <c r="CC12510" s="225"/>
      <c r="CD12510" s="225"/>
      <c r="CE12510" s="225"/>
      <c r="CF12510" s="225"/>
      <c r="CG12510" s="225"/>
      <c r="CH12510" s="225"/>
      <c r="CI12510" s="225"/>
      <c r="CJ12510" s="225"/>
      <c r="CK12510" s="225"/>
      <c r="CL12510" s="225"/>
      <c r="CM12510" s="225"/>
      <c r="CN12510" s="225"/>
      <c r="CO12510" s="225"/>
      <c r="CP12510" s="225"/>
      <c r="CQ12510" s="225"/>
      <c r="CR12510" s="225"/>
      <c r="CS12510" s="225"/>
      <c r="CT12510" s="225"/>
      <c r="CU12510" s="225"/>
      <c r="CV12510" s="225"/>
      <c r="CW12510" s="225"/>
      <c r="CX12510" s="225"/>
      <c r="CY12510" s="225"/>
      <c r="CZ12510" s="225"/>
      <c r="DA12510" s="225"/>
      <c r="DB12510" s="225"/>
      <c r="DC12510" s="225"/>
      <c r="DD12510" s="225"/>
      <c r="DE12510" s="225"/>
      <c r="DF12510" s="225"/>
      <c r="DG12510" s="225"/>
      <c r="DH12510" s="225"/>
      <c r="DI12510" s="225"/>
      <c r="DJ12510" s="225"/>
      <c r="DK12510" s="225"/>
      <c r="DL12510" s="225"/>
      <c r="DM12510" s="225"/>
      <c r="DN12510" s="225"/>
      <c r="DO12510" s="225"/>
      <c r="DP12510" s="225"/>
      <c r="DQ12510" s="225"/>
      <c r="DR12510" s="225"/>
      <c r="DS12510" s="225"/>
    </row>
    <row r="12511" spans="1:123" ht="24" customHeight="1" x14ac:dyDescent="0.25">
      <c r="A12511" s="279"/>
      <c r="B12511" s="100"/>
      <c r="C12511" s="138" t="s">
        <v>604</v>
      </c>
      <c r="D12511" s="101"/>
      <c r="E12511" s="102"/>
      <c r="F12511" s="103"/>
      <c r="G12511" s="280"/>
    </row>
    <row r="12512" spans="1:123" s="224" customFormat="1" ht="24" customHeight="1" x14ac:dyDescent="0.25">
      <c r="A12512" s="219" t="str">
        <f t="shared" ref="A12512:A12525" si="3751">IFERROR(VLOOKUP(C12512,Tabla_Insumos,4,FALSE),"")</f>
        <v/>
      </c>
      <c r="B12512" s="217" t="str">
        <f>IFERROR(VLOOKUP(C12512,Tabla_Insumos,5,FALSE),"")</f>
        <v/>
      </c>
      <c r="C12512" s="218"/>
      <c r="D12512" s="219" t="str">
        <f t="shared" ref="D12512:D12525" si="3752">IFERROR(VLOOKUP(C12512,Tabla_Insumos,2,FALSE),"")</f>
        <v/>
      </c>
      <c r="E12512" s="220"/>
      <c r="F12512" s="221">
        <f t="shared" ref="F12512:F12525" si="3753">IFERROR(VLOOKUP(C12512,Tabla_Insumos,3,FALSE),0)</f>
        <v>0</v>
      </c>
      <c r="G12512" s="281">
        <f>ROUND(E12512*F12512,2)</f>
        <v>0</v>
      </c>
    </row>
    <row r="12513" spans="1:7" s="224" customFormat="1" ht="24" customHeight="1" x14ac:dyDescent="0.25">
      <c r="A12513" s="219" t="str">
        <f t="shared" si="3751"/>
        <v/>
      </c>
      <c r="B12513" s="217" t="str">
        <f t="shared" ref="B12513:B12525" si="3754">IFERROR(VLOOKUP(C12513,Tabla_Insumos,5,FALSE),"")</f>
        <v/>
      </c>
      <c r="C12513" s="218"/>
      <c r="D12513" s="219" t="str">
        <f t="shared" si="3752"/>
        <v/>
      </c>
      <c r="E12513" s="220"/>
      <c r="F12513" s="221">
        <f t="shared" si="3753"/>
        <v>0</v>
      </c>
      <c r="G12513" s="281">
        <f t="shared" ref="G12513:G12525" si="3755">ROUND(E12513*F12513,2)</f>
        <v>0</v>
      </c>
    </row>
    <row r="12514" spans="1:7" s="224" customFormat="1" ht="24" customHeight="1" x14ac:dyDescent="0.25">
      <c r="A12514" s="219" t="str">
        <f t="shared" si="3751"/>
        <v/>
      </c>
      <c r="B12514" s="217" t="str">
        <f t="shared" si="3754"/>
        <v/>
      </c>
      <c r="C12514" s="218"/>
      <c r="D12514" s="219" t="str">
        <f t="shared" si="3752"/>
        <v/>
      </c>
      <c r="E12514" s="220"/>
      <c r="F12514" s="221">
        <f t="shared" si="3753"/>
        <v>0</v>
      </c>
      <c r="G12514" s="281">
        <f t="shared" si="3755"/>
        <v>0</v>
      </c>
    </row>
    <row r="12515" spans="1:7" s="224" customFormat="1" ht="24" customHeight="1" x14ac:dyDescent="0.25">
      <c r="A12515" s="219" t="str">
        <f t="shared" si="3751"/>
        <v/>
      </c>
      <c r="B12515" s="217" t="str">
        <f t="shared" si="3754"/>
        <v/>
      </c>
      <c r="C12515" s="218"/>
      <c r="D12515" s="219" t="str">
        <f t="shared" si="3752"/>
        <v/>
      </c>
      <c r="E12515" s="220"/>
      <c r="F12515" s="221">
        <f t="shared" si="3753"/>
        <v>0</v>
      </c>
      <c r="G12515" s="281">
        <f t="shared" si="3755"/>
        <v>0</v>
      </c>
    </row>
    <row r="12516" spans="1:7" s="224" customFormat="1" ht="24" customHeight="1" x14ac:dyDescent="0.25">
      <c r="A12516" s="219" t="str">
        <f t="shared" si="3751"/>
        <v/>
      </c>
      <c r="B12516" s="217" t="str">
        <f t="shared" si="3754"/>
        <v/>
      </c>
      <c r="C12516" s="218"/>
      <c r="D12516" s="219" t="str">
        <f t="shared" si="3752"/>
        <v/>
      </c>
      <c r="E12516" s="220"/>
      <c r="F12516" s="221">
        <f t="shared" si="3753"/>
        <v>0</v>
      </c>
      <c r="G12516" s="281">
        <f t="shared" si="3755"/>
        <v>0</v>
      </c>
    </row>
    <row r="12517" spans="1:7" s="224" customFormat="1" ht="24" customHeight="1" x14ac:dyDescent="0.25">
      <c r="A12517" s="219" t="str">
        <f t="shared" si="3751"/>
        <v/>
      </c>
      <c r="B12517" s="217" t="str">
        <f t="shared" si="3754"/>
        <v/>
      </c>
      <c r="C12517" s="218"/>
      <c r="D12517" s="219" t="str">
        <f t="shared" si="3752"/>
        <v/>
      </c>
      <c r="E12517" s="220"/>
      <c r="F12517" s="221">
        <f t="shared" si="3753"/>
        <v>0</v>
      </c>
      <c r="G12517" s="281">
        <f t="shared" si="3755"/>
        <v>0</v>
      </c>
    </row>
    <row r="12518" spans="1:7" s="224" customFormat="1" ht="24" customHeight="1" x14ac:dyDescent="0.25">
      <c r="A12518" s="219" t="str">
        <f t="shared" si="3751"/>
        <v/>
      </c>
      <c r="B12518" s="217" t="str">
        <f t="shared" si="3754"/>
        <v/>
      </c>
      <c r="C12518" s="218"/>
      <c r="D12518" s="219" t="str">
        <f t="shared" si="3752"/>
        <v/>
      </c>
      <c r="E12518" s="220"/>
      <c r="F12518" s="221">
        <f t="shared" si="3753"/>
        <v>0</v>
      </c>
      <c r="G12518" s="281">
        <f t="shared" si="3755"/>
        <v>0</v>
      </c>
    </row>
    <row r="12519" spans="1:7" s="224" customFormat="1" ht="24" customHeight="1" x14ac:dyDescent="0.25">
      <c r="A12519" s="219" t="str">
        <f t="shared" si="3751"/>
        <v/>
      </c>
      <c r="B12519" s="217" t="str">
        <f t="shared" si="3754"/>
        <v/>
      </c>
      <c r="C12519" s="218"/>
      <c r="D12519" s="219" t="str">
        <f t="shared" si="3752"/>
        <v/>
      </c>
      <c r="E12519" s="220"/>
      <c r="F12519" s="221">
        <f t="shared" si="3753"/>
        <v>0</v>
      </c>
      <c r="G12519" s="281">
        <f t="shared" si="3755"/>
        <v>0</v>
      </c>
    </row>
    <row r="12520" spans="1:7" s="224" customFormat="1" ht="24" customHeight="1" x14ac:dyDescent="0.25">
      <c r="A12520" s="219" t="str">
        <f t="shared" si="3751"/>
        <v/>
      </c>
      <c r="B12520" s="217" t="str">
        <f t="shared" si="3754"/>
        <v/>
      </c>
      <c r="C12520" s="218"/>
      <c r="D12520" s="219" t="str">
        <f t="shared" si="3752"/>
        <v/>
      </c>
      <c r="E12520" s="220"/>
      <c r="F12520" s="221">
        <f t="shared" si="3753"/>
        <v>0</v>
      </c>
      <c r="G12520" s="281">
        <f t="shared" si="3755"/>
        <v>0</v>
      </c>
    </row>
    <row r="12521" spans="1:7" s="224" customFormat="1" ht="24" customHeight="1" x14ac:dyDescent="0.25">
      <c r="A12521" s="219" t="str">
        <f t="shared" si="3751"/>
        <v/>
      </c>
      <c r="B12521" s="217" t="str">
        <f t="shared" si="3754"/>
        <v/>
      </c>
      <c r="C12521" s="218"/>
      <c r="D12521" s="219" t="str">
        <f t="shared" si="3752"/>
        <v/>
      </c>
      <c r="E12521" s="220"/>
      <c r="F12521" s="221">
        <f t="shared" si="3753"/>
        <v>0</v>
      </c>
      <c r="G12521" s="281">
        <f t="shared" si="3755"/>
        <v>0</v>
      </c>
    </row>
    <row r="12522" spans="1:7" s="224" customFormat="1" ht="24" customHeight="1" x14ac:dyDescent="0.25">
      <c r="A12522" s="219" t="str">
        <f t="shared" si="3751"/>
        <v/>
      </c>
      <c r="B12522" s="217" t="str">
        <f t="shared" si="3754"/>
        <v/>
      </c>
      <c r="C12522" s="218"/>
      <c r="D12522" s="219" t="str">
        <f t="shared" si="3752"/>
        <v/>
      </c>
      <c r="E12522" s="220"/>
      <c r="F12522" s="221">
        <f t="shared" si="3753"/>
        <v>0</v>
      </c>
      <c r="G12522" s="281">
        <f t="shared" si="3755"/>
        <v>0</v>
      </c>
    </row>
    <row r="12523" spans="1:7" s="224" customFormat="1" ht="24" customHeight="1" x14ac:dyDescent="0.25">
      <c r="A12523" s="219" t="str">
        <f t="shared" si="3751"/>
        <v/>
      </c>
      <c r="B12523" s="217" t="str">
        <f t="shared" si="3754"/>
        <v/>
      </c>
      <c r="C12523" s="218"/>
      <c r="D12523" s="219" t="str">
        <f t="shared" si="3752"/>
        <v/>
      </c>
      <c r="E12523" s="220"/>
      <c r="F12523" s="221">
        <f t="shared" si="3753"/>
        <v>0</v>
      </c>
      <c r="G12523" s="281">
        <f t="shared" si="3755"/>
        <v>0</v>
      </c>
    </row>
    <row r="12524" spans="1:7" s="224" customFormat="1" ht="24" customHeight="1" x14ac:dyDescent="0.25">
      <c r="A12524" s="219" t="str">
        <f t="shared" si="3751"/>
        <v/>
      </c>
      <c r="B12524" s="217" t="str">
        <f t="shared" si="3754"/>
        <v/>
      </c>
      <c r="C12524" s="218"/>
      <c r="D12524" s="219" t="str">
        <f t="shared" si="3752"/>
        <v/>
      </c>
      <c r="E12524" s="220"/>
      <c r="F12524" s="221">
        <f t="shared" si="3753"/>
        <v>0</v>
      </c>
      <c r="G12524" s="281">
        <f t="shared" si="3755"/>
        <v>0</v>
      </c>
    </row>
    <row r="12525" spans="1:7" s="224" customFormat="1" ht="24" customHeight="1" x14ac:dyDescent="0.25">
      <c r="A12525" s="219" t="str">
        <f t="shared" si="3751"/>
        <v/>
      </c>
      <c r="B12525" s="217" t="str">
        <f t="shared" si="3754"/>
        <v/>
      </c>
      <c r="C12525" s="218"/>
      <c r="D12525" s="219" t="str">
        <f t="shared" si="3752"/>
        <v/>
      </c>
      <c r="E12525" s="220"/>
      <c r="F12525" s="222">
        <f t="shared" si="3753"/>
        <v>0</v>
      </c>
      <c r="G12525" s="281">
        <f t="shared" si="3755"/>
        <v>0</v>
      </c>
    </row>
    <row r="12526" spans="1:7" ht="24" customHeight="1" x14ac:dyDescent="0.25">
      <c r="A12526" s="282"/>
      <c r="D12526" s="94"/>
      <c r="E12526" s="95"/>
      <c r="F12526" s="268" t="s">
        <v>31</v>
      </c>
      <c r="G12526" s="283">
        <f>SUBTOTAL(9,G12512:G12525)</f>
        <v>0</v>
      </c>
    </row>
    <row r="12527" spans="1:7" ht="24" customHeight="1" x14ac:dyDescent="0.25">
      <c r="A12527" s="282"/>
      <c r="C12527" s="104" t="s">
        <v>605</v>
      </c>
      <c r="D12527" s="94"/>
      <c r="E12527" s="95"/>
      <c r="G12527" s="284"/>
    </row>
    <row r="12528" spans="1:7" s="224" customFormat="1" ht="24" customHeight="1" x14ac:dyDescent="0.25">
      <c r="A12528" s="219" t="str">
        <f t="shared" ref="A12528:A12535" si="3756">IFERROR(VLOOKUP(C12528,Tabla_Insumos,4,FALSE),"")</f>
        <v/>
      </c>
      <c r="B12528" s="217">
        <f t="shared" ref="B12528:B12535" si="3757">IFERROR(VLOOKUP(A12528,Tabla_Indices,5,FALSE),"")</f>
        <v>0</v>
      </c>
      <c r="C12528" s="218"/>
      <c r="D12528" s="219" t="str">
        <f t="shared" ref="D12528:D12535" si="3758">IFERROR(VLOOKUP(C12528,Tabla_Insumos,2,FALSE),"")</f>
        <v/>
      </c>
      <c r="E12528" s="220"/>
      <c r="F12528" s="223">
        <f t="shared" ref="F12528:F12535" si="3759">IFERROR(VLOOKUP(C12528,Tabla_Insumos,3,FALSE),0)</f>
        <v>0</v>
      </c>
      <c r="G12528" s="281">
        <f>ROUND(E12528*F12528,2)</f>
        <v>0</v>
      </c>
    </row>
    <row r="12529" spans="1:7" s="224" customFormat="1" ht="24" customHeight="1" x14ac:dyDescent="0.25">
      <c r="A12529" s="219" t="str">
        <f t="shared" si="3756"/>
        <v/>
      </c>
      <c r="B12529" s="217">
        <f t="shared" si="3757"/>
        <v>0</v>
      </c>
      <c r="C12529" s="218"/>
      <c r="D12529" s="219" t="str">
        <f t="shared" si="3758"/>
        <v/>
      </c>
      <c r="E12529" s="220"/>
      <c r="F12529" s="223">
        <f t="shared" si="3759"/>
        <v>0</v>
      </c>
      <c r="G12529" s="281">
        <f>ROUND(E12529*F12529,2)</f>
        <v>0</v>
      </c>
    </row>
    <row r="12530" spans="1:7" s="224" customFormat="1" ht="24" customHeight="1" x14ac:dyDescent="0.25">
      <c r="A12530" s="219" t="str">
        <f t="shared" si="3756"/>
        <v/>
      </c>
      <c r="B12530" s="217">
        <f t="shared" si="3757"/>
        <v>0</v>
      </c>
      <c r="C12530" s="218"/>
      <c r="D12530" s="219" t="str">
        <f t="shared" si="3758"/>
        <v/>
      </c>
      <c r="E12530" s="220"/>
      <c r="F12530" s="223">
        <f t="shared" si="3759"/>
        <v>0</v>
      </c>
      <c r="G12530" s="281">
        <f t="shared" ref="G12530:G12535" si="3760">ROUND(E12530*F12530,2)</f>
        <v>0</v>
      </c>
    </row>
    <row r="12531" spans="1:7" s="224" customFormat="1" ht="24" customHeight="1" x14ac:dyDescent="0.25">
      <c r="A12531" s="219" t="str">
        <f t="shared" si="3756"/>
        <v/>
      </c>
      <c r="B12531" s="217">
        <f t="shared" si="3757"/>
        <v>0</v>
      </c>
      <c r="C12531" s="218"/>
      <c r="D12531" s="219" t="str">
        <f t="shared" si="3758"/>
        <v/>
      </c>
      <c r="E12531" s="220"/>
      <c r="F12531" s="223">
        <f t="shared" si="3759"/>
        <v>0</v>
      </c>
      <c r="G12531" s="281">
        <f t="shared" si="3760"/>
        <v>0</v>
      </c>
    </row>
    <row r="12532" spans="1:7" s="224" customFormat="1" ht="24" customHeight="1" x14ac:dyDescent="0.25">
      <c r="A12532" s="219" t="str">
        <f t="shared" si="3756"/>
        <v/>
      </c>
      <c r="B12532" s="217">
        <f t="shared" si="3757"/>
        <v>0</v>
      </c>
      <c r="C12532" s="218"/>
      <c r="D12532" s="219" t="str">
        <f t="shared" si="3758"/>
        <v/>
      </c>
      <c r="E12532" s="220"/>
      <c r="F12532" s="221">
        <f t="shared" si="3759"/>
        <v>0</v>
      </c>
      <c r="G12532" s="281">
        <f t="shared" si="3760"/>
        <v>0</v>
      </c>
    </row>
    <row r="12533" spans="1:7" s="224" customFormat="1" ht="24" customHeight="1" x14ac:dyDescent="0.25">
      <c r="A12533" s="219" t="str">
        <f t="shared" si="3756"/>
        <v/>
      </c>
      <c r="B12533" s="217">
        <f t="shared" si="3757"/>
        <v>0</v>
      </c>
      <c r="C12533" s="218"/>
      <c r="D12533" s="219" t="str">
        <f t="shared" si="3758"/>
        <v/>
      </c>
      <c r="E12533" s="220"/>
      <c r="F12533" s="221">
        <f t="shared" si="3759"/>
        <v>0</v>
      </c>
      <c r="G12533" s="281">
        <f t="shared" si="3760"/>
        <v>0</v>
      </c>
    </row>
    <row r="12534" spans="1:7" s="224" customFormat="1" ht="24" customHeight="1" x14ac:dyDescent="0.25">
      <c r="A12534" s="219" t="str">
        <f t="shared" si="3756"/>
        <v/>
      </c>
      <c r="B12534" s="217">
        <f t="shared" si="3757"/>
        <v>0</v>
      </c>
      <c r="C12534" s="218"/>
      <c r="D12534" s="219" t="str">
        <f t="shared" si="3758"/>
        <v/>
      </c>
      <c r="E12534" s="220"/>
      <c r="F12534" s="221">
        <f t="shared" si="3759"/>
        <v>0</v>
      </c>
      <c r="G12534" s="281">
        <f t="shared" si="3760"/>
        <v>0</v>
      </c>
    </row>
    <row r="12535" spans="1:7" s="224" customFormat="1" ht="24" customHeight="1" x14ac:dyDescent="0.25">
      <c r="A12535" s="219" t="str">
        <f t="shared" si="3756"/>
        <v/>
      </c>
      <c r="B12535" s="217">
        <f t="shared" si="3757"/>
        <v>0</v>
      </c>
      <c r="C12535" s="218"/>
      <c r="D12535" s="219" t="str">
        <f t="shared" si="3758"/>
        <v/>
      </c>
      <c r="E12535" s="220"/>
      <c r="F12535" s="221">
        <f t="shared" si="3759"/>
        <v>0</v>
      </c>
      <c r="G12535" s="281">
        <f t="shared" si="3760"/>
        <v>0</v>
      </c>
    </row>
    <row r="12536" spans="1:7" ht="24" customHeight="1" x14ac:dyDescent="0.25">
      <c r="A12536" s="282"/>
      <c r="D12536" s="94"/>
      <c r="E12536" s="95"/>
      <c r="F12536" s="268" t="s">
        <v>32</v>
      </c>
      <c r="G12536" s="283">
        <f>SUBTOTAL(9,G12528:G12535)</f>
        <v>0</v>
      </c>
    </row>
    <row r="12537" spans="1:7" ht="24" customHeight="1" x14ac:dyDescent="0.25">
      <c r="A12537" s="282"/>
      <c r="C12537" s="104" t="s">
        <v>606</v>
      </c>
      <c r="D12537" s="94"/>
      <c r="E12537" s="95"/>
      <c r="G12537" s="284"/>
    </row>
    <row r="12538" spans="1:7" s="224" customFormat="1" ht="24" customHeight="1" x14ac:dyDescent="0.25">
      <c r="A12538" s="219" t="str">
        <f t="shared" ref="A12538:A12546" si="3761">IFERROR(VLOOKUP(C12538,Tabla_Insumos,4,FALSE),"")</f>
        <v/>
      </c>
      <c r="B12538" s="217" t="str">
        <f t="shared" ref="B12538:B12546" si="3762">IFERROR(VLOOKUP(C12538,Tabla_Insumos,5,FALSE),"")</f>
        <v/>
      </c>
      <c r="C12538" s="218"/>
      <c r="D12538" s="219" t="str">
        <f t="shared" ref="D12538:D12546" si="3763">IFERROR(VLOOKUP(C12538,Tabla_Insumos,2,FALSE),"")</f>
        <v/>
      </c>
      <c r="E12538" s="220"/>
      <c r="F12538" s="221">
        <f t="shared" ref="F12538:F12546" si="3764">IFERROR(VLOOKUP(C12538,Tabla_Insumos,3,FALSE),0)</f>
        <v>0</v>
      </c>
      <c r="G12538" s="281">
        <f t="shared" ref="G12538:G12546" si="3765">ROUND(E12538*F12538,2)</f>
        <v>0</v>
      </c>
    </row>
    <row r="12539" spans="1:7" s="224" customFormat="1" ht="24" customHeight="1" x14ac:dyDescent="0.25">
      <c r="A12539" s="219" t="str">
        <f t="shared" si="3761"/>
        <v/>
      </c>
      <c r="B12539" s="217" t="str">
        <f t="shared" si="3762"/>
        <v/>
      </c>
      <c r="C12539" s="218"/>
      <c r="D12539" s="219" t="str">
        <f t="shared" si="3763"/>
        <v/>
      </c>
      <c r="E12539" s="220"/>
      <c r="F12539" s="221">
        <f t="shared" si="3764"/>
        <v>0</v>
      </c>
      <c r="G12539" s="281">
        <f t="shared" si="3765"/>
        <v>0</v>
      </c>
    </row>
    <row r="12540" spans="1:7" s="224" customFormat="1" ht="24" customHeight="1" x14ac:dyDescent="0.25">
      <c r="A12540" s="219" t="str">
        <f t="shared" si="3761"/>
        <v/>
      </c>
      <c r="B12540" s="217" t="str">
        <f t="shared" si="3762"/>
        <v/>
      </c>
      <c r="C12540" s="218"/>
      <c r="D12540" s="219" t="str">
        <f t="shared" si="3763"/>
        <v/>
      </c>
      <c r="E12540" s="220"/>
      <c r="F12540" s="221">
        <f t="shared" si="3764"/>
        <v>0</v>
      </c>
      <c r="G12540" s="281">
        <f t="shared" si="3765"/>
        <v>0</v>
      </c>
    </row>
    <row r="12541" spans="1:7" s="224" customFormat="1" ht="24" customHeight="1" x14ac:dyDescent="0.25">
      <c r="A12541" s="219" t="str">
        <f t="shared" si="3761"/>
        <v/>
      </c>
      <c r="B12541" s="217" t="str">
        <f t="shared" si="3762"/>
        <v/>
      </c>
      <c r="C12541" s="218"/>
      <c r="D12541" s="219" t="str">
        <f t="shared" si="3763"/>
        <v/>
      </c>
      <c r="E12541" s="220"/>
      <c r="F12541" s="221">
        <f t="shared" si="3764"/>
        <v>0</v>
      </c>
      <c r="G12541" s="281">
        <f t="shared" si="3765"/>
        <v>0</v>
      </c>
    </row>
    <row r="12542" spans="1:7" s="224" customFormat="1" ht="24" customHeight="1" x14ac:dyDescent="0.25">
      <c r="A12542" s="219" t="str">
        <f t="shared" si="3761"/>
        <v/>
      </c>
      <c r="B12542" s="217" t="str">
        <f t="shared" si="3762"/>
        <v/>
      </c>
      <c r="C12542" s="218"/>
      <c r="D12542" s="219" t="str">
        <f t="shared" si="3763"/>
        <v/>
      </c>
      <c r="E12542" s="220"/>
      <c r="F12542" s="221">
        <f t="shared" si="3764"/>
        <v>0</v>
      </c>
      <c r="G12542" s="281">
        <f t="shared" si="3765"/>
        <v>0</v>
      </c>
    </row>
    <row r="12543" spans="1:7" s="224" customFormat="1" ht="24" customHeight="1" x14ac:dyDescent="0.25">
      <c r="A12543" s="219" t="str">
        <f t="shared" si="3761"/>
        <v/>
      </c>
      <c r="B12543" s="217" t="str">
        <f t="shared" si="3762"/>
        <v/>
      </c>
      <c r="C12543" s="218"/>
      <c r="D12543" s="219" t="str">
        <f t="shared" si="3763"/>
        <v/>
      </c>
      <c r="E12543" s="220"/>
      <c r="F12543" s="221">
        <f t="shared" si="3764"/>
        <v>0</v>
      </c>
      <c r="G12543" s="281">
        <f t="shared" si="3765"/>
        <v>0</v>
      </c>
    </row>
    <row r="12544" spans="1:7" s="224" customFormat="1" ht="24" customHeight="1" x14ac:dyDescent="0.25">
      <c r="A12544" s="219" t="str">
        <f t="shared" si="3761"/>
        <v/>
      </c>
      <c r="B12544" s="217" t="str">
        <f t="shared" si="3762"/>
        <v/>
      </c>
      <c r="C12544" s="218"/>
      <c r="D12544" s="219" t="str">
        <f t="shared" si="3763"/>
        <v/>
      </c>
      <c r="E12544" s="220"/>
      <c r="F12544" s="221">
        <f t="shared" si="3764"/>
        <v>0</v>
      </c>
      <c r="G12544" s="281">
        <f t="shared" si="3765"/>
        <v>0</v>
      </c>
    </row>
    <row r="12545" spans="1:7" s="224" customFormat="1" ht="24" customHeight="1" x14ac:dyDescent="0.25">
      <c r="A12545" s="219" t="str">
        <f t="shared" si="3761"/>
        <v/>
      </c>
      <c r="B12545" s="217" t="str">
        <f t="shared" si="3762"/>
        <v/>
      </c>
      <c r="C12545" s="218"/>
      <c r="D12545" s="219" t="str">
        <f t="shared" si="3763"/>
        <v/>
      </c>
      <c r="E12545" s="220"/>
      <c r="F12545" s="221">
        <f t="shared" si="3764"/>
        <v>0</v>
      </c>
      <c r="G12545" s="281">
        <f t="shared" si="3765"/>
        <v>0</v>
      </c>
    </row>
    <row r="12546" spans="1:7" s="224" customFormat="1" ht="24" customHeight="1" x14ac:dyDescent="0.25">
      <c r="A12546" s="219" t="str">
        <f t="shared" si="3761"/>
        <v/>
      </c>
      <c r="B12546" s="217" t="str">
        <f t="shared" si="3762"/>
        <v/>
      </c>
      <c r="C12546" s="218"/>
      <c r="D12546" s="219" t="str">
        <f t="shared" si="3763"/>
        <v/>
      </c>
      <c r="E12546" s="220"/>
      <c r="F12546" s="221">
        <f t="shared" si="3764"/>
        <v>0</v>
      </c>
      <c r="G12546" s="281">
        <f t="shared" si="3765"/>
        <v>0</v>
      </c>
    </row>
    <row r="12547" spans="1:7" ht="24" customHeight="1" x14ac:dyDescent="0.25">
      <c r="A12547" s="285"/>
      <c r="B12547" s="94"/>
      <c r="D12547" s="94"/>
      <c r="E12547" s="95"/>
      <c r="F12547" s="268" t="s">
        <v>33</v>
      </c>
      <c r="G12547" s="283">
        <f>SUBTOTAL(9,G12538:G12546)</f>
        <v>0</v>
      </c>
    </row>
    <row r="12548" spans="1:7" ht="24" customHeight="1" x14ac:dyDescent="0.25">
      <c r="A12548" s="286"/>
      <c r="B12548" s="94"/>
      <c r="D12548" s="94"/>
      <c r="E12548" s="95"/>
      <c r="G12548" s="284"/>
    </row>
    <row r="12549" spans="1:7" ht="24" customHeight="1" x14ac:dyDescent="0.25">
      <c r="A12549" s="287" t="str">
        <f>B12507</f>
        <v>24.4.7.12</v>
      </c>
      <c r="B12549" s="288" t="str">
        <f>C12507</f>
        <v>Calesita</v>
      </c>
      <c r="C12549" s="101"/>
      <c r="D12549" s="101" t="s">
        <v>34</v>
      </c>
      <c r="E12549" s="102"/>
      <c r="F12549" s="290" t="s">
        <v>35</v>
      </c>
      <c r="G12549" s="289">
        <f>SUBTOTAL(9,G12512:G12548)</f>
        <v>0</v>
      </c>
    </row>
    <row r="12550" spans="1:7" ht="24" customHeight="1" x14ac:dyDescent="0.25">
      <c r="A12550" s="269" t="s">
        <v>37</v>
      </c>
      <c r="B12550" s="270"/>
      <c r="C12550" s="270"/>
      <c r="D12550" s="270"/>
      <c r="E12550" s="270"/>
      <c r="F12550" s="270"/>
      <c r="G12550" s="271"/>
    </row>
    <row r="12551" spans="1:7" ht="24" customHeight="1" x14ac:dyDescent="0.25">
      <c r="A12551" s="272" t="s">
        <v>602</v>
      </c>
      <c r="B12551" s="90" t="str">
        <f>Comitente</f>
        <v>SUBSECRETARIA DE ARQUITECTURA</v>
      </c>
      <c r="C12551" s="86"/>
      <c r="D12551" s="91"/>
      <c r="E12551" s="91"/>
      <c r="F12551" s="92"/>
      <c r="G12551" s="273"/>
    </row>
    <row r="12552" spans="1:7" ht="24" customHeight="1" x14ac:dyDescent="0.25">
      <c r="A12552" s="272" t="s">
        <v>603</v>
      </c>
      <c r="B12552" s="90">
        <f>Contratista</f>
        <v>0</v>
      </c>
      <c r="C12552" s="87"/>
      <c r="D12552" s="87"/>
      <c r="E12552" s="87"/>
      <c r="F12552" s="93"/>
      <c r="G12552" s="274"/>
    </row>
    <row r="12553" spans="1:7" ht="24" customHeight="1" x14ac:dyDescent="0.25">
      <c r="A12553" s="272" t="s">
        <v>24</v>
      </c>
      <c r="B12553" s="90" t="str">
        <f>Obra</f>
        <v>E.N.I. Bº 7 de Septiembre</v>
      </c>
      <c r="C12553" s="87"/>
      <c r="D12553" s="87"/>
      <c r="E12553" s="87"/>
      <c r="F12553" s="93" t="s">
        <v>38</v>
      </c>
      <c r="G12553" s="275">
        <f>Fecha_Base</f>
        <v>0</v>
      </c>
    </row>
    <row r="12554" spans="1:7" ht="24" customHeight="1" x14ac:dyDescent="0.25">
      <c r="A12554" s="276" t="s">
        <v>601</v>
      </c>
      <c r="B12554" s="88" t="str">
        <f>Ubicación</f>
        <v>CHIMBAS - SAN JUAN</v>
      </c>
      <c r="C12554" s="88"/>
      <c r="D12554" s="94"/>
      <c r="E12554" s="95"/>
      <c r="G12554" s="277"/>
    </row>
    <row r="12555" spans="1:7" ht="24" customHeight="1" x14ac:dyDescent="0.25">
      <c r="A12555" s="276" t="s">
        <v>39</v>
      </c>
      <c r="B12555" s="97">
        <f>IFERROR(VALUE(LEFT(B12556,FIND(".",B12556)-1)),"")</f>
        <v>24</v>
      </c>
      <c r="C12555" s="89" t="str">
        <f>IFERROR(VLOOKUP(B12555,Tabla_CyP,2,FALSE),"")</f>
        <v xml:space="preserve"> VARIOS</v>
      </c>
      <c r="E12555" s="95"/>
      <c r="G12555" s="277"/>
    </row>
    <row r="12556" spans="1:7" ht="24" customHeight="1" x14ac:dyDescent="0.25">
      <c r="A12556" s="276" t="s">
        <v>25</v>
      </c>
      <c r="B12556" s="98" t="str">
        <f>IFERROR(VLOOKUP(COUNTIF($A$1:A12556,"ANALISIS DE PRECIOS"),Tabla_NumeroItem,2,FALSE),"")</f>
        <v>24.5</v>
      </c>
      <c r="C12556" s="89" t="str">
        <f>IFERROR(VLOOKUP(B12556,Tabla_CyP,2,FALSE),"")</f>
        <v>Planos aprobados</v>
      </c>
      <c r="D12556" s="94"/>
      <c r="E12556" s="95"/>
      <c r="F12556" s="93" t="s">
        <v>26</v>
      </c>
      <c r="G12556" s="278" t="str">
        <f>IFERROR(VLOOKUP(B12556,Tabla_CyP,4,FALSE),"")</f>
        <v>gl</v>
      </c>
    </row>
    <row r="12557" spans="1:7" ht="24" customHeight="1" x14ac:dyDescent="0.25">
      <c r="A12557" s="276"/>
      <c r="B12557" s="88"/>
      <c r="D12557" s="94"/>
      <c r="E12557" s="95"/>
      <c r="G12557" s="277"/>
    </row>
    <row r="12558" spans="1:7" ht="24" customHeight="1" x14ac:dyDescent="0.25">
      <c r="A12558" s="335" t="s">
        <v>507</v>
      </c>
      <c r="B12558" s="336"/>
      <c r="C12558" s="337" t="s">
        <v>0</v>
      </c>
      <c r="D12558" s="337" t="s">
        <v>27</v>
      </c>
      <c r="E12558" s="339" t="s">
        <v>28</v>
      </c>
      <c r="F12558" s="341" t="s">
        <v>29</v>
      </c>
      <c r="G12558" s="341" t="s">
        <v>30</v>
      </c>
    </row>
    <row r="12559" spans="1:7" ht="24" customHeight="1" x14ac:dyDescent="0.25">
      <c r="A12559" s="99" t="s">
        <v>508</v>
      </c>
      <c r="B12559" s="99" t="s">
        <v>509</v>
      </c>
      <c r="C12559" s="338"/>
      <c r="D12559" s="338"/>
      <c r="E12559" s="340"/>
      <c r="F12559" s="342"/>
      <c r="G12559" s="342"/>
    </row>
    <row r="12560" spans="1:7" ht="24" customHeight="1" x14ac:dyDescent="0.25">
      <c r="A12560" s="313"/>
      <c r="B12560" s="100"/>
      <c r="C12560" s="312" t="s">
        <v>604</v>
      </c>
      <c r="D12560" s="101"/>
      <c r="E12560" s="102"/>
      <c r="F12560" s="103"/>
      <c r="G12560" s="280"/>
    </row>
    <row r="12561" spans="1:7" ht="24" customHeight="1" x14ac:dyDescent="0.25">
      <c r="A12561" s="219" t="str">
        <f t="shared" ref="A12561:A12574" si="3766">IFERROR(VLOOKUP(C12561,Tabla_Insumos,4,FALSE),"")</f>
        <v/>
      </c>
      <c r="B12561" s="217" t="str">
        <f>IFERROR(VLOOKUP(C12561,Tabla_Insumos,5,FALSE),"")</f>
        <v/>
      </c>
      <c r="C12561" s="218"/>
      <c r="D12561" s="219" t="str">
        <f t="shared" ref="D12561:D12574" si="3767">IFERROR(VLOOKUP(C12561,Tabla_Insumos,2,FALSE),"")</f>
        <v/>
      </c>
      <c r="E12561" s="220"/>
      <c r="F12561" s="221">
        <f t="shared" ref="F12561:F12574" si="3768">IFERROR(VLOOKUP(C12561,Tabla_Insumos,3,FALSE),0)</f>
        <v>0</v>
      </c>
      <c r="G12561" s="281">
        <f>ROUND(E12561*F12561,2)</f>
        <v>0</v>
      </c>
    </row>
    <row r="12562" spans="1:7" ht="24" customHeight="1" x14ac:dyDescent="0.25">
      <c r="A12562" s="219" t="str">
        <f t="shared" si="3766"/>
        <v/>
      </c>
      <c r="B12562" s="217" t="str">
        <f t="shared" ref="B12562:B12574" si="3769">IFERROR(VLOOKUP(C12562,Tabla_Insumos,5,FALSE),"")</f>
        <v/>
      </c>
      <c r="C12562" s="218"/>
      <c r="D12562" s="219" t="str">
        <f t="shared" si="3767"/>
        <v/>
      </c>
      <c r="E12562" s="220"/>
      <c r="F12562" s="221">
        <f t="shared" si="3768"/>
        <v>0</v>
      </c>
      <c r="G12562" s="281">
        <f t="shared" ref="G12562:G12574" si="3770">ROUND(E12562*F12562,2)</f>
        <v>0</v>
      </c>
    </row>
    <row r="12563" spans="1:7" ht="24" customHeight="1" x14ac:dyDescent="0.25">
      <c r="A12563" s="219" t="str">
        <f t="shared" si="3766"/>
        <v/>
      </c>
      <c r="B12563" s="217" t="str">
        <f t="shared" si="3769"/>
        <v/>
      </c>
      <c r="C12563" s="218"/>
      <c r="D12563" s="219" t="str">
        <f t="shared" si="3767"/>
        <v/>
      </c>
      <c r="E12563" s="220"/>
      <c r="F12563" s="221">
        <f t="shared" si="3768"/>
        <v>0</v>
      </c>
      <c r="G12563" s="281">
        <f t="shared" si="3770"/>
        <v>0</v>
      </c>
    </row>
    <row r="12564" spans="1:7" ht="24" customHeight="1" x14ac:dyDescent="0.25">
      <c r="A12564" s="219" t="str">
        <f t="shared" si="3766"/>
        <v/>
      </c>
      <c r="B12564" s="217" t="str">
        <f t="shared" si="3769"/>
        <v/>
      </c>
      <c r="C12564" s="218"/>
      <c r="D12564" s="219" t="str">
        <f t="shared" si="3767"/>
        <v/>
      </c>
      <c r="E12564" s="220"/>
      <c r="F12564" s="221">
        <f t="shared" si="3768"/>
        <v>0</v>
      </c>
      <c r="G12564" s="281">
        <f t="shared" si="3770"/>
        <v>0</v>
      </c>
    </row>
    <row r="12565" spans="1:7" ht="24" customHeight="1" x14ac:dyDescent="0.25">
      <c r="A12565" s="219" t="str">
        <f t="shared" si="3766"/>
        <v/>
      </c>
      <c r="B12565" s="217" t="str">
        <f t="shared" si="3769"/>
        <v/>
      </c>
      <c r="C12565" s="218"/>
      <c r="D12565" s="219" t="str">
        <f t="shared" si="3767"/>
        <v/>
      </c>
      <c r="E12565" s="220"/>
      <c r="F12565" s="221">
        <f t="shared" si="3768"/>
        <v>0</v>
      </c>
      <c r="G12565" s="281">
        <f t="shared" si="3770"/>
        <v>0</v>
      </c>
    </row>
    <row r="12566" spans="1:7" ht="24" customHeight="1" x14ac:dyDescent="0.25">
      <c r="A12566" s="219" t="str">
        <f t="shared" si="3766"/>
        <v/>
      </c>
      <c r="B12566" s="217" t="str">
        <f t="shared" si="3769"/>
        <v/>
      </c>
      <c r="C12566" s="218"/>
      <c r="D12566" s="219" t="str">
        <f t="shared" si="3767"/>
        <v/>
      </c>
      <c r="E12566" s="220"/>
      <c r="F12566" s="221">
        <f t="shared" si="3768"/>
        <v>0</v>
      </c>
      <c r="G12566" s="281">
        <f t="shared" si="3770"/>
        <v>0</v>
      </c>
    </row>
    <row r="12567" spans="1:7" ht="24" customHeight="1" x14ac:dyDescent="0.25">
      <c r="A12567" s="219" t="str">
        <f t="shared" si="3766"/>
        <v/>
      </c>
      <c r="B12567" s="217" t="str">
        <f t="shared" si="3769"/>
        <v/>
      </c>
      <c r="C12567" s="218"/>
      <c r="D12567" s="219" t="str">
        <f t="shared" si="3767"/>
        <v/>
      </c>
      <c r="E12567" s="220"/>
      <c r="F12567" s="221">
        <f t="shared" si="3768"/>
        <v>0</v>
      </c>
      <c r="G12567" s="281">
        <f t="shared" si="3770"/>
        <v>0</v>
      </c>
    </row>
    <row r="12568" spans="1:7" ht="24" customHeight="1" x14ac:dyDescent="0.25">
      <c r="A12568" s="219" t="str">
        <f t="shared" si="3766"/>
        <v/>
      </c>
      <c r="B12568" s="217" t="str">
        <f t="shared" si="3769"/>
        <v/>
      </c>
      <c r="C12568" s="218"/>
      <c r="D12568" s="219" t="str">
        <f t="shared" si="3767"/>
        <v/>
      </c>
      <c r="E12568" s="220"/>
      <c r="F12568" s="221">
        <f t="shared" si="3768"/>
        <v>0</v>
      </c>
      <c r="G12568" s="281">
        <f t="shared" si="3770"/>
        <v>0</v>
      </c>
    </row>
    <row r="12569" spans="1:7" ht="24" customHeight="1" x14ac:dyDescent="0.25">
      <c r="A12569" s="219" t="str">
        <f t="shared" si="3766"/>
        <v/>
      </c>
      <c r="B12569" s="217" t="str">
        <f t="shared" si="3769"/>
        <v/>
      </c>
      <c r="C12569" s="218"/>
      <c r="D12569" s="219" t="str">
        <f t="shared" si="3767"/>
        <v/>
      </c>
      <c r="E12569" s="220"/>
      <c r="F12569" s="221">
        <f t="shared" si="3768"/>
        <v>0</v>
      </c>
      <c r="G12569" s="281">
        <f t="shared" si="3770"/>
        <v>0</v>
      </c>
    </row>
    <row r="12570" spans="1:7" ht="24" customHeight="1" x14ac:dyDescent="0.25">
      <c r="A12570" s="219" t="str">
        <f t="shared" si="3766"/>
        <v/>
      </c>
      <c r="B12570" s="217" t="str">
        <f t="shared" si="3769"/>
        <v/>
      </c>
      <c r="C12570" s="218"/>
      <c r="D12570" s="219" t="str">
        <f t="shared" si="3767"/>
        <v/>
      </c>
      <c r="E12570" s="220"/>
      <c r="F12570" s="221">
        <f t="shared" si="3768"/>
        <v>0</v>
      </c>
      <c r="G12570" s="281">
        <f t="shared" si="3770"/>
        <v>0</v>
      </c>
    </row>
    <row r="12571" spans="1:7" ht="24" customHeight="1" x14ac:dyDescent="0.25">
      <c r="A12571" s="219" t="str">
        <f t="shared" si="3766"/>
        <v/>
      </c>
      <c r="B12571" s="217" t="str">
        <f t="shared" si="3769"/>
        <v/>
      </c>
      <c r="C12571" s="218"/>
      <c r="D12571" s="219" t="str">
        <f t="shared" si="3767"/>
        <v/>
      </c>
      <c r="E12571" s="220"/>
      <c r="F12571" s="221">
        <f t="shared" si="3768"/>
        <v>0</v>
      </c>
      <c r="G12571" s="281">
        <f t="shared" si="3770"/>
        <v>0</v>
      </c>
    </row>
    <row r="12572" spans="1:7" ht="24" customHeight="1" x14ac:dyDescent="0.25">
      <c r="A12572" s="219" t="str">
        <f t="shared" si="3766"/>
        <v/>
      </c>
      <c r="B12572" s="217" t="str">
        <f t="shared" si="3769"/>
        <v/>
      </c>
      <c r="C12572" s="218"/>
      <c r="D12572" s="219" t="str">
        <f t="shared" si="3767"/>
        <v/>
      </c>
      <c r="E12572" s="220"/>
      <c r="F12572" s="221">
        <f t="shared" si="3768"/>
        <v>0</v>
      </c>
      <c r="G12572" s="281">
        <f t="shared" si="3770"/>
        <v>0</v>
      </c>
    </row>
    <row r="12573" spans="1:7" ht="24" customHeight="1" x14ac:dyDescent="0.25">
      <c r="A12573" s="219" t="str">
        <f t="shared" si="3766"/>
        <v/>
      </c>
      <c r="B12573" s="217" t="str">
        <f t="shared" si="3769"/>
        <v/>
      </c>
      <c r="C12573" s="218"/>
      <c r="D12573" s="219" t="str">
        <f t="shared" si="3767"/>
        <v/>
      </c>
      <c r="E12573" s="220"/>
      <c r="F12573" s="221">
        <f t="shared" si="3768"/>
        <v>0</v>
      </c>
      <c r="G12573" s="281">
        <f t="shared" si="3770"/>
        <v>0</v>
      </c>
    </row>
    <row r="12574" spans="1:7" ht="24" customHeight="1" x14ac:dyDescent="0.25">
      <c r="A12574" s="219" t="str">
        <f t="shared" si="3766"/>
        <v/>
      </c>
      <c r="B12574" s="217" t="str">
        <f t="shared" si="3769"/>
        <v/>
      </c>
      <c r="C12574" s="218"/>
      <c r="D12574" s="219" t="str">
        <f t="shared" si="3767"/>
        <v/>
      </c>
      <c r="E12574" s="220"/>
      <c r="F12574" s="222">
        <f t="shared" si="3768"/>
        <v>0</v>
      </c>
      <c r="G12574" s="281">
        <f t="shared" si="3770"/>
        <v>0</v>
      </c>
    </row>
    <row r="12575" spans="1:7" ht="24" customHeight="1" x14ac:dyDescent="0.25">
      <c r="A12575" s="282"/>
      <c r="D12575" s="94"/>
      <c r="E12575" s="95"/>
      <c r="F12575" s="314" t="s">
        <v>31</v>
      </c>
      <c r="G12575" s="283">
        <f>SUBTOTAL(9,G12561:G12574)</f>
        <v>0</v>
      </c>
    </row>
    <row r="12576" spans="1:7" ht="24" customHeight="1" x14ac:dyDescent="0.25">
      <c r="A12576" s="282"/>
      <c r="C12576" s="311" t="s">
        <v>605</v>
      </c>
      <c r="D12576" s="94"/>
      <c r="E12576" s="95"/>
      <c r="G12576" s="284"/>
    </row>
    <row r="12577" spans="1:7" ht="24" customHeight="1" x14ac:dyDescent="0.25">
      <c r="A12577" s="219" t="str">
        <f t="shared" ref="A12577:A12584" si="3771">IFERROR(VLOOKUP(C12577,Tabla_Insumos,4,FALSE),"")</f>
        <v/>
      </c>
      <c r="B12577" s="217">
        <f t="shared" ref="B12577:B12584" si="3772">IFERROR(VLOOKUP(A12577,Tabla_Indices,5,FALSE),"")</f>
        <v>0</v>
      </c>
      <c r="C12577" s="218"/>
      <c r="D12577" s="219" t="str">
        <f t="shared" ref="D12577:D12584" si="3773">IFERROR(VLOOKUP(C12577,Tabla_Insumos,2,FALSE),"")</f>
        <v/>
      </c>
      <c r="E12577" s="220"/>
      <c r="F12577" s="223">
        <f t="shared" ref="F12577:F12584" si="3774">IFERROR(VLOOKUP(C12577,Tabla_Insumos,3,FALSE),0)</f>
        <v>0</v>
      </c>
      <c r="G12577" s="281">
        <f>ROUND(E12577*F12577,2)</f>
        <v>0</v>
      </c>
    </row>
    <row r="12578" spans="1:7" ht="24" customHeight="1" x14ac:dyDescent="0.25">
      <c r="A12578" s="219" t="str">
        <f t="shared" si="3771"/>
        <v/>
      </c>
      <c r="B12578" s="217">
        <f t="shared" si="3772"/>
        <v>0</v>
      </c>
      <c r="C12578" s="218"/>
      <c r="D12578" s="219" t="str">
        <f t="shared" si="3773"/>
        <v/>
      </c>
      <c r="E12578" s="220"/>
      <c r="F12578" s="223">
        <f t="shared" si="3774"/>
        <v>0</v>
      </c>
      <c r="G12578" s="281">
        <f>ROUND(E12578*F12578,2)</f>
        <v>0</v>
      </c>
    </row>
    <row r="12579" spans="1:7" ht="24" customHeight="1" x14ac:dyDescent="0.25">
      <c r="A12579" s="219" t="str">
        <f t="shared" si="3771"/>
        <v/>
      </c>
      <c r="B12579" s="217">
        <f t="shared" si="3772"/>
        <v>0</v>
      </c>
      <c r="C12579" s="218"/>
      <c r="D12579" s="219" t="str">
        <f t="shared" si="3773"/>
        <v/>
      </c>
      <c r="E12579" s="220"/>
      <c r="F12579" s="223">
        <f t="shared" si="3774"/>
        <v>0</v>
      </c>
      <c r="G12579" s="281">
        <f t="shared" ref="G12579:G12584" si="3775">ROUND(E12579*F12579,2)</f>
        <v>0</v>
      </c>
    </row>
    <row r="12580" spans="1:7" ht="24" customHeight="1" x14ac:dyDescent="0.25">
      <c r="A12580" s="219" t="str">
        <f t="shared" si="3771"/>
        <v/>
      </c>
      <c r="B12580" s="217">
        <f t="shared" si="3772"/>
        <v>0</v>
      </c>
      <c r="C12580" s="218"/>
      <c r="D12580" s="219" t="str">
        <f t="shared" si="3773"/>
        <v/>
      </c>
      <c r="E12580" s="220"/>
      <c r="F12580" s="223">
        <f t="shared" si="3774"/>
        <v>0</v>
      </c>
      <c r="G12580" s="281">
        <f t="shared" si="3775"/>
        <v>0</v>
      </c>
    </row>
    <row r="12581" spans="1:7" ht="24" customHeight="1" x14ac:dyDescent="0.25">
      <c r="A12581" s="219" t="str">
        <f t="shared" si="3771"/>
        <v/>
      </c>
      <c r="B12581" s="217">
        <f t="shared" si="3772"/>
        <v>0</v>
      </c>
      <c r="C12581" s="218"/>
      <c r="D12581" s="219" t="str">
        <f t="shared" si="3773"/>
        <v/>
      </c>
      <c r="E12581" s="220"/>
      <c r="F12581" s="221">
        <f t="shared" si="3774"/>
        <v>0</v>
      </c>
      <c r="G12581" s="281">
        <f t="shared" si="3775"/>
        <v>0</v>
      </c>
    </row>
    <row r="12582" spans="1:7" ht="24" customHeight="1" x14ac:dyDescent="0.25">
      <c r="A12582" s="219" t="str">
        <f t="shared" si="3771"/>
        <v/>
      </c>
      <c r="B12582" s="217">
        <f t="shared" si="3772"/>
        <v>0</v>
      </c>
      <c r="C12582" s="218"/>
      <c r="D12582" s="219" t="str">
        <f t="shared" si="3773"/>
        <v/>
      </c>
      <c r="E12582" s="220"/>
      <c r="F12582" s="221">
        <f t="shared" si="3774"/>
        <v>0</v>
      </c>
      <c r="G12582" s="281">
        <f t="shared" si="3775"/>
        <v>0</v>
      </c>
    </row>
    <row r="12583" spans="1:7" ht="24" customHeight="1" x14ac:dyDescent="0.25">
      <c r="A12583" s="219" t="str">
        <f t="shared" si="3771"/>
        <v/>
      </c>
      <c r="B12583" s="217">
        <f t="shared" si="3772"/>
        <v>0</v>
      </c>
      <c r="C12583" s="218"/>
      <c r="D12583" s="219" t="str">
        <f t="shared" si="3773"/>
        <v/>
      </c>
      <c r="E12583" s="220"/>
      <c r="F12583" s="221">
        <f t="shared" si="3774"/>
        <v>0</v>
      </c>
      <c r="G12583" s="281">
        <f t="shared" si="3775"/>
        <v>0</v>
      </c>
    </row>
    <row r="12584" spans="1:7" ht="24" customHeight="1" x14ac:dyDescent="0.25">
      <c r="A12584" s="219" t="str">
        <f t="shared" si="3771"/>
        <v/>
      </c>
      <c r="B12584" s="217">
        <f t="shared" si="3772"/>
        <v>0</v>
      </c>
      <c r="C12584" s="218"/>
      <c r="D12584" s="219" t="str">
        <f t="shared" si="3773"/>
        <v/>
      </c>
      <c r="E12584" s="220"/>
      <c r="F12584" s="221">
        <f t="shared" si="3774"/>
        <v>0</v>
      </c>
      <c r="G12584" s="281">
        <f t="shared" si="3775"/>
        <v>0</v>
      </c>
    </row>
    <row r="12585" spans="1:7" ht="24" customHeight="1" x14ac:dyDescent="0.25">
      <c r="A12585" s="282"/>
      <c r="D12585" s="94"/>
      <c r="E12585" s="95"/>
      <c r="F12585" s="314" t="s">
        <v>32</v>
      </c>
      <c r="G12585" s="283">
        <f>SUBTOTAL(9,G12577:G12584)</f>
        <v>0</v>
      </c>
    </row>
    <row r="12586" spans="1:7" ht="24" customHeight="1" x14ac:dyDescent="0.25">
      <c r="A12586" s="282"/>
      <c r="C12586" s="311" t="s">
        <v>606</v>
      </c>
      <c r="D12586" s="94"/>
      <c r="E12586" s="95"/>
      <c r="G12586" s="284"/>
    </row>
    <row r="12587" spans="1:7" ht="24" customHeight="1" x14ac:dyDescent="0.25">
      <c r="A12587" s="219" t="str">
        <f t="shared" ref="A12587:A12595" si="3776">IFERROR(VLOOKUP(C12587,Tabla_Insumos,4,FALSE),"")</f>
        <v/>
      </c>
      <c r="B12587" s="217" t="str">
        <f t="shared" ref="B12587:B12595" si="3777">IFERROR(VLOOKUP(C12587,Tabla_Insumos,5,FALSE),"")</f>
        <v/>
      </c>
      <c r="C12587" s="218"/>
      <c r="D12587" s="219" t="str">
        <f t="shared" ref="D12587:D12595" si="3778">IFERROR(VLOOKUP(C12587,Tabla_Insumos,2,FALSE),"")</f>
        <v/>
      </c>
      <c r="E12587" s="220"/>
      <c r="F12587" s="221">
        <f t="shared" ref="F12587:F12595" si="3779">IFERROR(VLOOKUP(C12587,Tabla_Insumos,3,FALSE),0)</f>
        <v>0</v>
      </c>
      <c r="G12587" s="281">
        <f t="shared" ref="G12587:G12595" si="3780">ROUND(E12587*F12587,2)</f>
        <v>0</v>
      </c>
    </row>
    <row r="12588" spans="1:7" ht="24" customHeight="1" x14ac:dyDescent="0.25">
      <c r="A12588" s="219" t="str">
        <f t="shared" si="3776"/>
        <v/>
      </c>
      <c r="B12588" s="217" t="str">
        <f t="shared" si="3777"/>
        <v/>
      </c>
      <c r="C12588" s="218"/>
      <c r="D12588" s="219" t="str">
        <f t="shared" si="3778"/>
        <v/>
      </c>
      <c r="E12588" s="220"/>
      <c r="F12588" s="221">
        <f t="shared" si="3779"/>
        <v>0</v>
      </c>
      <c r="G12588" s="281">
        <f t="shared" si="3780"/>
        <v>0</v>
      </c>
    </row>
    <row r="12589" spans="1:7" ht="24" customHeight="1" x14ac:dyDescent="0.25">
      <c r="A12589" s="219" t="str">
        <f t="shared" si="3776"/>
        <v/>
      </c>
      <c r="B12589" s="217" t="str">
        <f t="shared" si="3777"/>
        <v/>
      </c>
      <c r="C12589" s="218"/>
      <c r="D12589" s="219" t="str">
        <f t="shared" si="3778"/>
        <v/>
      </c>
      <c r="E12589" s="220"/>
      <c r="F12589" s="221">
        <f t="shared" si="3779"/>
        <v>0</v>
      </c>
      <c r="G12589" s="281">
        <f t="shared" si="3780"/>
        <v>0</v>
      </c>
    </row>
    <row r="12590" spans="1:7" ht="24" customHeight="1" x14ac:dyDescent="0.25">
      <c r="A12590" s="219" t="str">
        <f t="shared" si="3776"/>
        <v/>
      </c>
      <c r="B12590" s="217" t="str">
        <f t="shared" si="3777"/>
        <v/>
      </c>
      <c r="C12590" s="218"/>
      <c r="D12590" s="219" t="str">
        <f t="shared" si="3778"/>
        <v/>
      </c>
      <c r="E12590" s="220"/>
      <c r="F12590" s="221">
        <f t="shared" si="3779"/>
        <v>0</v>
      </c>
      <c r="G12590" s="281">
        <f t="shared" si="3780"/>
        <v>0</v>
      </c>
    </row>
    <row r="12591" spans="1:7" ht="24" customHeight="1" x14ac:dyDescent="0.25">
      <c r="A12591" s="219" t="str">
        <f t="shared" si="3776"/>
        <v/>
      </c>
      <c r="B12591" s="217" t="str">
        <f t="shared" si="3777"/>
        <v/>
      </c>
      <c r="C12591" s="218"/>
      <c r="D12591" s="219" t="str">
        <f t="shared" si="3778"/>
        <v/>
      </c>
      <c r="E12591" s="220"/>
      <c r="F12591" s="221">
        <f t="shared" si="3779"/>
        <v>0</v>
      </c>
      <c r="G12591" s="281">
        <f t="shared" si="3780"/>
        <v>0</v>
      </c>
    </row>
    <row r="12592" spans="1:7" ht="24" customHeight="1" x14ac:dyDescent="0.25">
      <c r="A12592" s="219" t="str">
        <f t="shared" si="3776"/>
        <v/>
      </c>
      <c r="B12592" s="217" t="str">
        <f t="shared" si="3777"/>
        <v/>
      </c>
      <c r="C12592" s="218"/>
      <c r="D12592" s="219" t="str">
        <f t="shared" si="3778"/>
        <v/>
      </c>
      <c r="E12592" s="220"/>
      <c r="F12592" s="221">
        <f t="shared" si="3779"/>
        <v>0</v>
      </c>
      <c r="G12592" s="281">
        <f t="shared" si="3780"/>
        <v>0</v>
      </c>
    </row>
    <row r="12593" spans="1:7" ht="24" customHeight="1" x14ac:dyDescent="0.25">
      <c r="A12593" s="219" t="str">
        <f t="shared" si="3776"/>
        <v/>
      </c>
      <c r="B12593" s="217" t="str">
        <f t="shared" si="3777"/>
        <v/>
      </c>
      <c r="C12593" s="218"/>
      <c r="D12593" s="219" t="str">
        <f t="shared" si="3778"/>
        <v/>
      </c>
      <c r="E12593" s="220"/>
      <c r="F12593" s="221">
        <f t="shared" si="3779"/>
        <v>0</v>
      </c>
      <c r="G12593" s="281">
        <f t="shared" si="3780"/>
        <v>0</v>
      </c>
    </row>
    <row r="12594" spans="1:7" ht="24" customHeight="1" x14ac:dyDescent="0.25">
      <c r="A12594" s="219" t="str">
        <f t="shared" si="3776"/>
        <v/>
      </c>
      <c r="B12594" s="217" t="str">
        <f t="shared" si="3777"/>
        <v/>
      </c>
      <c r="C12594" s="218"/>
      <c r="D12594" s="219" t="str">
        <f t="shared" si="3778"/>
        <v/>
      </c>
      <c r="E12594" s="220"/>
      <c r="F12594" s="221">
        <f t="shared" si="3779"/>
        <v>0</v>
      </c>
      <c r="G12594" s="281">
        <f t="shared" si="3780"/>
        <v>0</v>
      </c>
    </row>
    <row r="12595" spans="1:7" ht="24" customHeight="1" x14ac:dyDescent="0.25">
      <c r="A12595" s="219" t="str">
        <f t="shared" si="3776"/>
        <v/>
      </c>
      <c r="B12595" s="217" t="str">
        <f t="shared" si="3777"/>
        <v/>
      </c>
      <c r="C12595" s="218"/>
      <c r="D12595" s="219" t="str">
        <f t="shared" si="3778"/>
        <v/>
      </c>
      <c r="E12595" s="220"/>
      <c r="F12595" s="221">
        <f t="shared" si="3779"/>
        <v>0</v>
      </c>
      <c r="G12595" s="281">
        <f t="shared" si="3780"/>
        <v>0</v>
      </c>
    </row>
    <row r="12596" spans="1:7" ht="24" customHeight="1" x14ac:dyDescent="0.25">
      <c r="A12596" s="285"/>
      <c r="B12596" s="94"/>
      <c r="D12596" s="94"/>
      <c r="E12596" s="95"/>
      <c r="F12596" s="314" t="s">
        <v>33</v>
      </c>
      <c r="G12596" s="283">
        <f>SUBTOTAL(9,G12587:G12595)</f>
        <v>0</v>
      </c>
    </row>
    <row r="12597" spans="1:7" ht="24" customHeight="1" x14ac:dyDescent="0.25">
      <c r="A12597" s="286"/>
      <c r="B12597" s="94"/>
      <c r="D12597" s="94"/>
      <c r="E12597" s="95"/>
      <c r="G12597" s="284"/>
    </row>
    <row r="12598" spans="1:7" ht="24" customHeight="1" x14ac:dyDescent="0.25">
      <c r="A12598" s="287" t="str">
        <f>B12556</f>
        <v>24.5</v>
      </c>
      <c r="B12598" s="288" t="str">
        <f>C12556</f>
        <v>Planos aprobados</v>
      </c>
      <c r="C12598" s="101"/>
      <c r="D12598" s="101" t="s">
        <v>34</v>
      </c>
      <c r="E12598" s="102"/>
      <c r="F12598" s="290" t="s">
        <v>35</v>
      </c>
      <c r="G12598" s="289">
        <f>SUBTOTAL(9,G12561:G12597)</f>
        <v>0</v>
      </c>
    </row>
  </sheetData>
  <sheetProtection insertRows="0" deleteRows="0"/>
  <mergeCells count="1512">
    <mergeCell ref="A12558:B12558"/>
    <mergeCell ref="C12558:C12559"/>
    <mergeCell ref="D12558:D12559"/>
    <mergeCell ref="E12558:E12559"/>
    <mergeCell ref="F12558:F12559"/>
    <mergeCell ref="G12558:G12559"/>
    <mergeCell ref="A12509:B12509"/>
    <mergeCell ref="C12509:C12510"/>
    <mergeCell ref="D12509:D12510"/>
    <mergeCell ref="E12509:E12510"/>
    <mergeCell ref="F12509:F12510"/>
    <mergeCell ref="G12509:G12510"/>
    <mergeCell ref="A12409:B12409"/>
    <mergeCell ref="C12409:C12410"/>
    <mergeCell ref="D12409:D12410"/>
    <mergeCell ref="E12409:E12410"/>
    <mergeCell ref="F12409:F12410"/>
    <mergeCell ref="G12409:G1241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1459:B11459"/>
    <mergeCell ref="C11459:C11460"/>
    <mergeCell ref="D11459:D11460"/>
    <mergeCell ref="E11459:E11460"/>
    <mergeCell ref="F11459:F11460"/>
    <mergeCell ref="G11459:G11460"/>
    <mergeCell ref="A12459:B12459"/>
    <mergeCell ref="C12459:C12460"/>
    <mergeCell ref="D12459:D12460"/>
    <mergeCell ref="E12459:E12460"/>
    <mergeCell ref="F12459:F12460"/>
    <mergeCell ref="G12459:G124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2959:B2959"/>
    <mergeCell ref="C2959:C2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2"/>
  <sheetViews>
    <sheetView showZeros="0" view="pageBreakPreview" topLeftCell="A334" zoomScaleNormal="100" zoomScaleSheetLayoutView="100" workbookViewId="0">
      <selection activeCell="A343" sqref="A343:XFD343"/>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5" width="15.6328125" style="8" customWidth="1"/>
    <col min="16" max="17" width="10.6328125" style="8" customWidth="1"/>
    <col min="18" max="37" width="10.6328125" style="109" customWidth="1"/>
    <col min="38" max="86" width="11.453125" style="109"/>
    <col min="87" max="16384" width="11.453125" style="8"/>
  </cols>
  <sheetData>
    <row r="1" spans="1:86" s="2" customFormat="1" ht="20.149999999999999" customHeight="1" x14ac:dyDescent="0.25">
      <c r="A1" s="3" t="s">
        <v>11</v>
      </c>
      <c r="B1" s="3"/>
      <c r="C1" s="3" t="str">
        <f>Comitente</f>
        <v>SUBSECRETARIA DE ARQUITECTURA</v>
      </c>
      <c r="D1" s="4"/>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row>
    <row r="2" spans="1:86" s="5" customFormat="1" ht="20.149999999999999" customHeight="1" x14ac:dyDescent="0.25">
      <c r="A2" s="11" t="s">
        <v>12</v>
      </c>
      <c r="B2" s="11"/>
      <c r="C2" s="11" t="str">
        <f>Obra</f>
        <v>E.N.I. Bº 7 de Septiembre</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row>
    <row r="3" spans="1:86" s="5" customFormat="1" ht="20.149999999999999" customHeight="1" x14ac:dyDescent="0.25">
      <c r="A3" s="11" t="s">
        <v>16</v>
      </c>
      <c r="B3" s="11"/>
      <c r="C3" s="11" t="str">
        <f>Ubicación</f>
        <v>CHIMBAS - SAN JUAN</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row>
    <row r="4" spans="1:86" s="5" customFormat="1" ht="20.149999999999999" customHeight="1" x14ac:dyDescent="0.25">
      <c r="A4" s="11" t="s">
        <v>15</v>
      </c>
      <c r="B4" s="12"/>
      <c r="C4" s="70">
        <f>Licitación_N°</f>
        <v>0</v>
      </c>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row>
    <row r="5" spans="1:86" s="5" customFormat="1" ht="20.149999999999999" customHeight="1" x14ac:dyDescent="0.25">
      <c r="A5" s="11" t="s">
        <v>17</v>
      </c>
      <c r="B5" s="12"/>
      <c r="C5" s="71">
        <f>Plazo_Obra</f>
        <v>300</v>
      </c>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row>
    <row r="6" spans="1:86" s="5" customFormat="1" ht="20.149999999999999" customHeight="1" x14ac:dyDescent="0.25">
      <c r="A6" s="11" t="s">
        <v>13</v>
      </c>
      <c r="B6" s="11"/>
      <c r="C6" s="11">
        <f>Contratista</f>
        <v>0</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row>
    <row r="7" spans="1:86" s="2" customFormat="1" ht="20.149999999999999" customHeight="1" x14ac:dyDescent="0.25">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row>
    <row r="8" spans="1:86" s="2" customFormat="1" ht="20.149999999999999" customHeight="1" x14ac:dyDescent="0.25">
      <c r="A8" s="345" t="s">
        <v>45</v>
      </c>
      <c r="B8" s="346"/>
      <c r="C8" s="346"/>
      <c r="D8" s="347"/>
      <c r="E8" s="7"/>
      <c r="F8" s="7"/>
      <c r="G8" s="7"/>
      <c r="H8" s="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row>
    <row r="10" spans="1:86" ht="20.149999999999999" customHeight="1" x14ac:dyDescent="0.25">
      <c r="A10" s="350" t="s">
        <v>991</v>
      </c>
      <c r="B10" s="348" t="s">
        <v>0</v>
      </c>
      <c r="C10" s="348"/>
      <c r="D10" s="351" t="s">
        <v>14</v>
      </c>
      <c r="E10" s="48"/>
      <c r="F10" s="348" t="s">
        <v>20</v>
      </c>
      <c r="G10" s="348"/>
      <c r="H10" s="348"/>
      <c r="I10" s="348"/>
      <c r="J10" s="348"/>
      <c r="K10" s="348"/>
      <c r="L10" s="348"/>
      <c r="M10" s="348"/>
      <c r="N10" s="348"/>
      <c r="O10" s="348"/>
      <c r="P10" s="15"/>
      <c r="Q10" s="349" t="s">
        <v>19</v>
      </c>
    </row>
    <row r="11" spans="1:86" ht="20.149999999999999" customHeight="1" x14ac:dyDescent="0.25">
      <c r="A11" s="350"/>
      <c r="B11" s="348"/>
      <c r="C11" s="348"/>
      <c r="D11" s="351"/>
      <c r="E11" s="48">
        <v>0</v>
      </c>
      <c r="F11" s="23">
        <v>1</v>
      </c>
      <c r="G11" s="23">
        <f>F11+1</f>
        <v>2</v>
      </c>
      <c r="H11" s="23">
        <f t="shared" ref="H11:O11" si="0">G11+1</f>
        <v>3</v>
      </c>
      <c r="I11" s="23">
        <f t="shared" si="0"/>
        <v>4</v>
      </c>
      <c r="J11" s="23">
        <f t="shared" si="0"/>
        <v>5</v>
      </c>
      <c r="K11" s="23">
        <f t="shared" si="0"/>
        <v>6</v>
      </c>
      <c r="L11" s="23">
        <f t="shared" si="0"/>
        <v>7</v>
      </c>
      <c r="M11" s="23">
        <f t="shared" si="0"/>
        <v>8</v>
      </c>
      <c r="N11" s="23">
        <f t="shared" si="0"/>
        <v>9</v>
      </c>
      <c r="O11" s="23">
        <f t="shared" si="0"/>
        <v>10</v>
      </c>
      <c r="P11" s="16"/>
      <c r="Q11" s="349"/>
    </row>
    <row r="12" spans="1:86" ht="20.149999999999999" customHeight="1" x14ac:dyDescent="0.25">
      <c r="A12" s="24"/>
      <c r="B12" s="53"/>
      <c r="C12" s="53"/>
      <c r="D12" s="54"/>
      <c r="E12" s="48"/>
      <c r="F12" s="25"/>
      <c r="G12" s="60"/>
      <c r="H12" s="60"/>
      <c r="I12" s="60"/>
      <c r="J12" s="60"/>
      <c r="K12" s="60"/>
      <c r="L12" s="60"/>
      <c r="M12" s="60"/>
      <c r="N12" s="60"/>
      <c r="O12" s="60"/>
      <c r="P12" s="16"/>
      <c r="Q12" s="82"/>
    </row>
    <row r="13" spans="1:86" ht="20.149999999999999" customHeight="1" x14ac:dyDescent="0.25">
      <c r="A13" s="51">
        <f>CyP!A18</f>
        <v>1</v>
      </c>
      <c r="B13" s="343" t="str">
        <f t="shared" ref="B13:B44" si="1">IFERROR(VLOOKUP(A13,Tabla_CyP,2,FALSE),"")</f>
        <v xml:space="preserve"> TRABAJOS PREPARATORIOS</v>
      </c>
      <c r="C13" s="344"/>
      <c r="D13" s="13">
        <f t="shared" ref="D13:D44" si="2">IFERROR(VLOOKUP(A13,Tabla_CyP,9,FALSE),0)</f>
        <v>0</v>
      </c>
      <c r="E13" s="27"/>
      <c r="F13" s="105"/>
      <c r="G13" s="105"/>
      <c r="H13" s="105"/>
      <c r="I13" s="105"/>
      <c r="J13" s="105"/>
      <c r="K13" s="105"/>
      <c r="L13" s="105"/>
      <c r="M13" s="105"/>
      <c r="N13" s="105"/>
      <c r="O13" s="105"/>
      <c r="P13" s="17"/>
      <c r="Q13" s="18">
        <f t="shared" ref="Q13:Q44" si="3">SUM(F13:O13)</f>
        <v>0</v>
      </c>
    </row>
    <row r="14" spans="1:86" ht="20.149999999999999" customHeight="1" x14ac:dyDescent="0.25">
      <c r="A14" s="51" t="str">
        <f>CyP!A19</f>
        <v>1.1</v>
      </c>
      <c r="B14" s="343" t="str">
        <f t="shared" si="1"/>
        <v>Preparación y limpieza de los terrenos.</v>
      </c>
      <c r="C14" s="344"/>
      <c r="D14" s="13">
        <f t="shared" si="2"/>
        <v>0</v>
      </c>
      <c r="E14" s="49"/>
      <c r="F14" s="105"/>
      <c r="G14" s="105"/>
      <c r="H14" s="105"/>
      <c r="I14" s="105"/>
      <c r="J14" s="105"/>
      <c r="K14" s="105"/>
      <c r="L14" s="105"/>
      <c r="M14" s="105"/>
      <c r="N14" s="105"/>
      <c r="O14" s="105"/>
      <c r="P14" s="19"/>
      <c r="Q14" s="18">
        <f t="shared" si="3"/>
        <v>0</v>
      </c>
    </row>
    <row r="15" spans="1:86" ht="20.149999999999999" customHeight="1" x14ac:dyDescent="0.25">
      <c r="A15" s="51" t="str">
        <f>CyP!A20</f>
        <v>1.1.1</v>
      </c>
      <c r="B15" s="343" t="str">
        <f t="shared" si="1"/>
        <v>Preparación y limpieza.</v>
      </c>
      <c r="C15" s="344"/>
      <c r="D15" s="13">
        <f t="shared" si="2"/>
        <v>0</v>
      </c>
      <c r="E15" s="49"/>
      <c r="F15" s="105"/>
      <c r="G15" s="105"/>
      <c r="H15" s="105"/>
      <c r="I15" s="105"/>
      <c r="J15" s="105"/>
      <c r="K15" s="105"/>
      <c r="L15" s="105"/>
      <c r="M15" s="105"/>
      <c r="N15" s="105"/>
      <c r="O15" s="105"/>
      <c r="P15" s="19"/>
      <c r="Q15" s="18">
        <f t="shared" si="3"/>
        <v>0</v>
      </c>
    </row>
    <row r="16" spans="1:86" ht="20.149999999999999" customHeight="1" x14ac:dyDescent="0.25">
      <c r="A16" s="51" t="str">
        <f>CyP!A21</f>
        <v>1.1.2</v>
      </c>
      <c r="B16" s="343" t="str">
        <f t="shared" si="1"/>
        <v>Demoliciones</v>
      </c>
      <c r="C16" s="344"/>
      <c r="D16" s="13">
        <f t="shared" si="2"/>
        <v>0</v>
      </c>
      <c r="E16" s="49"/>
      <c r="F16" s="105"/>
      <c r="G16" s="105"/>
      <c r="H16" s="105"/>
      <c r="I16" s="105"/>
      <c r="J16" s="105"/>
      <c r="K16" s="105"/>
      <c r="L16" s="105"/>
      <c r="M16" s="105"/>
      <c r="N16" s="105"/>
      <c r="O16" s="105"/>
      <c r="P16" s="19"/>
      <c r="Q16" s="18">
        <f t="shared" si="3"/>
        <v>0</v>
      </c>
    </row>
    <row r="17" spans="1:17" ht="20.149999999999999" customHeight="1" x14ac:dyDescent="0.25">
      <c r="A17" s="51" t="str">
        <f>CyP!A22</f>
        <v>1.1.3</v>
      </c>
      <c r="B17" s="343" t="str">
        <f t="shared" si="1"/>
        <v>Construcción del Obrador, Depósitos de materiales, Sanitarios de personal</v>
      </c>
      <c r="C17" s="344"/>
      <c r="D17" s="13">
        <f t="shared" si="2"/>
        <v>0</v>
      </c>
      <c r="E17" s="49"/>
      <c r="F17" s="105"/>
      <c r="G17" s="105"/>
      <c r="H17" s="105"/>
      <c r="I17" s="105"/>
      <c r="J17" s="105"/>
      <c r="K17" s="105"/>
      <c r="L17" s="105"/>
      <c r="M17" s="105"/>
      <c r="N17" s="105"/>
      <c r="O17" s="105"/>
      <c r="P17" s="19"/>
      <c r="Q17" s="18">
        <f t="shared" si="3"/>
        <v>0</v>
      </c>
    </row>
    <row r="18" spans="1:17" ht="20.149999999999999" customHeight="1" x14ac:dyDescent="0.25">
      <c r="A18" s="51" t="str">
        <f>CyP!A23</f>
        <v>1.1.4</v>
      </c>
      <c r="B18" s="343" t="str">
        <f t="shared" si="1"/>
        <v>Provisión y colocación del Cartel de Obra</v>
      </c>
      <c r="C18" s="344"/>
      <c r="D18" s="13">
        <f t="shared" si="2"/>
        <v>0</v>
      </c>
      <c r="E18" s="49"/>
      <c r="F18" s="105"/>
      <c r="G18" s="105"/>
      <c r="H18" s="105"/>
      <c r="I18" s="105"/>
      <c r="J18" s="105"/>
      <c r="K18" s="105"/>
      <c r="L18" s="105"/>
      <c r="M18" s="105"/>
      <c r="N18" s="105"/>
      <c r="O18" s="105"/>
      <c r="P18" s="19"/>
      <c r="Q18" s="18">
        <f t="shared" si="3"/>
        <v>0</v>
      </c>
    </row>
    <row r="19" spans="1:17" ht="20.149999999999999" customHeight="1" x14ac:dyDescent="0.25">
      <c r="A19" s="51" t="str">
        <f>CyP!A24</f>
        <v>1.2</v>
      </c>
      <c r="B19" s="343" t="str">
        <f t="shared" si="1"/>
        <v>Replanteo y Otros</v>
      </c>
      <c r="C19" s="344"/>
      <c r="D19" s="13">
        <f t="shared" si="2"/>
        <v>0</v>
      </c>
      <c r="E19" s="49"/>
      <c r="F19" s="105"/>
      <c r="G19" s="105"/>
      <c r="H19" s="105"/>
      <c r="I19" s="105"/>
      <c r="J19" s="105"/>
      <c r="K19" s="105"/>
      <c r="L19" s="105"/>
      <c r="M19" s="105"/>
      <c r="N19" s="105"/>
      <c r="O19" s="105"/>
      <c r="P19" s="19"/>
      <c r="Q19" s="18">
        <f t="shared" si="3"/>
        <v>0</v>
      </c>
    </row>
    <row r="20" spans="1:17" ht="20.149999999999999" customHeight="1" x14ac:dyDescent="0.25">
      <c r="A20" s="51" t="str">
        <f>CyP!A25</f>
        <v>1.2.1</v>
      </c>
      <c r="B20" s="343" t="str">
        <f t="shared" si="1"/>
        <v>Replanteo de la Obra</v>
      </c>
      <c r="C20" s="344"/>
      <c r="D20" s="13">
        <f t="shared" si="2"/>
        <v>0</v>
      </c>
      <c r="E20" s="49"/>
      <c r="F20" s="105"/>
      <c r="G20" s="105"/>
      <c r="H20" s="105"/>
      <c r="I20" s="105"/>
      <c r="J20" s="105"/>
      <c r="K20" s="105"/>
      <c r="L20" s="105"/>
      <c r="M20" s="105"/>
      <c r="N20" s="105"/>
      <c r="O20" s="105"/>
      <c r="P20" s="19"/>
      <c r="Q20" s="18">
        <f t="shared" si="3"/>
        <v>0</v>
      </c>
    </row>
    <row r="21" spans="1:17" ht="20.149999999999999" customHeight="1" x14ac:dyDescent="0.25">
      <c r="A21" s="51" t="str">
        <f>CyP!A26</f>
        <v>1.2.2</v>
      </c>
      <c r="B21" s="343" t="str">
        <f t="shared" si="1"/>
        <v>Oficina para la Inspección</v>
      </c>
      <c r="C21" s="344"/>
      <c r="D21" s="13">
        <f t="shared" si="2"/>
        <v>0</v>
      </c>
      <c r="E21" s="49"/>
      <c r="F21" s="105"/>
      <c r="G21" s="105"/>
      <c r="H21" s="105"/>
      <c r="I21" s="105"/>
      <c r="J21" s="105"/>
      <c r="K21" s="105"/>
      <c r="L21" s="105"/>
      <c r="M21" s="105"/>
      <c r="N21" s="105"/>
      <c r="O21" s="105"/>
      <c r="P21" s="19"/>
      <c r="Q21" s="18">
        <f t="shared" si="3"/>
        <v>0</v>
      </c>
    </row>
    <row r="22" spans="1:17" ht="20.149999999999999" customHeight="1" x14ac:dyDescent="0.25">
      <c r="A22" s="51" t="str">
        <f>CyP!A27</f>
        <v>1.2.3</v>
      </c>
      <c r="B22" s="343" t="str">
        <f t="shared" si="1"/>
        <v>Cegado de Pozos Absorbentes o Negros, Cámaras, Zanjas o excavaciones</v>
      </c>
      <c r="C22" s="344"/>
      <c r="D22" s="13">
        <f t="shared" si="2"/>
        <v>0</v>
      </c>
      <c r="E22" s="49"/>
      <c r="F22" s="105"/>
      <c r="G22" s="105"/>
      <c r="H22" s="105"/>
      <c r="I22" s="105"/>
      <c r="J22" s="105"/>
      <c r="K22" s="105"/>
      <c r="L22" s="105"/>
      <c r="M22" s="105"/>
      <c r="N22" s="105"/>
      <c r="O22" s="105"/>
      <c r="P22" s="19"/>
      <c r="Q22" s="18">
        <f t="shared" si="3"/>
        <v>0</v>
      </c>
    </row>
    <row r="23" spans="1:17" ht="20.149999999999999" customHeight="1" x14ac:dyDescent="0.25">
      <c r="A23" s="51" t="str">
        <f>CyP!A28</f>
        <v>1.2.5</v>
      </c>
      <c r="B23" s="343" t="str">
        <f t="shared" si="1"/>
        <v>Vallados y Cierres Perimetrales</v>
      </c>
      <c r="C23" s="344"/>
      <c r="D23" s="13">
        <f t="shared" si="2"/>
        <v>0</v>
      </c>
      <c r="E23" s="49"/>
      <c r="F23" s="105"/>
      <c r="G23" s="105"/>
      <c r="H23" s="105"/>
      <c r="I23" s="105"/>
      <c r="J23" s="105"/>
      <c r="K23" s="105"/>
      <c r="L23" s="105"/>
      <c r="M23" s="105"/>
      <c r="N23" s="105"/>
      <c r="O23" s="105"/>
      <c r="P23" s="19"/>
      <c r="Q23" s="18">
        <f t="shared" si="3"/>
        <v>0</v>
      </c>
    </row>
    <row r="24" spans="1:17" ht="20.149999999999999" customHeight="1" x14ac:dyDescent="0.25">
      <c r="A24" s="51" t="str">
        <f>CyP!A29</f>
        <v>1.3</v>
      </c>
      <c r="B24" s="343" t="str">
        <f t="shared" si="1"/>
        <v>Actividades complementarias</v>
      </c>
      <c r="C24" s="344"/>
      <c r="D24" s="13">
        <f t="shared" si="2"/>
        <v>0</v>
      </c>
      <c r="E24" s="49"/>
      <c r="F24" s="105"/>
      <c r="G24" s="105"/>
      <c r="H24" s="105"/>
      <c r="I24" s="105"/>
      <c r="J24" s="105"/>
      <c r="K24" s="105"/>
      <c r="L24" s="105"/>
      <c r="M24" s="105"/>
      <c r="N24" s="105"/>
      <c r="O24" s="105"/>
      <c r="P24" s="19"/>
      <c r="Q24" s="18">
        <f t="shared" si="3"/>
        <v>0</v>
      </c>
    </row>
    <row r="25" spans="1:17" ht="20.149999999999999" customHeight="1" x14ac:dyDescent="0.25">
      <c r="A25" s="51" t="str">
        <f>CyP!A30</f>
        <v>1.3.1</v>
      </c>
      <c r="B25" s="343" t="str">
        <f t="shared" si="1"/>
        <v>Vigilancia y alumbrado de obra</v>
      </c>
      <c r="C25" s="344"/>
      <c r="D25" s="13">
        <f t="shared" si="2"/>
        <v>0</v>
      </c>
      <c r="E25" s="49"/>
      <c r="F25" s="105"/>
      <c r="G25" s="105"/>
      <c r="H25" s="105"/>
      <c r="I25" s="105"/>
      <c r="J25" s="105"/>
      <c r="K25" s="105"/>
      <c r="L25" s="105"/>
      <c r="M25" s="105"/>
      <c r="N25" s="105"/>
      <c r="O25" s="105"/>
      <c r="P25" s="19"/>
      <c r="Q25" s="18">
        <f t="shared" si="3"/>
        <v>0</v>
      </c>
    </row>
    <row r="26" spans="1:17" ht="20.149999999999999" customHeight="1" x14ac:dyDescent="0.25">
      <c r="A26" s="51" t="str">
        <f>CyP!A31</f>
        <v>1.3.2</v>
      </c>
      <c r="B26" s="343" t="str">
        <f t="shared" si="1"/>
        <v>Energia de obra. Agua para construcción</v>
      </c>
      <c r="C26" s="344"/>
      <c r="D26" s="13">
        <f t="shared" si="2"/>
        <v>0</v>
      </c>
      <c r="E26" s="49"/>
      <c r="F26" s="105"/>
      <c r="G26" s="105"/>
      <c r="H26" s="105"/>
      <c r="I26" s="105"/>
      <c r="J26" s="105"/>
      <c r="K26" s="105"/>
      <c r="L26" s="105"/>
      <c r="M26" s="105"/>
      <c r="N26" s="105"/>
      <c r="O26" s="105"/>
      <c r="P26" s="19"/>
      <c r="Q26" s="18">
        <f t="shared" si="3"/>
        <v>0</v>
      </c>
    </row>
    <row r="27" spans="1:17" ht="20.149999999999999" customHeight="1" x14ac:dyDescent="0.25">
      <c r="A27" s="51" t="str">
        <f>CyP!A32</f>
        <v>1.3.3</v>
      </c>
      <c r="B27" s="343" t="str">
        <f t="shared" si="1"/>
        <v>Medidas de Seguridad</v>
      </c>
      <c r="C27" s="344"/>
      <c r="D27" s="13">
        <f t="shared" si="2"/>
        <v>0</v>
      </c>
      <c r="E27" s="49"/>
      <c r="F27" s="105"/>
      <c r="G27" s="105"/>
      <c r="H27" s="105"/>
      <c r="I27" s="105"/>
      <c r="J27" s="105"/>
      <c r="K27" s="105"/>
      <c r="L27" s="105"/>
      <c r="M27" s="105"/>
      <c r="N27" s="105"/>
      <c r="O27" s="105"/>
      <c r="P27" s="19"/>
      <c r="Q27" s="18">
        <f t="shared" si="3"/>
        <v>0</v>
      </c>
    </row>
    <row r="28" spans="1:17" ht="20.149999999999999" customHeight="1" x14ac:dyDescent="0.25">
      <c r="A28" s="51" t="str">
        <f>CyP!A33</f>
        <v>1.4</v>
      </c>
      <c r="B28" s="343" t="str">
        <f t="shared" si="1"/>
        <v>Cumplimiento Plan de Gestión Ambiental y Social. Condiciones de Higiene y Seguridad</v>
      </c>
      <c r="C28" s="344"/>
      <c r="D28" s="13">
        <f t="shared" si="2"/>
        <v>0</v>
      </c>
      <c r="E28" s="49"/>
      <c r="F28" s="105"/>
      <c r="G28" s="105"/>
      <c r="H28" s="105"/>
      <c r="I28" s="105"/>
      <c r="J28" s="105"/>
      <c r="K28" s="105"/>
      <c r="L28" s="105"/>
      <c r="M28" s="105"/>
      <c r="N28" s="105"/>
      <c r="O28" s="105"/>
      <c r="P28" s="19"/>
      <c r="Q28" s="18">
        <f t="shared" si="3"/>
        <v>0</v>
      </c>
    </row>
    <row r="29" spans="1:17" ht="20.149999999999999" customHeight="1" x14ac:dyDescent="0.25">
      <c r="A29" s="51" t="str">
        <f>CyP!A34</f>
        <v>1.4.1</v>
      </c>
      <c r="B29" s="343" t="str">
        <f t="shared" si="1"/>
        <v>Plan de Manejo Ambiental</v>
      </c>
      <c r="C29" s="344"/>
      <c r="D29" s="13">
        <f t="shared" si="2"/>
        <v>0</v>
      </c>
      <c r="E29" s="49"/>
      <c r="F29" s="105"/>
      <c r="G29" s="105"/>
      <c r="H29" s="105"/>
      <c r="I29" s="105"/>
      <c r="J29" s="105"/>
      <c r="K29" s="105"/>
      <c r="L29" s="105"/>
      <c r="M29" s="105"/>
      <c r="N29" s="105"/>
      <c r="O29" s="105"/>
      <c r="P29" s="19"/>
      <c r="Q29" s="18">
        <f t="shared" si="3"/>
        <v>0</v>
      </c>
    </row>
    <row r="30" spans="1:17" ht="20.149999999999999" customHeight="1" x14ac:dyDescent="0.25">
      <c r="A30" s="51" t="str">
        <f>CyP!A35</f>
        <v>1.4.2</v>
      </c>
      <c r="B30" s="343" t="str">
        <f t="shared" si="1"/>
        <v>Permiso Ambiental</v>
      </c>
      <c r="C30" s="344"/>
      <c r="D30" s="13">
        <f t="shared" si="2"/>
        <v>0</v>
      </c>
      <c r="E30" s="49"/>
      <c r="F30" s="105"/>
      <c r="G30" s="105"/>
      <c r="H30" s="105"/>
      <c r="I30" s="105"/>
      <c r="J30" s="105"/>
      <c r="K30" s="105"/>
      <c r="L30" s="105"/>
      <c r="M30" s="105"/>
      <c r="N30" s="105"/>
      <c r="O30" s="105"/>
      <c r="P30" s="19"/>
      <c r="Q30" s="18">
        <f t="shared" si="3"/>
        <v>0</v>
      </c>
    </row>
    <row r="31" spans="1:17" ht="20.149999999999999" customHeight="1" x14ac:dyDescent="0.25">
      <c r="A31" s="51" t="str">
        <f>CyP!A36</f>
        <v>1.4.3</v>
      </c>
      <c r="B31" s="343" t="str">
        <f t="shared" si="1"/>
        <v>Seguimiento Pmas</v>
      </c>
      <c r="C31" s="344"/>
      <c r="D31" s="13">
        <f t="shared" si="2"/>
        <v>0</v>
      </c>
      <c r="E31" s="49"/>
      <c r="F31" s="105"/>
      <c r="G31" s="105"/>
      <c r="H31" s="105"/>
      <c r="I31" s="105"/>
      <c r="J31" s="105"/>
      <c r="K31" s="105"/>
      <c r="L31" s="105"/>
      <c r="M31" s="105"/>
      <c r="N31" s="105"/>
      <c r="O31" s="105"/>
      <c r="P31" s="19"/>
      <c r="Q31" s="18">
        <f t="shared" si="3"/>
        <v>0</v>
      </c>
    </row>
    <row r="32" spans="1:17" ht="20.149999999999999" customHeight="1" x14ac:dyDescent="0.25">
      <c r="A32" s="51">
        <f>CyP!A37</f>
        <v>2</v>
      </c>
      <c r="B32" s="343" t="str">
        <f t="shared" si="1"/>
        <v>MOVIMIENTO DE SUELOS</v>
      </c>
      <c r="C32" s="344"/>
      <c r="D32" s="13">
        <f t="shared" si="2"/>
        <v>0</v>
      </c>
      <c r="E32" s="49"/>
      <c r="F32" s="105"/>
      <c r="G32" s="105"/>
      <c r="H32" s="105"/>
      <c r="I32" s="105"/>
      <c r="J32" s="105"/>
      <c r="K32" s="105"/>
      <c r="L32" s="105"/>
      <c r="M32" s="105"/>
      <c r="N32" s="105"/>
      <c r="O32" s="105"/>
      <c r="P32" s="19"/>
      <c r="Q32" s="18">
        <f t="shared" si="3"/>
        <v>0</v>
      </c>
    </row>
    <row r="33" spans="1:17" ht="20.149999999999999" customHeight="1" x14ac:dyDescent="0.25">
      <c r="A33" s="51" t="str">
        <f>CyP!A38</f>
        <v>2.1</v>
      </c>
      <c r="B33" s="343" t="str">
        <f t="shared" si="1"/>
        <v>Terraplenamientos, Rellenos y Compactación</v>
      </c>
      <c r="C33" s="344"/>
      <c r="D33" s="13">
        <f t="shared" si="2"/>
        <v>0</v>
      </c>
      <c r="E33" s="49"/>
      <c r="F33" s="105"/>
      <c r="G33" s="105"/>
      <c r="H33" s="105"/>
      <c r="I33" s="105"/>
      <c r="J33" s="105"/>
      <c r="K33" s="105"/>
      <c r="L33" s="105"/>
      <c r="M33" s="105"/>
      <c r="N33" s="105"/>
      <c r="O33" s="105"/>
      <c r="P33" s="19"/>
      <c r="Q33" s="18">
        <f t="shared" si="3"/>
        <v>0</v>
      </c>
    </row>
    <row r="34" spans="1:17" ht="20.149999999999999" customHeight="1" x14ac:dyDescent="0.25">
      <c r="A34" s="51" t="str">
        <f>CyP!A39</f>
        <v>2.1.1</v>
      </c>
      <c r="B34" s="343" t="str">
        <f t="shared" si="1"/>
        <v>Relleno Bajo Contrapiso</v>
      </c>
      <c r="C34" s="344"/>
      <c r="D34" s="13">
        <f t="shared" si="2"/>
        <v>0</v>
      </c>
      <c r="E34" s="49"/>
      <c r="F34" s="105"/>
      <c r="G34" s="105"/>
      <c r="H34" s="105"/>
      <c r="I34" s="105"/>
      <c r="J34" s="105"/>
      <c r="K34" s="105"/>
      <c r="L34" s="105"/>
      <c r="M34" s="105"/>
      <c r="N34" s="105"/>
      <c r="O34" s="105"/>
      <c r="P34" s="19"/>
      <c r="Q34" s="18">
        <f t="shared" si="3"/>
        <v>0</v>
      </c>
    </row>
    <row r="35" spans="1:17" ht="20.149999999999999" customHeight="1" x14ac:dyDescent="0.25">
      <c r="A35" s="51" t="str">
        <f>CyP!A40</f>
        <v>2.1.2</v>
      </c>
      <c r="B35" s="343" t="str">
        <f t="shared" si="1"/>
        <v>Relleno de Zanjas y Conductos</v>
      </c>
      <c r="C35" s="344"/>
      <c r="D35" s="13">
        <f t="shared" si="2"/>
        <v>0</v>
      </c>
      <c r="E35" s="49"/>
      <c r="F35" s="105"/>
      <c r="G35" s="105"/>
      <c r="H35" s="105"/>
      <c r="I35" s="105"/>
      <c r="J35" s="105"/>
      <c r="K35" s="105"/>
      <c r="L35" s="105"/>
      <c r="M35" s="105"/>
      <c r="N35" s="105"/>
      <c r="O35" s="105"/>
      <c r="P35" s="19"/>
      <c r="Q35" s="18">
        <f t="shared" si="3"/>
        <v>0</v>
      </c>
    </row>
    <row r="36" spans="1:17" ht="20.149999999999999" customHeight="1" x14ac:dyDescent="0.25">
      <c r="A36" s="51" t="str">
        <f>CyP!A41</f>
        <v>2.1.3</v>
      </c>
      <c r="B36" s="343" t="str">
        <f t="shared" si="1"/>
        <v>Nivelación del Terreno</v>
      </c>
      <c r="C36" s="344"/>
      <c r="D36" s="13">
        <f t="shared" si="2"/>
        <v>0</v>
      </c>
      <c r="E36" s="49"/>
      <c r="F36" s="105"/>
      <c r="G36" s="105"/>
      <c r="H36" s="105"/>
      <c r="I36" s="105"/>
      <c r="J36" s="105"/>
      <c r="K36" s="105"/>
      <c r="L36" s="105"/>
      <c r="M36" s="105"/>
      <c r="N36" s="105"/>
      <c r="O36" s="105"/>
      <c r="P36" s="19"/>
      <c r="Q36" s="18">
        <f t="shared" si="3"/>
        <v>0</v>
      </c>
    </row>
    <row r="37" spans="1:17" ht="20.149999999999999" customHeight="1" x14ac:dyDescent="0.25">
      <c r="A37" s="51" t="str">
        <f>CyP!A42</f>
        <v>2.2</v>
      </c>
      <c r="B37" s="343" t="str">
        <f t="shared" si="1"/>
        <v>Excavacion para fundaciones</v>
      </c>
      <c r="C37" s="344"/>
      <c r="D37" s="13">
        <f t="shared" si="2"/>
        <v>0</v>
      </c>
      <c r="E37" s="49"/>
      <c r="F37" s="105"/>
      <c r="G37" s="105"/>
      <c r="H37" s="105"/>
      <c r="I37" s="105"/>
      <c r="J37" s="105"/>
      <c r="K37" s="105"/>
      <c r="L37" s="105"/>
      <c r="M37" s="105"/>
      <c r="N37" s="105"/>
      <c r="O37" s="105"/>
      <c r="P37" s="19"/>
      <c r="Q37" s="18">
        <f t="shared" si="3"/>
        <v>0</v>
      </c>
    </row>
    <row r="38" spans="1:17" ht="20.149999999999999" customHeight="1" x14ac:dyDescent="0.25">
      <c r="A38" s="51">
        <f>CyP!A43</f>
        <v>3</v>
      </c>
      <c r="B38" s="343" t="str">
        <f t="shared" si="1"/>
        <v>ESTRUCTURA RESISTENTE</v>
      </c>
      <c r="C38" s="344"/>
      <c r="D38" s="13">
        <f t="shared" si="2"/>
        <v>0</v>
      </c>
      <c r="E38" s="49"/>
      <c r="F38" s="105"/>
      <c r="G38" s="105"/>
      <c r="H38" s="105"/>
      <c r="I38" s="105"/>
      <c r="J38" s="105"/>
      <c r="K38" s="105"/>
      <c r="L38" s="105"/>
      <c r="M38" s="105"/>
      <c r="N38" s="105"/>
      <c r="O38" s="105"/>
      <c r="P38" s="19"/>
      <c r="Q38" s="18">
        <f t="shared" si="3"/>
        <v>0</v>
      </c>
    </row>
    <row r="39" spans="1:17" ht="20.149999999999999" customHeight="1" x14ac:dyDescent="0.25">
      <c r="A39" s="51" t="str">
        <f>CyP!A44</f>
        <v>3.1</v>
      </c>
      <c r="B39" s="343" t="str">
        <f t="shared" si="1"/>
        <v>Estructura de Hº Aº</v>
      </c>
      <c r="C39" s="344"/>
      <c r="D39" s="13">
        <f t="shared" si="2"/>
        <v>0</v>
      </c>
      <c r="E39" s="49"/>
      <c r="F39" s="105"/>
      <c r="G39" s="105"/>
      <c r="H39" s="105"/>
      <c r="I39" s="105"/>
      <c r="J39" s="105"/>
      <c r="K39" s="105"/>
      <c r="L39" s="105"/>
      <c r="M39" s="105"/>
      <c r="N39" s="105"/>
      <c r="O39" s="105"/>
      <c r="P39" s="19"/>
      <c r="Q39" s="18">
        <f t="shared" si="3"/>
        <v>0</v>
      </c>
    </row>
    <row r="40" spans="1:17" ht="20.149999999999999" customHeight="1" x14ac:dyDescent="0.25">
      <c r="A40" s="51" t="str">
        <f>CyP!A45</f>
        <v>3.1.1</v>
      </c>
      <c r="B40" s="343" t="str">
        <f t="shared" si="1"/>
        <v>Hormigones de limpieza y no resistentes</v>
      </c>
      <c r="C40" s="344"/>
      <c r="D40" s="13">
        <f t="shared" si="2"/>
        <v>0</v>
      </c>
      <c r="E40" s="49"/>
      <c r="F40" s="105"/>
      <c r="G40" s="105"/>
      <c r="H40" s="105"/>
      <c r="I40" s="105"/>
      <c r="J40" s="105"/>
      <c r="K40" s="105"/>
      <c r="L40" s="105"/>
      <c r="M40" s="105"/>
      <c r="N40" s="105"/>
      <c r="O40" s="105"/>
      <c r="P40" s="19"/>
      <c r="Q40" s="18">
        <f t="shared" si="3"/>
        <v>0</v>
      </c>
    </row>
    <row r="41" spans="1:17" ht="20.149999999999999" customHeight="1" x14ac:dyDescent="0.25">
      <c r="A41" s="51" t="str">
        <f>CyP!A46</f>
        <v>3.1.2</v>
      </c>
      <c r="B41" s="343" t="str">
        <f t="shared" si="1"/>
        <v xml:space="preserve">Hormigones para sobrecimientos y cimientos </v>
      </c>
      <c r="C41" s="344"/>
      <c r="D41" s="13">
        <f t="shared" si="2"/>
        <v>0</v>
      </c>
      <c r="E41" s="49"/>
      <c r="F41" s="105"/>
      <c r="G41" s="105"/>
      <c r="H41" s="105"/>
      <c r="I41" s="105"/>
      <c r="J41" s="105"/>
      <c r="K41" s="105"/>
      <c r="L41" s="105"/>
      <c r="M41" s="105"/>
      <c r="N41" s="105"/>
      <c r="O41" s="105"/>
      <c r="P41" s="19"/>
      <c r="Q41" s="18">
        <f t="shared" si="3"/>
        <v>0</v>
      </c>
    </row>
    <row r="42" spans="1:17" ht="20.149999999999999" customHeight="1" x14ac:dyDescent="0.25">
      <c r="A42" s="51" t="str">
        <f>CyP!A47</f>
        <v>3.1.3</v>
      </c>
      <c r="B42" s="343" t="str">
        <f t="shared" si="1"/>
        <v>Hormigones para plateas, zapatas, bases y vigas de fundación</v>
      </c>
      <c r="C42" s="344"/>
      <c r="D42" s="13">
        <f t="shared" si="2"/>
        <v>0</v>
      </c>
      <c r="E42" s="49"/>
      <c r="F42" s="105"/>
      <c r="G42" s="105"/>
      <c r="H42" s="105"/>
      <c r="I42" s="105"/>
      <c r="J42" s="105"/>
      <c r="K42" s="105"/>
      <c r="L42" s="105"/>
      <c r="M42" s="105"/>
      <c r="N42" s="105"/>
      <c r="O42" s="105"/>
      <c r="P42" s="19"/>
      <c r="Q42" s="18">
        <f t="shared" si="3"/>
        <v>0</v>
      </c>
    </row>
    <row r="43" spans="1:17" ht="20.149999999999999" customHeight="1" x14ac:dyDescent="0.25">
      <c r="A43" s="51" t="str">
        <f>CyP!A48</f>
        <v>3.1.4</v>
      </c>
      <c r="B43" s="343" t="str">
        <f t="shared" si="1"/>
        <v>Hormigones para vigas de arriostramiento</v>
      </c>
      <c r="C43" s="344"/>
      <c r="D43" s="13">
        <f t="shared" si="2"/>
        <v>0</v>
      </c>
      <c r="E43" s="49"/>
      <c r="F43" s="105"/>
      <c r="G43" s="105"/>
      <c r="H43" s="105"/>
      <c r="I43" s="105"/>
      <c r="J43" s="105"/>
      <c r="K43" s="105"/>
      <c r="L43" s="105"/>
      <c r="M43" s="105"/>
      <c r="N43" s="105"/>
      <c r="O43" s="105"/>
      <c r="P43" s="19"/>
      <c r="Q43" s="18">
        <f t="shared" si="3"/>
        <v>0</v>
      </c>
    </row>
    <row r="44" spans="1:17" ht="20.149999999999999" customHeight="1" x14ac:dyDescent="0.25">
      <c r="A44" s="51" t="str">
        <f>CyP!A49</f>
        <v>3.1.5</v>
      </c>
      <c r="B44" s="343" t="str">
        <f t="shared" si="1"/>
        <v>Hormigones para columnas de carga</v>
      </c>
      <c r="C44" s="344"/>
      <c r="D44" s="13">
        <f t="shared" si="2"/>
        <v>0</v>
      </c>
      <c r="E44" s="49"/>
      <c r="F44" s="105"/>
      <c r="G44" s="105"/>
      <c r="H44" s="105"/>
      <c r="I44" s="105"/>
      <c r="J44" s="105"/>
      <c r="K44" s="105"/>
      <c r="L44" s="105"/>
      <c r="M44" s="105"/>
      <c r="N44" s="105"/>
      <c r="O44" s="105"/>
      <c r="P44" s="19"/>
      <c r="Q44" s="18">
        <f t="shared" si="3"/>
        <v>0</v>
      </c>
    </row>
    <row r="45" spans="1:17" ht="20.149999999999999" customHeight="1" x14ac:dyDescent="0.25">
      <c r="A45" s="51" t="str">
        <f>CyP!A50</f>
        <v>3.1.6</v>
      </c>
      <c r="B45" s="343" t="str">
        <f t="shared" ref="B45:B76" si="4">IFERROR(VLOOKUP(A45,Tabla_CyP,2,FALSE),"")</f>
        <v>Hormigones para columnas de encadenado</v>
      </c>
      <c r="C45" s="344"/>
      <c r="D45" s="13">
        <f t="shared" ref="D45:D76" si="5">IFERROR(VLOOKUP(A45,Tabla_CyP,9,FALSE),0)</f>
        <v>0</v>
      </c>
      <c r="E45" s="49"/>
      <c r="F45" s="105"/>
      <c r="G45" s="105"/>
      <c r="H45" s="105"/>
      <c r="I45" s="105"/>
      <c r="J45" s="105"/>
      <c r="K45" s="105"/>
      <c r="L45" s="105"/>
      <c r="M45" s="105"/>
      <c r="N45" s="105"/>
      <c r="O45" s="105"/>
      <c r="P45" s="19"/>
      <c r="Q45" s="18">
        <f t="shared" ref="Q45:Q76" si="6">SUM(F45:O45)</f>
        <v>0</v>
      </c>
    </row>
    <row r="46" spans="1:17" ht="20.149999999999999" customHeight="1" x14ac:dyDescent="0.25">
      <c r="A46" s="51" t="str">
        <f>CyP!A51</f>
        <v>3.1.7</v>
      </c>
      <c r="B46" s="343" t="str">
        <f t="shared" si="4"/>
        <v>Hormigones para vigas  de carga</v>
      </c>
      <c r="C46" s="344"/>
      <c r="D46" s="13">
        <f t="shared" si="5"/>
        <v>0</v>
      </c>
      <c r="E46" s="49"/>
      <c r="F46" s="105"/>
      <c r="G46" s="105"/>
      <c r="H46" s="105"/>
      <c r="I46" s="105"/>
      <c r="J46" s="105"/>
      <c r="K46" s="105"/>
      <c r="L46" s="105"/>
      <c r="M46" s="105"/>
      <c r="N46" s="105"/>
      <c r="O46" s="105"/>
      <c r="P46" s="19"/>
      <c r="Q46" s="18">
        <f t="shared" si="6"/>
        <v>0</v>
      </c>
    </row>
    <row r="47" spans="1:17" ht="20.149999999999999" customHeight="1" x14ac:dyDescent="0.25">
      <c r="A47" s="51" t="str">
        <f>CyP!A52</f>
        <v>3.1.8</v>
      </c>
      <c r="B47" s="343" t="str">
        <f t="shared" si="4"/>
        <v>Hormigones para vigas de encadenado</v>
      </c>
      <c r="C47" s="344"/>
      <c r="D47" s="13">
        <f t="shared" si="5"/>
        <v>0</v>
      </c>
      <c r="E47" s="49"/>
      <c r="F47" s="105"/>
      <c r="G47" s="105"/>
      <c r="H47" s="105"/>
      <c r="I47" s="105"/>
      <c r="J47" s="105"/>
      <c r="K47" s="105"/>
      <c r="L47" s="105"/>
      <c r="M47" s="105"/>
      <c r="N47" s="105"/>
      <c r="O47" s="105"/>
      <c r="P47" s="19"/>
      <c r="Q47" s="18">
        <f t="shared" si="6"/>
        <v>0</v>
      </c>
    </row>
    <row r="48" spans="1:17" ht="20.149999999999999" customHeight="1" x14ac:dyDescent="0.25">
      <c r="A48" s="51" t="str">
        <f>CyP!A53</f>
        <v>3.1.9</v>
      </c>
      <c r="B48" s="343" t="str">
        <f t="shared" si="4"/>
        <v>Hormigones para losas</v>
      </c>
      <c r="C48" s="344"/>
      <c r="D48" s="13">
        <f t="shared" si="5"/>
        <v>0</v>
      </c>
      <c r="E48" s="49"/>
      <c r="F48" s="105"/>
      <c r="G48" s="105"/>
      <c r="H48" s="105"/>
      <c r="I48" s="105"/>
      <c r="J48" s="105"/>
      <c r="K48" s="105"/>
      <c r="L48" s="105"/>
      <c r="M48" s="105"/>
      <c r="N48" s="105"/>
      <c r="O48" s="105"/>
      <c r="P48" s="19"/>
      <c r="Q48" s="18">
        <f t="shared" si="6"/>
        <v>0</v>
      </c>
    </row>
    <row r="49" spans="1:17" ht="20.149999999999999" customHeight="1" x14ac:dyDescent="0.25">
      <c r="A49" s="51" t="str">
        <f>CyP!A54</f>
        <v>3.2</v>
      </c>
      <c r="B49" s="343" t="str">
        <f t="shared" si="4"/>
        <v>Estructuras  metálicas</v>
      </c>
      <c r="C49" s="344"/>
      <c r="D49" s="13">
        <f t="shared" si="5"/>
        <v>0</v>
      </c>
      <c r="E49" s="49"/>
      <c r="F49" s="105"/>
      <c r="G49" s="105"/>
      <c r="H49" s="105"/>
      <c r="I49" s="105"/>
      <c r="J49" s="105"/>
      <c r="K49" s="105"/>
      <c r="L49" s="105"/>
      <c r="M49" s="105"/>
      <c r="N49" s="105"/>
      <c r="O49" s="105"/>
      <c r="P49" s="19"/>
      <c r="Q49" s="18">
        <f t="shared" si="6"/>
        <v>0</v>
      </c>
    </row>
    <row r="50" spans="1:17" ht="20.149999999999999" customHeight="1" x14ac:dyDescent="0.25">
      <c r="A50" s="51" t="str">
        <f>CyP!A55</f>
        <v>3.2.1</v>
      </c>
      <c r="B50" s="343" t="str">
        <f t="shared" si="4"/>
        <v>Vigas, correas, y cerramiento</v>
      </c>
      <c r="C50" s="344"/>
      <c r="D50" s="13">
        <f t="shared" si="5"/>
        <v>0</v>
      </c>
      <c r="E50" s="49"/>
      <c r="F50" s="105"/>
      <c r="G50" s="105"/>
      <c r="H50" s="105"/>
      <c r="I50" s="105"/>
      <c r="J50" s="105"/>
      <c r="K50" s="105"/>
      <c r="L50" s="105"/>
      <c r="M50" s="105"/>
      <c r="N50" s="105"/>
      <c r="O50" s="105"/>
      <c r="P50" s="19"/>
      <c r="Q50" s="18">
        <f t="shared" si="6"/>
        <v>0</v>
      </c>
    </row>
    <row r="51" spans="1:17" ht="20.149999999999999" customHeight="1" x14ac:dyDescent="0.25">
      <c r="A51" s="51" t="str">
        <f>CyP!A56</f>
        <v>3.2.2</v>
      </c>
      <c r="B51" s="343" t="str">
        <f t="shared" si="4"/>
        <v>Estructura metálica de Torre de Tanque</v>
      </c>
      <c r="C51" s="344"/>
      <c r="D51" s="13">
        <f t="shared" si="5"/>
        <v>0</v>
      </c>
      <c r="E51" s="49"/>
      <c r="F51" s="105"/>
      <c r="G51" s="105"/>
      <c r="H51" s="105"/>
      <c r="I51" s="105"/>
      <c r="J51" s="105"/>
      <c r="K51" s="105"/>
      <c r="L51" s="105"/>
      <c r="M51" s="105"/>
      <c r="N51" s="105"/>
      <c r="O51" s="105"/>
      <c r="P51" s="19"/>
      <c r="Q51" s="18">
        <f t="shared" si="6"/>
        <v>0</v>
      </c>
    </row>
    <row r="52" spans="1:17" ht="20.149999999999999" customHeight="1" x14ac:dyDescent="0.25">
      <c r="A52" s="51">
        <f>CyP!A57</f>
        <v>4</v>
      </c>
      <c r="B52" s="343" t="str">
        <f t="shared" si="4"/>
        <v xml:space="preserve"> ALBAÑILERÍA</v>
      </c>
      <c r="C52" s="344"/>
      <c r="D52" s="13">
        <f t="shared" si="5"/>
        <v>0</v>
      </c>
      <c r="E52" s="49"/>
      <c r="F52" s="105"/>
      <c r="G52" s="105"/>
      <c r="H52" s="105"/>
      <c r="I52" s="105"/>
      <c r="J52" s="105"/>
      <c r="K52" s="105"/>
      <c r="L52" s="105"/>
      <c r="M52" s="105"/>
      <c r="N52" s="105"/>
      <c r="O52" s="105"/>
      <c r="P52" s="19"/>
      <c r="Q52" s="18">
        <f t="shared" si="6"/>
        <v>0</v>
      </c>
    </row>
    <row r="53" spans="1:17" ht="20.149999999999999" customHeight="1" x14ac:dyDescent="0.25">
      <c r="A53" s="51" t="str">
        <f>CyP!A58</f>
        <v>4.1</v>
      </c>
      <c r="B53" s="343" t="str">
        <f t="shared" si="4"/>
        <v>Muros</v>
      </c>
      <c r="C53" s="344"/>
      <c r="D53" s="13">
        <f t="shared" si="5"/>
        <v>0</v>
      </c>
      <c r="E53" s="49"/>
      <c r="F53" s="105"/>
      <c r="G53" s="105"/>
      <c r="H53" s="105"/>
      <c r="I53" s="105"/>
      <c r="J53" s="105"/>
      <c r="K53" s="105"/>
      <c r="L53" s="105"/>
      <c r="M53" s="105"/>
      <c r="N53" s="105"/>
      <c r="O53" s="105"/>
      <c r="P53" s="19"/>
      <c r="Q53" s="18">
        <f t="shared" si="6"/>
        <v>0</v>
      </c>
    </row>
    <row r="54" spans="1:17" ht="20.149999999999999" customHeight="1" x14ac:dyDescent="0.25">
      <c r="A54" s="51" t="str">
        <f>CyP!A59</f>
        <v>4.1.1</v>
      </c>
      <c r="B54" s="343" t="str">
        <f t="shared" si="4"/>
        <v>Mamposterías  de 0,40 m</v>
      </c>
      <c r="C54" s="344"/>
      <c r="D54" s="13">
        <f t="shared" si="5"/>
        <v>0</v>
      </c>
      <c r="E54" s="49"/>
      <c r="F54" s="105"/>
      <c r="G54" s="105"/>
      <c r="H54" s="105"/>
      <c r="I54" s="105"/>
      <c r="J54" s="105"/>
      <c r="K54" s="105"/>
      <c r="L54" s="105"/>
      <c r="M54" s="105"/>
      <c r="N54" s="105"/>
      <c r="O54" s="105"/>
      <c r="P54" s="19"/>
      <c r="Q54" s="18">
        <f t="shared" si="6"/>
        <v>0</v>
      </c>
    </row>
    <row r="55" spans="1:17" ht="20.149999999999999" customHeight="1" x14ac:dyDescent="0.25">
      <c r="A55" s="51" t="str">
        <f>CyP!A60</f>
        <v>4.1.3</v>
      </c>
      <c r="B55" s="343" t="str">
        <f t="shared" si="4"/>
        <v>Mamposterías  de 0,20 m</v>
      </c>
      <c r="C55" s="344"/>
      <c r="D55" s="13">
        <f t="shared" si="5"/>
        <v>0</v>
      </c>
      <c r="E55" s="49"/>
      <c r="F55" s="105"/>
      <c r="G55" s="105"/>
      <c r="H55" s="105"/>
      <c r="I55" s="105"/>
      <c r="J55" s="105"/>
      <c r="K55" s="105"/>
      <c r="L55" s="105"/>
      <c r="M55" s="105"/>
      <c r="N55" s="105"/>
      <c r="O55" s="105"/>
      <c r="P55" s="19"/>
      <c r="Q55" s="18">
        <f t="shared" si="6"/>
        <v>0</v>
      </c>
    </row>
    <row r="56" spans="1:17" ht="20.149999999999999" customHeight="1" x14ac:dyDescent="0.25">
      <c r="A56" s="51" t="str">
        <f>CyP!A61</f>
        <v>4.2</v>
      </c>
      <c r="B56" s="343" t="str">
        <f t="shared" si="4"/>
        <v>Tabiques</v>
      </c>
      <c r="C56" s="344"/>
      <c r="D56" s="13">
        <f t="shared" si="5"/>
        <v>0</v>
      </c>
      <c r="E56" s="49"/>
      <c r="F56" s="105"/>
      <c r="G56" s="105"/>
      <c r="H56" s="105"/>
      <c r="I56" s="105"/>
      <c r="J56" s="105"/>
      <c r="K56" s="105"/>
      <c r="L56" s="105"/>
      <c r="M56" s="105"/>
      <c r="N56" s="105"/>
      <c r="O56" s="105"/>
      <c r="P56" s="19"/>
      <c r="Q56" s="18">
        <f t="shared" si="6"/>
        <v>0</v>
      </c>
    </row>
    <row r="57" spans="1:17" ht="20.149999999999999" customHeight="1" x14ac:dyDescent="0.25">
      <c r="A57" s="51" t="str">
        <f>CyP!A62</f>
        <v>4.2.5</v>
      </c>
      <c r="B57" s="343" t="str">
        <f t="shared" si="4"/>
        <v>De Granito Natural</v>
      </c>
      <c r="C57" s="344"/>
      <c r="D57" s="13">
        <f t="shared" si="5"/>
        <v>0</v>
      </c>
      <c r="E57" s="49"/>
      <c r="F57" s="105"/>
      <c r="G57" s="105"/>
      <c r="H57" s="105"/>
      <c r="I57" s="105"/>
      <c r="J57" s="105"/>
      <c r="K57" s="105"/>
      <c r="L57" s="105"/>
      <c r="M57" s="105"/>
      <c r="N57" s="105"/>
      <c r="O57" s="105"/>
      <c r="P57" s="19"/>
      <c r="Q57" s="18">
        <f t="shared" si="6"/>
        <v>0</v>
      </c>
    </row>
    <row r="58" spans="1:17" ht="20.149999999999999" customHeight="1" x14ac:dyDescent="0.25">
      <c r="A58" s="51" t="str">
        <f>CyP!A63</f>
        <v>4.4</v>
      </c>
      <c r="B58" s="343" t="str">
        <f t="shared" si="4"/>
        <v>Aislaciones</v>
      </c>
      <c r="C58" s="344"/>
      <c r="D58" s="13">
        <f t="shared" si="5"/>
        <v>0</v>
      </c>
      <c r="E58" s="49"/>
      <c r="F58" s="105"/>
      <c r="G58" s="105"/>
      <c r="H58" s="105"/>
      <c r="I58" s="105"/>
      <c r="J58" s="105"/>
      <c r="K58" s="105"/>
      <c r="L58" s="105"/>
      <c r="M58" s="105"/>
      <c r="N58" s="105"/>
      <c r="O58" s="105"/>
      <c r="P58" s="19"/>
      <c r="Q58" s="18">
        <f t="shared" si="6"/>
        <v>0</v>
      </c>
    </row>
    <row r="59" spans="1:17" ht="20.149999999999999" customHeight="1" x14ac:dyDescent="0.25">
      <c r="A59" s="51" t="str">
        <f>CyP!A64</f>
        <v>4.4.1</v>
      </c>
      <c r="B59" s="343" t="str">
        <f t="shared" si="4"/>
        <v>Capa Aisladora Horizontal y Vertical</v>
      </c>
      <c r="C59" s="344"/>
      <c r="D59" s="13">
        <f t="shared" si="5"/>
        <v>0</v>
      </c>
      <c r="E59" s="49"/>
      <c r="F59" s="105"/>
      <c r="G59" s="105"/>
      <c r="H59" s="105"/>
      <c r="I59" s="105"/>
      <c r="J59" s="105"/>
      <c r="K59" s="105"/>
      <c r="L59" s="105"/>
      <c r="M59" s="105"/>
      <c r="N59" s="105"/>
      <c r="O59" s="105"/>
      <c r="P59" s="19"/>
      <c r="Q59" s="18">
        <f t="shared" si="6"/>
        <v>0</v>
      </c>
    </row>
    <row r="60" spans="1:17" ht="20.149999999999999" customHeight="1" x14ac:dyDescent="0.25">
      <c r="A60" s="51" t="str">
        <f>CyP!A65</f>
        <v>4.5</v>
      </c>
      <c r="B60" s="343" t="str">
        <f t="shared" si="4"/>
        <v>Revoques</v>
      </c>
      <c r="C60" s="344"/>
      <c r="D60" s="13">
        <f t="shared" si="5"/>
        <v>0</v>
      </c>
      <c r="E60" s="49"/>
      <c r="F60" s="105"/>
      <c r="G60" s="105"/>
      <c r="H60" s="105"/>
      <c r="I60" s="105"/>
      <c r="J60" s="105"/>
      <c r="K60" s="105"/>
      <c r="L60" s="105"/>
      <c r="M60" s="105"/>
      <c r="N60" s="105"/>
      <c r="O60" s="105"/>
      <c r="P60" s="19"/>
      <c r="Q60" s="18">
        <f t="shared" si="6"/>
        <v>0</v>
      </c>
    </row>
    <row r="61" spans="1:17" ht="20.149999999999999" customHeight="1" x14ac:dyDescent="0.25">
      <c r="A61" s="51" t="str">
        <f>CyP!A66</f>
        <v>4.5.1</v>
      </c>
      <c r="B61" s="343" t="str">
        <f t="shared" si="4"/>
        <v>Jaharro a la cal  interior y exterior</v>
      </c>
      <c r="C61" s="344"/>
      <c r="D61" s="13">
        <f t="shared" si="5"/>
        <v>0</v>
      </c>
      <c r="E61" s="49"/>
      <c r="F61" s="105"/>
      <c r="G61" s="105"/>
      <c r="H61" s="105"/>
      <c r="I61" s="105"/>
      <c r="J61" s="105"/>
      <c r="K61" s="105"/>
      <c r="L61" s="105"/>
      <c r="M61" s="105"/>
      <c r="N61" s="105"/>
      <c r="O61" s="105"/>
      <c r="P61" s="19"/>
      <c r="Q61" s="18">
        <f t="shared" si="6"/>
        <v>0</v>
      </c>
    </row>
    <row r="62" spans="1:17" ht="20.149999999999999" customHeight="1" x14ac:dyDescent="0.25">
      <c r="A62" s="51" t="str">
        <f>CyP!A67</f>
        <v>4.5.3</v>
      </c>
      <c r="B62" s="343" t="str">
        <f t="shared" si="4"/>
        <v>Jaharro bajo revestimiento</v>
      </c>
      <c r="C62" s="344"/>
      <c r="D62" s="13">
        <f t="shared" si="5"/>
        <v>0</v>
      </c>
      <c r="E62" s="49"/>
      <c r="F62" s="105"/>
      <c r="G62" s="105"/>
      <c r="H62" s="105"/>
      <c r="I62" s="105"/>
      <c r="J62" s="105"/>
      <c r="K62" s="105"/>
      <c r="L62" s="105"/>
      <c r="M62" s="105"/>
      <c r="N62" s="105"/>
      <c r="O62" s="105"/>
      <c r="P62" s="19"/>
      <c r="Q62" s="18">
        <f t="shared" si="6"/>
        <v>0</v>
      </c>
    </row>
    <row r="63" spans="1:17" ht="20.149999999999999" customHeight="1" x14ac:dyDescent="0.25">
      <c r="A63" s="51" t="str">
        <f>CyP!A68</f>
        <v>4.5.4</v>
      </c>
      <c r="B63" s="343" t="str">
        <f t="shared" si="4"/>
        <v>Enlucidos</v>
      </c>
      <c r="C63" s="344"/>
      <c r="D63" s="13">
        <f t="shared" si="5"/>
        <v>0</v>
      </c>
      <c r="E63" s="49"/>
      <c r="F63" s="105"/>
      <c r="G63" s="105"/>
      <c r="H63" s="105"/>
      <c r="I63" s="105"/>
      <c r="J63" s="105"/>
      <c r="K63" s="105"/>
      <c r="L63" s="105"/>
      <c r="M63" s="105"/>
      <c r="N63" s="105"/>
      <c r="O63" s="105"/>
      <c r="P63" s="19"/>
      <c r="Q63" s="18">
        <f t="shared" si="6"/>
        <v>0</v>
      </c>
    </row>
    <row r="64" spans="1:17" ht="20.149999999999999" customHeight="1" x14ac:dyDescent="0.25">
      <c r="A64" s="51" t="str">
        <f>CyP!A69</f>
        <v>4.6</v>
      </c>
      <c r="B64" s="343" t="str">
        <f t="shared" si="4"/>
        <v>Contrapisos</v>
      </c>
      <c r="C64" s="344"/>
      <c r="D64" s="13">
        <f t="shared" si="5"/>
        <v>0</v>
      </c>
      <c r="E64" s="49"/>
      <c r="F64" s="105"/>
      <c r="G64" s="105"/>
      <c r="H64" s="105"/>
      <c r="I64" s="105"/>
      <c r="J64" s="105"/>
      <c r="K64" s="105"/>
      <c r="L64" s="105"/>
      <c r="M64" s="105"/>
      <c r="N64" s="105"/>
      <c r="O64" s="105"/>
      <c r="P64" s="19"/>
      <c r="Q64" s="18">
        <f t="shared" si="6"/>
        <v>0</v>
      </c>
    </row>
    <row r="65" spans="1:17" ht="20.149999999999999" customHeight="1" x14ac:dyDescent="0.25">
      <c r="A65" s="51" t="str">
        <f>CyP!A70</f>
        <v>4.6.2</v>
      </c>
      <c r="B65" s="343" t="str">
        <f t="shared" si="4"/>
        <v>De hormigón armado</v>
      </c>
      <c r="C65" s="344"/>
      <c r="D65" s="13">
        <f t="shared" si="5"/>
        <v>0</v>
      </c>
      <c r="E65" s="49"/>
      <c r="F65" s="105"/>
      <c r="G65" s="105"/>
      <c r="H65" s="105"/>
      <c r="I65" s="105"/>
      <c r="J65" s="105"/>
      <c r="K65" s="105"/>
      <c r="L65" s="105"/>
      <c r="M65" s="105"/>
      <c r="N65" s="105"/>
      <c r="O65" s="105"/>
      <c r="P65" s="19"/>
      <c r="Q65" s="18">
        <f t="shared" si="6"/>
        <v>0</v>
      </c>
    </row>
    <row r="66" spans="1:17" ht="20.149999999999999" customHeight="1" x14ac:dyDescent="0.25">
      <c r="A66" s="51">
        <f>CyP!A71</f>
        <v>5</v>
      </c>
      <c r="B66" s="343" t="str">
        <f t="shared" si="4"/>
        <v xml:space="preserve"> REVESTIMIENTOS</v>
      </c>
      <c r="C66" s="344"/>
      <c r="D66" s="13">
        <f t="shared" si="5"/>
        <v>0</v>
      </c>
      <c r="E66" s="49"/>
      <c r="F66" s="105"/>
      <c r="G66" s="105"/>
      <c r="H66" s="105"/>
      <c r="I66" s="105"/>
      <c r="J66" s="105"/>
      <c r="K66" s="105"/>
      <c r="L66" s="105"/>
      <c r="M66" s="105"/>
      <c r="N66" s="105"/>
      <c r="O66" s="105"/>
      <c r="P66" s="19"/>
      <c r="Q66" s="18">
        <f t="shared" si="6"/>
        <v>0</v>
      </c>
    </row>
    <row r="67" spans="1:17" ht="20.149999999999999" customHeight="1" x14ac:dyDescent="0.25">
      <c r="A67" s="51" t="str">
        <f>CyP!A72</f>
        <v>5.1</v>
      </c>
      <c r="B67" s="343" t="str">
        <f t="shared" si="4"/>
        <v>Cerámico</v>
      </c>
      <c r="C67" s="344"/>
      <c r="D67" s="13">
        <f t="shared" si="5"/>
        <v>0</v>
      </c>
      <c r="E67" s="49"/>
      <c r="F67" s="105"/>
      <c r="G67" s="105"/>
      <c r="H67" s="105"/>
      <c r="I67" s="105"/>
      <c r="J67" s="105"/>
      <c r="K67" s="105"/>
      <c r="L67" s="105"/>
      <c r="M67" s="105"/>
      <c r="N67" s="105"/>
      <c r="O67" s="105"/>
      <c r="P67" s="19"/>
      <c r="Q67" s="18">
        <f t="shared" si="6"/>
        <v>0</v>
      </c>
    </row>
    <row r="68" spans="1:17" ht="20.149999999999999" customHeight="1" x14ac:dyDescent="0.25">
      <c r="A68" s="51" t="str">
        <f>CyP!A73</f>
        <v>5.2</v>
      </c>
      <c r="B68" s="343" t="str">
        <f t="shared" si="4"/>
        <v>Antepechos</v>
      </c>
      <c r="C68" s="344"/>
      <c r="D68" s="13">
        <f t="shared" si="5"/>
        <v>0</v>
      </c>
      <c r="E68" s="49"/>
      <c r="F68" s="105"/>
      <c r="G68" s="105"/>
      <c r="H68" s="105"/>
      <c r="I68" s="105"/>
      <c r="J68" s="105"/>
      <c r="K68" s="105"/>
      <c r="L68" s="105"/>
      <c r="M68" s="105"/>
      <c r="N68" s="105"/>
      <c r="O68" s="105"/>
      <c r="P68" s="19"/>
      <c r="Q68" s="18">
        <f t="shared" si="6"/>
        <v>0</v>
      </c>
    </row>
    <row r="69" spans="1:17" ht="20.149999999999999" customHeight="1" x14ac:dyDescent="0.25">
      <c r="A69" s="51" t="str">
        <f>CyP!A74</f>
        <v>5.2.1</v>
      </c>
      <c r="B69" s="343" t="str">
        <f t="shared" si="4"/>
        <v>De Hormigon</v>
      </c>
      <c r="C69" s="344"/>
      <c r="D69" s="13">
        <f t="shared" si="5"/>
        <v>0</v>
      </c>
      <c r="E69" s="49"/>
      <c r="F69" s="105"/>
      <c r="G69" s="105"/>
      <c r="H69" s="105"/>
      <c r="I69" s="105"/>
      <c r="J69" s="105"/>
      <c r="K69" s="105"/>
      <c r="L69" s="105"/>
      <c r="M69" s="105"/>
      <c r="N69" s="105"/>
      <c r="O69" s="105"/>
      <c r="P69" s="19"/>
      <c r="Q69" s="18">
        <f t="shared" si="6"/>
        <v>0</v>
      </c>
    </row>
    <row r="70" spans="1:17" ht="20.149999999999999" customHeight="1" x14ac:dyDescent="0.25">
      <c r="A70" s="51" t="str">
        <f>CyP!A75</f>
        <v>5.7</v>
      </c>
      <c r="B70" s="343" t="str">
        <f t="shared" si="4"/>
        <v>Revestimiento Acrílico</v>
      </c>
      <c r="C70" s="344"/>
      <c r="D70" s="13">
        <f t="shared" si="5"/>
        <v>0</v>
      </c>
      <c r="E70" s="49"/>
      <c r="F70" s="105"/>
      <c r="G70" s="105"/>
      <c r="H70" s="105"/>
      <c r="I70" s="105"/>
      <c r="J70" s="105"/>
      <c r="K70" s="105"/>
      <c r="L70" s="105"/>
      <c r="M70" s="105"/>
      <c r="N70" s="105"/>
      <c r="O70" s="105"/>
      <c r="P70" s="19"/>
      <c r="Q70" s="18">
        <f t="shared" si="6"/>
        <v>0</v>
      </c>
    </row>
    <row r="71" spans="1:17" ht="20.149999999999999" customHeight="1" x14ac:dyDescent="0.25">
      <c r="A71" s="51">
        <f>CyP!A76</f>
        <v>6</v>
      </c>
      <c r="B71" s="343" t="str">
        <f t="shared" si="4"/>
        <v xml:space="preserve"> PISOS Y ZÓCALOS</v>
      </c>
      <c r="C71" s="344"/>
      <c r="D71" s="13">
        <f t="shared" si="5"/>
        <v>0</v>
      </c>
      <c r="E71" s="49"/>
      <c r="F71" s="105"/>
      <c r="G71" s="105"/>
      <c r="H71" s="105"/>
      <c r="I71" s="105"/>
      <c r="J71" s="105"/>
      <c r="K71" s="105"/>
      <c r="L71" s="105"/>
      <c r="M71" s="105"/>
      <c r="N71" s="105"/>
      <c r="O71" s="105"/>
      <c r="P71" s="19"/>
      <c r="Q71" s="18">
        <f t="shared" si="6"/>
        <v>0</v>
      </c>
    </row>
    <row r="72" spans="1:17" ht="20.149999999999999" customHeight="1" x14ac:dyDescent="0.25">
      <c r="A72" s="51" t="str">
        <f>CyP!A77</f>
        <v>6.1</v>
      </c>
      <c r="B72" s="343" t="str">
        <f t="shared" si="4"/>
        <v>Pisos Interiores</v>
      </c>
      <c r="C72" s="344"/>
      <c r="D72" s="13">
        <f t="shared" si="5"/>
        <v>0</v>
      </c>
      <c r="E72" s="49"/>
      <c r="F72" s="105"/>
      <c r="G72" s="105"/>
      <c r="H72" s="105"/>
      <c r="I72" s="105"/>
      <c r="J72" s="105"/>
      <c r="K72" s="105"/>
      <c r="L72" s="105"/>
      <c r="M72" s="105"/>
      <c r="N72" s="105"/>
      <c r="O72" s="105"/>
      <c r="P72" s="19"/>
      <c r="Q72" s="18">
        <f t="shared" si="6"/>
        <v>0</v>
      </c>
    </row>
    <row r="73" spans="1:17" ht="20.149999999999999" customHeight="1" x14ac:dyDescent="0.25">
      <c r="A73" s="51" t="str">
        <f>CyP!A78</f>
        <v>6.1.2</v>
      </c>
      <c r="B73" s="343" t="str">
        <f t="shared" si="4"/>
        <v>Pisos de mosaico granítico (0,33 x 0,33)</v>
      </c>
      <c r="C73" s="344"/>
      <c r="D73" s="13">
        <f t="shared" si="5"/>
        <v>0</v>
      </c>
      <c r="E73" s="49"/>
      <c r="F73" s="105"/>
      <c r="G73" s="105"/>
      <c r="H73" s="105"/>
      <c r="I73" s="105"/>
      <c r="J73" s="105"/>
      <c r="K73" s="105"/>
      <c r="L73" s="105"/>
      <c r="M73" s="105"/>
      <c r="N73" s="105"/>
      <c r="O73" s="105"/>
      <c r="P73" s="19"/>
      <c r="Q73" s="18">
        <f t="shared" si="6"/>
        <v>0</v>
      </c>
    </row>
    <row r="74" spans="1:17" ht="20.149999999999999" customHeight="1" x14ac:dyDescent="0.25">
      <c r="A74" s="51" t="str">
        <f>CyP!A79</f>
        <v>6.1.4</v>
      </c>
      <c r="B74" s="343" t="str">
        <f t="shared" si="4"/>
        <v>Zócalos graníticos (0,07x0,30)</v>
      </c>
      <c r="C74" s="344"/>
      <c r="D74" s="13">
        <f t="shared" si="5"/>
        <v>0</v>
      </c>
      <c r="E74" s="49"/>
      <c r="F74" s="105"/>
      <c r="G74" s="105"/>
      <c r="H74" s="105"/>
      <c r="I74" s="105"/>
      <c r="J74" s="105"/>
      <c r="K74" s="105"/>
      <c r="L74" s="105"/>
      <c r="M74" s="105"/>
      <c r="N74" s="105"/>
      <c r="O74" s="105"/>
      <c r="P74" s="19"/>
      <c r="Q74" s="18">
        <f t="shared" si="6"/>
        <v>0</v>
      </c>
    </row>
    <row r="75" spans="1:17" ht="20.149999999999999" customHeight="1" x14ac:dyDescent="0.25">
      <c r="A75" s="51" t="str">
        <f>CyP!A80</f>
        <v>6.1.10</v>
      </c>
      <c r="B75" s="343" t="str">
        <f t="shared" si="4"/>
        <v>Umbrales y solías</v>
      </c>
      <c r="C75" s="344"/>
      <c r="D75" s="13">
        <f t="shared" si="5"/>
        <v>0</v>
      </c>
      <c r="E75" s="49"/>
      <c r="F75" s="105"/>
      <c r="G75" s="105"/>
      <c r="H75" s="105"/>
      <c r="I75" s="105"/>
      <c r="J75" s="105"/>
      <c r="K75" s="105"/>
      <c r="L75" s="105"/>
      <c r="M75" s="105"/>
      <c r="N75" s="105"/>
      <c r="O75" s="105"/>
      <c r="P75" s="19"/>
      <c r="Q75" s="18">
        <f t="shared" si="6"/>
        <v>0</v>
      </c>
    </row>
    <row r="76" spans="1:17" ht="20.149999999999999" customHeight="1" x14ac:dyDescent="0.25">
      <c r="A76" s="51" t="str">
        <f>CyP!A81</f>
        <v>6.2</v>
      </c>
      <c r="B76" s="343" t="str">
        <f t="shared" si="4"/>
        <v>Pisos Exteriores</v>
      </c>
      <c r="C76" s="344"/>
      <c r="D76" s="13">
        <f t="shared" si="5"/>
        <v>0</v>
      </c>
      <c r="E76" s="49"/>
      <c r="F76" s="105"/>
      <c r="G76" s="105"/>
      <c r="H76" s="105"/>
      <c r="I76" s="105"/>
      <c r="J76" s="105"/>
      <c r="K76" s="105"/>
      <c r="L76" s="105"/>
      <c r="M76" s="105"/>
      <c r="N76" s="105"/>
      <c r="O76" s="105"/>
      <c r="P76" s="19"/>
      <c r="Q76" s="18">
        <f t="shared" si="6"/>
        <v>0</v>
      </c>
    </row>
    <row r="77" spans="1:17" ht="20.149999999999999" customHeight="1" x14ac:dyDescent="0.25">
      <c r="A77" s="51" t="str">
        <f>CyP!A82</f>
        <v>6.2.1</v>
      </c>
      <c r="B77" s="343" t="str">
        <f t="shared" ref="B77:B211" si="7">IFERROR(VLOOKUP(A77,Tabla_CyP,2,FALSE),"")</f>
        <v>De hormigón sin armar</v>
      </c>
      <c r="C77" s="344"/>
      <c r="D77" s="13">
        <f t="shared" ref="D77:D108" si="8">IFERROR(VLOOKUP(A77,Tabla_CyP,9,FALSE),0)</f>
        <v>0</v>
      </c>
      <c r="E77" s="49"/>
      <c r="F77" s="105"/>
      <c r="G77" s="105"/>
      <c r="H77" s="105"/>
      <c r="I77" s="105"/>
      <c r="J77" s="105"/>
      <c r="K77" s="105"/>
      <c r="L77" s="105"/>
      <c r="M77" s="105"/>
      <c r="N77" s="105"/>
      <c r="O77" s="105"/>
      <c r="P77" s="19"/>
      <c r="Q77" s="18">
        <f t="shared" ref="Q77:Q108" si="9">SUM(F77:O77)</f>
        <v>0</v>
      </c>
    </row>
    <row r="78" spans="1:17" ht="20.149999999999999" customHeight="1" x14ac:dyDescent="0.25">
      <c r="A78" s="51" t="str">
        <f>CyP!A83</f>
        <v>6.2.6</v>
      </c>
      <c r="B78" s="343" t="str">
        <f t="shared" si="7"/>
        <v>Piso de Baldosas de caucho</v>
      </c>
      <c r="C78" s="344"/>
      <c r="D78" s="13">
        <f t="shared" si="8"/>
        <v>0</v>
      </c>
      <c r="E78" s="49"/>
      <c r="F78" s="105"/>
      <c r="G78" s="105"/>
      <c r="H78" s="105"/>
      <c r="I78" s="105"/>
      <c r="J78" s="105"/>
      <c r="K78" s="105"/>
      <c r="L78" s="105"/>
      <c r="M78" s="105"/>
      <c r="N78" s="105"/>
      <c r="O78" s="105"/>
      <c r="P78" s="19"/>
      <c r="Q78" s="18">
        <f t="shared" si="9"/>
        <v>0</v>
      </c>
    </row>
    <row r="79" spans="1:17" ht="20.149999999999999" customHeight="1" x14ac:dyDescent="0.25">
      <c r="A79" s="51" t="str">
        <f>CyP!A84</f>
        <v>6.2.7</v>
      </c>
      <c r="B79" s="343" t="str">
        <f t="shared" si="7"/>
        <v>Zocalo exterior rehundido</v>
      </c>
      <c r="C79" s="344"/>
      <c r="D79" s="13">
        <f t="shared" si="8"/>
        <v>0</v>
      </c>
      <c r="E79" s="49"/>
      <c r="F79" s="105"/>
      <c r="G79" s="105"/>
      <c r="H79" s="105"/>
      <c r="I79" s="105"/>
      <c r="J79" s="105"/>
      <c r="K79" s="105"/>
      <c r="L79" s="105"/>
      <c r="M79" s="105"/>
      <c r="N79" s="105"/>
      <c r="O79" s="105"/>
      <c r="P79" s="19"/>
      <c r="Q79" s="18">
        <f t="shared" si="9"/>
        <v>0</v>
      </c>
    </row>
    <row r="80" spans="1:17" ht="20.149999999999999" customHeight="1" x14ac:dyDescent="0.25">
      <c r="A80" s="51">
        <f>CyP!A85</f>
        <v>7</v>
      </c>
      <c r="B80" s="343" t="str">
        <f t="shared" si="7"/>
        <v xml:space="preserve"> MARMOLERÍA</v>
      </c>
      <c r="C80" s="344"/>
      <c r="D80" s="13">
        <f t="shared" si="8"/>
        <v>0</v>
      </c>
      <c r="E80" s="49"/>
      <c r="F80" s="105"/>
      <c r="G80" s="105"/>
      <c r="H80" s="105"/>
      <c r="I80" s="105"/>
      <c r="J80" s="105"/>
      <c r="K80" s="105"/>
      <c r="L80" s="105"/>
      <c r="M80" s="105"/>
      <c r="N80" s="105"/>
      <c r="O80" s="105"/>
      <c r="P80" s="19"/>
      <c r="Q80" s="18">
        <f t="shared" si="9"/>
        <v>0</v>
      </c>
    </row>
    <row r="81" spans="1:17" ht="20.149999999999999" customHeight="1" x14ac:dyDescent="0.25">
      <c r="A81" s="51" t="str">
        <f>CyP!A86</f>
        <v>7.1</v>
      </c>
      <c r="B81" s="343" t="str">
        <f t="shared" si="7"/>
        <v>Mesadas de granito natural</v>
      </c>
      <c r="C81" s="344"/>
      <c r="D81" s="13">
        <f t="shared" si="8"/>
        <v>0</v>
      </c>
      <c r="E81" s="49"/>
      <c r="F81" s="105"/>
      <c r="G81" s="105"/>
      <c r="H81" s="105"/>
      <c r="I81" s="105"/>
      <c r="J81" s="105"/>
      <c r="K81" s="105"/>
      <c r="L81" s="105"/>
      <c r="M81" s="105"/>
      <c r="N81" s="105"/>
      <c r="O81" s="105"/>
      <c r="P81" s="19"/>
      <c r="Q81" s="18">
        <f t="shared" si="9"/>
        <v>0</v>
      </c>
    </row>
    <row r="82" spans="1:17" ht="20.149999999999999" customHeight="1" x14ac:dyDescent="0.25">
      <c r="A82" s="51" t="str">
        <f>CyP!A87</f>
        <v>7.2</v>
      </c>
      <c r="B82" s="343" t="str">
        <f t="shared" si="7"/>
        <v>Separador de granito natural</v>
      </c>
      <c r="C82" s="344"/>
      <c r="D82" s="13">
        <f t="shared" si="8"/>
        <v>0</v>
      </c>
      <c r="E82" s="49"/>
      <c r="F82" s="105"/>
      <c r="G82" s="105"/>
      <c r="H82" s="105"/>
      <c r="I82" s="105"/>
      <c r="J82" s="105"/>
      <c r="K82" s="105"/>
      <c r="L82" s="105"/>
      <c r="M82" s="105"/>
      <c r="N82" s="105"/>
      <c r="O82" s="105"/>
      <c r="P82" s="19"/>
      <c r="Q82" s="18">
        <f t="shared" si="9"/>
        <v>0</v>
      </c>
    </row>
    <row r="83" spans="1:17" ht="20.149999999999999" customHeight="1" x14ac:dyDescent="0.25">
      <c r="A83" s="51">
        <f>CyP!A88</f>
        <v>8</v>
      </c>
      <c r="B83" s="343" t="str">
        <f t="shared" si="7"/>
        <v xml:space="preserve"> CUBIERTAS Y TECHOS</v>
      </c>
      <c r="C83" s="344"/>
      <c r="D83" s="13">
        <f t="shared" si="8"/>
        <v>0</v>
      </c>
      <c r="E83" s="49"/>
      <c r="F83" s="105"/>
      <c r="G83" s="105"/>
      <c r="H83" s="105"/>
      <c r="I83" s="105"/>
      <c r="J83" s="105"/>
      <c r="K83" s="105"/>
      <c r="L83" s="105"/>
      <c r="M83" s="105"/>
      <c r="N83" s="105"/>
      <c r="O83" s="105"/>
      <c r="P83" s="19"/>
      <c r="Q83" s="18">
        <f t="shared" si="9"/>
        <v>0</v>
      </c>
    </row>
    <row r="84" spans="1:17" ht="20.149999999999999" customHeight="1" x14ac:dyDescent="0.25">
      <c r="A84" s="51" t="str">
        <f>CyP!A89</f>
        <v>8.1</v>
      </c>
      <c r="B84" s="343" t="str">
        <f t="shared" si="7"/>
        <v>Sobre losa de hormigón armado</v>
      </c>
      <c r="C84" s="344"/>
      <c r="D84" s="13">
        <f t="shared" si="8"/>
        <v>0</v>
      </c>
      <c r="E84" s="49"/>
      <c r="F84" s="105"/>
      <c r="G84" s="105"/>
      <c r="H84" s="105"/>
      <c r="I84" s="105"/>
      <c r="J84" s="105"/>
      <c r="K84" s="105"/>
      <c r="L84" s="105"/>
      <c r="M84" s="105"/>
      <c r="N84" s="105"/>
      <c r="O84" s="105"/>
      <c r="P84" s="19"/>
      <c r="Q84" s="18">
        <f t="shared" si="9"/>
        <v>0</v>
      </c>
    </row>
    <row r="85" spans="1:17" ht="20.149999999999999" customHeight="1" x14ac:dyDescent="0.25">
      <c r="A85" s="51" t="str">
        <f>CyP!A90</f>
        <v>8.2</v>
      </c>
      <c r="B85" s="343" t="str">
        <f t="shared" si="7"/>
        <v>Cubiertas metálicas (incluída aislaciones)</v>
      </c>
      <c r="C85" s="344"/>
      <c r="D85" s="13">
        <f t="shared" si="8"/>
        <v>0</v>
      </c>
      <c r="E85" s="49"/>
      <c r="F85" s="105"/>
      <c r="G85" s="105"/>
      <c r="H85" s="105"/>
      <c r="I85" s="105"/>
      <c r="J85" s="105"/>
      <c r="K85" s="105"/>
      <c r="L85" s="105"/>
      <c r="M85" s="105"/>
      <c r="N85" s="105"/>
      <c r="O85" s="105"/>
      <c r="P85" s="19"/>
      <c r="Q85" s="18">
        <f t="shared" si="9"/>
        <v>0</v>
      </c>
    </row>
    <row r="86" spans="1:17" ht="20.149999999999999" customHeight="1" x14ac:dyDescent="0.25">
      <c r="A86" s="51">
        <f>CyP!A91</f>
        <v>9</v>
      </c>
      <c r="B86" s="343" t="str">
        <f t="shared" si="7"/>
        <v xml:space="preserve"> CIELORRASOS</v>
      </c>
      <c r="C86" s="344"/>
      <c r="D86" s="13">
        <f t="shared" si="8"/>
        <v>0</v>
      </c>
      <c r="E86" s="49"/>
      <c r="F86" s="105"/>
      <c r="G86" s="105"/>
      <c r="H86" s="105"/>
      <c r="I86" s="105"/>
      <c r="J86" s="105"/>
      <c r="K86" s="105"/>
      <c r="L86" s="105"/>
      <c r="M86" s="105"/>
      <c r="N86" s="105"/>
      <c r="O86" s="105"/>
      <c r="P86" s="19"/>
      <c r="Q86" s="18">
        <f t="shared" si="9"/>
        <v>0</v>
      </c>
    </row>
    <row r="87" spans="1:17" ht="20.149999999999999" customHeight="1" x14ac:dyDescent="0.25">
      <c r="A87" s="51" t="str">
        <f>CyP!A92</f>
        <v>9.1</v>
      </c>
      <c r="B87" s="343" t="str">
        <f t="shared" si="7"/>
        <v>Aplicados</v>
      </c>
      <c r="C87" s="344"/>
      <c r="D87" s="13">
        <f t="shared" si="8"/>
        <v>0</v>
      </c>
      <c r="E87" s="49"/>
      <c r="F87" s="105"/>
      <c r="G87" s="105"/>
      <c r="H87" s="105"/>
      <c r="I87" s="105"/>
      <c r="J87" s="105"/>
      <c r="K87" s="105"/>
      <c r="L87" s="105"/>
      <c r="M87" s="105"/>
      <c r="N87" s="105"/>
      <c r="O87" s="105"/>
      <c r="P87" s="19"/>
      <c r="Q87" s="18">
        <f t="shared" si="9"/>
        <v>0</v>
      </c>
    </row>
    <row r="88" spans="1:17" ht="20.149999999999999" customHeight="1" x14ac:dyDescent="0.25">
      <c r="A88" s="51" t="str">
        <f>CyP!A93</f>
        <v>9.1.1</v>
      </c>
      <c r="B88" s="343" t="str">
        <f t="shared" si="7"/>
        <v>A la cal</v>
      </c>
      <c r="C88" s="344"/>
      <c r="D88" s="13">
        <f t="shared" si="8"/>
        <v>0</v>
      </c>
      <c r="E88" s="49"/>
      <c r="F88" s="105"/>
      <c r="G88" s="105"/>
      <c r="H88" s="105"/>
      <c r="I88" s="105"/>
      <c r="J88" s="105"/>
      <c r="K88" s="105"/>
      <c r="L88" s="105"/>
      <c r="M88" s="105"/>
      <c r="N88" s="105"/>
      <c r="O88" s="105"/>
      <c r="P88" s="19"/>
      <c r="Q88" s="18">
        <f t="shared" si="9"/>
        <v>0</v>
      </c>
    </row>
    <row r="89" spans="1:17" ht="20.149999999999999" customHeight="1" x14ac:dyDescent="0.25">
      <c r="A89" s="51" t="str">
        <f>CyP!A94</f>
        <v>9.1.2</v>
      </c>
      <c r="B89" s="343" t="str">
        <f t="shared" si="7"/>
        <v>Al yeso</v>
      </c>
      <c r="C89" s="344"/>
      <c r="D89" s="13">
        <f t="shared" si="8"/>
        <v>0</v>
      </c>
      <c r="E89" s="49"/>
      <c r="F89" s="105"/>
      <c r="G89" s="105"/>
      <c r="H89" s="105"/>
      <c r="I89" s="105"/>
      <c r="J89" s="105"/>
      <c r="K89" s="105"/>
      <c r="L89" s="105"/>
      <c r="M89" s="105"/>
      <c r="N89" s="105"/>
      <c r="O89" s="105"/>
      <c r="P89" s="19"/>
      <c r="Q89" s="18">
        <f t="shared" si="9"/>
        <v>0</v>
      </c>
    </row>
    <row r="90" spans="1:17" ht="20.149999999999999" customHeight="1" x14ac:dyDescent="0.25">
      <c r="A90" s="51">
        <f>CyP!A95</f>
        <v>10</v>
      </c>
      <c r="B90" s="343" t="str">
        <f t="shared" si="7"/>
        <v xml:space="preserve"> CARPINTERÍAS</v>
      </c>
      <c r="C90" s="344"/>
      <c r="D90" s="13">
        <f t="shared" si="8"/>
        <v>0</v>
      </c>
      <c r="E90" s="49"/>
      <c r="F90" s="105"/>
      <c r="G90" s="105"/>
      <c r="H90" s="105"/>
      <c r="I90" s="105"/>
      <c r="J90" s="105"/>
      <c r="K90" s="105"/>
      <c r="L90" s="105"/>
      <c r="M90" s="105"/>
      <c r="N90" s="105"/>
      <c r="O90" s="105"/>
      <c r="P90" s="19"/>
      <c r="Q90" s="18">
        <f t="shared" si="9"/>
        <v>0</v>
      </c>
    </row>
    <row r="91" spans="1:17" ht="20.149999999999999" customHeight="1" x14ac:dyDescent="0.25">
      <c r="A91" s="51" t="str">
        <f>CyP!A96</f>
        <v>10.1</v>
      </c>
      <c r="B91" s="343" t="str">
        <f t="shared" si="7"/>
        <v>Carpinteria metalica</v>
      </c>
      <c r="C91" s="344"/>
      <c r="D91" s="13">
        <f t="shared" si="8"/>
        <v>0</v>
      </c>
      <c r="E91" s="49"/>
      <c r="F91" s="105"/>
      <c r="G91" s="105"/>
      <c r="H91" s="105"/>
      <c r="I91" s="105"/>
      <c r="J91" s="105"/>
      <c r="K91" s="105"/>
      <c r="L91" s="105"/>
      <c r="M91" s="105"/>
      <c r="N91" s="105"/>
      <c r="O91" s="105"/>
      <c r="P91" s="19"/>
      <c r="Q91" s="18">
        <f t="shared" si="9"/>
        <v>0</v>
      </c>
    </row>
    <row r="92" spans="1:17" ht="20.149999999999999" customHeight="1" x14ac:dyDescent="0.25">
      <c r="A92" s="51" t="str">
        <f>CyP!A97</f>
        <v>10.1.1</v>
      </c>
      <c r="B92" s="343" t="str">
        <f t="shared" si="7"/>
        <v>Chapa Doblada y herrería</v>
      </c>
      <c r="C92" s="344"/>
      <c r="D92" s="13">
        <f t="shared" si="8"/>
        <v>0</v>
      </c>
      <c r="E92" s="49"/>
      <c r="F92" s="105"/>
      <c r="G92" s="105"/>
      <c r="H92" s="105"/>
      <c r="I92" s="105"/>
      <c r="J92" s="105"/>
      <c r="K92" s="105"/>
      <c r="L92" s="105"/>
      <c r="M92" s="105"/>
      <c r="N92" s="105"/>
      <c r="O92" s="105"/>
      <c r="P92" s="19"/>
      <c r="Q92" s="18">
        <f t="shared" si="9"/>
        <v>0</v>
      </c>
    </row>
    <row r="93" spans="1:17" ht="20.149999999999999" customHeight="1" x14ac:dyDescent="0.25">
      <c r="A93" s="51" t="str">
        <f>CyP!A98</f>
        <v>10.1.1.1</v>
      </c>
      <c r="B93" s="343" t="str">
        <f t="shared" si="7"/>
        <v>P3</v>
      </c>
      <c r="C93" s="344"/>
      <c r="D93" s="13">
        <f t="shared" si="8"/>
        <v>0</v>
      </c>
      <c r="E93" s="49"/>
      <c r="F93" s="105"/>
      <c r="G93" s="105"/>
      <c r="H93" s="105"/>
      <c r="I93" s="105"/>
      <c r="J93" s="105"/>
      <c r="K93" s="105"/>
      <c r="L93" s="105"/>
      <c r="M93" s="105"/>
      <c r="N93" s="105"/>
      <c r="O93" s="105"/>
      <c r="P93" s="19"/>
      <c r="Q93" s="18">
        <f t="shared" si="9"/>
        <v>0</v>
      </c>
    </row>
    <row r="94" spans="1:17" ht="20.149999999999999" customHeight="1" x14ac:dyDescent="0.25">
      <c r="A94" s="51" t="str">
        <f>CyP!A99</f>
        <v>10.1.1.2</v>
      </c>
      <c r="B94" s="343" t="str">
        <f t="shared" si="7"/>
        <v>P4</v>
      </c>
      <c r="C94" s="344"/>
      <c r="D94" s="13">
        <f t="shared" si="8"/>
        <v>0</v>
      </c>
      <c r="E94" s="49"/>
      <c r="F94" s="105"/>
      <c r="G94" s="105"/>
      <c r="H94" s="105"/>
      <c r="I94" s="105"/>
      <c r="J94" s="105"/>
      <c r="K94" s="105"/>
      <c r="L94" s="105"/>
      <c r="M94" s="105"/>
      <c r="N94" s="105"/>
      <c r="O94" s="105"/>
      <c r="P94" s="19"/>
      <c r="Q94" s="18">
        <f t="shared" si="9"/>
        <v>0</v>
      </c>
    </row>
    <row r="95" spans="1:17" ht="20.149999999999999" customHeight="1" x14ac:dyDescent="0.25">
      <c r="A95" s="51" t="str">
        <f>CyP!A100</f>
        <v>10.1.1.3</v>
      </c>
      <c r="B95" s="343" t="str">
        <f t="shared" si="7"/>
        <v>P5</v>
      </c>
      <c r="C95" s="344"/>
      <c r="D95" s="13">
        <f t="shared" si="8"/>
        <v>0</v>
      </c>
      <c r="E95" s="49"/>
      <c r="F95" s="105"/>
      <c r="G95" s="105"/>
      <c r="H95" s="105"/>
      <c r="I95" s="105"/>
      <c r="J95" s="105"/>
      <c r="K95" s="105"/>
      <c r="L95" s="105"/>
      <c r="M95" s="105"/>
      <c r="N95" s="105"/>
      <c r="O95" s="105"/>
      <c r="P95" s="19"/>
      <c r="Q95" s="18">
        <f t="shared" si="9"/>
        <v>0</v>
      </c>
    </row>
    <row r="96" spans="1:17" ht="20.149999999999999" customHeight="1" x14ac:dyDescent="0.25">
      <c r="A96" s="51" t="str">
        <f>CyP!A101</f>
        <v>10.1.1.4</v>
      </c>
      <c r="B96" s="343" t="str">
        <f t="shared" si="7"/>
        <v>P6</v>
      </c>
      <c r="C96" s="344"/>
      <c r="D96" s="13">
        <f t="shared" si="8"/>
        <v>0</v>
      </c>
      <c r="E96" s="49"/>
      <c r="F96" s="105"/>
      <c r="G96" s="105"/>
      <c r="H96" s="105"/>
      <c r="I96" s="105"/>
      <c r="J96" s="105"/>
      <c r="K96" s="105"/>
      <c r="L96" s="105"/>
      <c r="M96" s="105"/>
      <c r="N96" s="105"/>
      <c r="O96" s="105"/>
      <c r="P96" s="19"/>
      <c r="Q96" s="18">
        <f t="shared" si="9"/>
        <v>0</v>
      </c>
    </row>
    <row r="97" spans="1:17" ht="20.149999999999999" customHeight="1" x14ac:dyDescent="0.25">
      <c r="A97" s="51" t="str">
        <f>CyP!A102</f>
        <v>10.1.1.5</v>
      </c>
      <c r="B97" s="343" t="str">
        <f t="shared" si="7"/>
        <v>P7</v>
      </c>
      <c r="C97" s="344"/>
      <c r="D97" s="13">
        <f t="shared" si="8"/>
        <v>0</v>
      </c>
      <c r="E97" s="49"/>
      <c r="F97" s="105"/>
      <c r="G97" s="105"/>
      <c r="H97" s="105"/>
      <c r="I97" s="105"/>
      <c r="J97" s="105"/>
      <c r="K97" s="105"/>
      <c r="L97" s="105"/>
      <c r="M97" s="105"/>
      <c r="N97" s="105"/>
      <c r="O97" s="105"/>
      <c r="P97" s="19"/>
      <c r="Q97" s="18">
        <f t="shared" si="9"/>
        <v>0</v>
      </c>
    </row>
    <row r="98" spans="1:17" ht="20.149999999999999" customHeight="1" x14ac:dyDescent="0.25">
      <c r="A98" s="51" t="str">
        <f>CyP!A103</f>
        <v>10.1.1.6</v>
      </c>
      <c r="B98" s="343" t="str">
        <f t="shared" ref="B98:B161" si="10">IFERROR(VLOOKUP(A98,Tabla_CyP,2,FALSE),"")</f>
        <v>P8</v>
      </c>
      <c r="C98" s="344"/>
      <c r="D98" s="13">
        <f t="shared" si="8"/>
        <v>0</v>
      </c>
      <c r="E98" s="49"/>
      <c r="F98" s="105"/>
      <c r="G98" s="105"/>
      <c r="H98" s="105"/>
      <c r="I98" s="105"/>
      <c r="J98" s="105"/>
      <c r="K98" s="105"/>
      <c r="L98" s="105"/>
      <c r="M98" s="105"/>
      <c r="N98" s="105"/>
      <c r="O98" s="105"/>
      <c r="P98" s="19"/>
      <c r="Q98" s="18">
        <f t="shared" si="9"/>
        <v>0</v>
      </c>
    </row>
    <row r="99" spans="1:17" ht="20.149999999999999" customHeight="1" x14ac:dyDescent="0.25">
      <c r="A99" s="51" t="str">
        <f>CyP!A104</f>
        <v>10.1.1.7</v>
      </c>
      <c r="B99" s="343" t="str">
        <f t="shared" si="10"/>
        <v>P9</v>
      </c>
      <c r="C99" s="344"/>
      <c r="D99" s="13">
        <f t="shared" si="8"/>
        <v>0</v>
      </c>
      <c r="E99" s="49"/>
      <c r="F99" s="105"/>
      <c r="G99" s="105"/>
      <c r="H99" s="105"/>
      <c r="I99" s="105"/>
      <c r="J99" s="105"/>
      <c r="K99" s="105"/>
      <c r="L99" s="105"/>
      <c r="M99" s="105"/>
      <c r="N99" s="105"/>
      <c r="O99" s="105"/>
      <c r="P99" s="19"/>
      <c r="Q99" s="18">
        <f t="shared" si="9"/>
        <v>0</v>
      </c>
    </row>
    <row r="100" spans="1:17" ht="20.149999999999999" customHeight="1" x14ac:dyDescent="0.25">
      <c r="A100" s="51" t="str">
        <f>CyP!A105</f>
        <v>10.1.1.8</v>
      </c>
      <c r="B100" s="343" t="str">
        <f t="shared" si="10"/>
        <v>P10</v>
      </c>
      <c r="C100" s="344"/>
      <c r="D100" s="13">
        <f t="shared" si="8"/>
        <v>0</v>
      </c>
      <c r="E100" s="49"/>
      <c r="F100" s="105"/>
      <c r="G100" s="105"/>
      <c r="H100" s="105"/>
      <c r="I100" s="105"/>
      <c r="J100" s="105"/>
      <c r="K100" s="105"/>
      <c r="L100" s="105"/>
      <c r="M100" s="105"/>
      <c r="N100" s="105"/>
      <c r="O100" s="105"/>
      <c r="P100" s="19"/>
      <c r="Q100" s="18">
        <f t="shared" si="9"/>
        <v>0</v>
      </c>
    </row>
    <row r="101" spans="1:17" ht="20.149999999999999" customHeight="1" x14ac:dyDescent="0.25">
      <c r="A101" s="51" t="str">
        <f>CyP!A106</f>
        <v>10.1.1.9</v>
      </c>
      <c r="B101" s="343" t="str">
        <f t="shared" si="10"/>
        <v>P11</v>
      </c>
      <c r="C101" s="344"/>
      <c r="D101" s="13">
        <f t="shared" si="8"/>
        <v>0</v>
      </c>
      <c r="E101" s="49"/>
      <c r="F101" s="105"/>
      <c r="G101" s="105"/>
      <c r="H101" s="105"/>
      <c r="I101" s="105"/>
      <c r="J101" s="105"/>
      <c r="K101" s="105"/>
      <c r="L101" s="105"/>
      <c r="M101" s="105"/>
      <c r="N101" s="105"/>
      <c r="O101" s="105"/>
      <c r="P101" s="19"/>
      <c r="Q101" s="18">
        <f t="shared" si="9"/>
        <v>0</v>
      </c>
    </row>
    <row r="102" spans="1:17" ht="20.149999999999999" customHeight="1" x14ac:dyDescent="0.25">
      <c r="A102" s="51" t="str">
        <f>CyP!A107</f>
        <v>10.1.1.10</v>
      </c>
      <c r="B102" s="343" t="str">
        <f t="shared" si="10"/>
        <v>PL</v>
      </c>
      <c r="C102" s="344"/>
      <c r="D102" s="13">
        <f t="shared" si="8"/>
        <v>0</v>
      </c>
      <c r="E102" s="49"/>
      <c r="F102" s="105"/>
      <c r="G102" s="105"/>
      <c r="H102" s="105"/>
      <c r="I102" s="105"/>
      <c r="J102" s="105"/>
      <c r="K102" s="105"/>
      <c r="L102" s="105"/>
      <c r="M102" s="105"/>
      <c r="N102" s="105"/>
      <c r="O102" s="105"/>
      <c r="P102" s="19"/>
      <c r="Q102" s="18">
        <f t="shared" si="9"/>
        <v>0</v>
      </c>
    </row>
    <row r="103" spans="1:17" ht="20.149999999999999" customHeight="1" x14ac:dyDescent="0.25">
      <c r="A103" s="51" t="str">
        <f>CyP!A108</f>
        <v>10.1.1.11</v>
      </c>
      <c r="B103" s="343" t="str">
        <f t="shared" si="10"/>
        <v>PL1</v>
      </c>
      <c r="C103" s="344"/>
      <c r="D103" s="13">
        <f t="shared" si="8"/>
        <v>0</v>
      </c>
      <c r="E103" s="49"/>
      <c r="F103" s="105"/>
      <c r="G103" s="105"/>
      <c r="H103" s="105"/>
      <c r="I103" s="105"/>
      <c r="J103" s="105"/>
      <c r="K103" s="105"/>
      <c r="L103" s="105"/>
      <c r="M103" s="105"/>
      <c r="N103" s="105"/>
      <c r="O103" s="105"/>
      <c r="P103" s="19"/>
      <c r="Q103" s="18">
        <f t="shared" si="9"/>
        <v>0</v>
      </c>
    </row>
    <row r="104" spans="1:17" ht="20.149999999999999" customHeight="1" x14ac:dyDescent="0.25">
      <c r="A104" s="51" t="str">
        <f>CyP!A109</f>
        <v>10.1.1.12</v>
      </c>
      <c r="B104" s="343" t="str">
        <f t="shared" si="10"/>
        <v>PC</v>
      </c>
      <c r="C104" s="344"/>
      <c r="D104" s="13">
        <f t="shared" si="8"/>
        <v>0</v>
      </c>
      <c r="E104" s="49"/>
      <c r="F104" s="105"/>
      <c r="G104" s="105"/>
      <c r="H104" s="105"/>
      <c r="I104" s="105"/>
      <c r="J104" s="105"/>
      <c r="K104" s="105"/>
      <c r="L104" s="105"/>
      <c r="M104" s="105"/>
      <c r="N104" s="105"/>
      <c r="O104" s="105"/>
      <c r="P104" s="19"/>
      <c r="Q104" s="18">
        <f t="shared" si="9"/>
        <v>0</v>
      </c>
    </row>
    <row r="105" spans="1:17" ht="20.149999999999999" customHeight="1" x14ac:dyDescent="0.25">
      <c r="A105" s="51" t="str">
        <f>CyP!A110</f>
        <v>10.1.1.13</v>
      </c>
      <c r="B105" s="343" t="str">
        <f t="shared" si="10"/>
        <v>V5</v>
      </c>
      <c r="C105" s="344"/>
      <c r="D105" s="13">
        <f t="shared" si="8"/>
        <v>0</v>
      </c>
      <c r="E105" s="49"/>
      <c r="F105" s="105"/>
      <c r="G105" s="105"/>
      <c r="H105" s="105"/>
      <c r="I105" s="105"/>
      <c r="J105" s="105"/>
      <c r="K105" s="105"/>
      <c r="L105" s="105"/>
      <c r="M105" s="105"/>
      <c r="N105" s="105"/>
      <c r="O105" s="105"/>
      <c r="P105" s="19"/>
      <c r="Q105" s="18">
        <f t="shared" si="9"/>
        <v>0</v>
      </c>
    </row>
    <row r="106" spans="1:17" ht="20.149999999999999" customHeight="1" x14ac:dyDescent="0.25">
      <c r="A106" s="51" t="str">
        <f>CyP!A111</f>
        <v>10.1.1.14</v>
      </c>
      <c r="B106" s="343" t="str">
        <f t="shared" si="10"/>
        <v>V7</v>
      </c>
      <c r="C106" s="344"/>
      <c r="D106" s="13">
        <f t="shared" si="8"/>
        <v>0</v>
      </c>
      <c r="E106" s="49"/>
      <c r="F106" s="105"/>
      <c r="G106" s="105"/>
      <c r="H106" s="105"/>
      <c r="I106" s="105"/>
      <c r="J106" s="105"/>
      <c r="K106" s="105"/>
      <c r="L106" s="105"/>
      <c r="M106" s="105"/>
      <c r="N106" s="105"/>
      <c r="O106" s="105"/>
      <c r="P106" s="19"/>
      <c r="Q106" s="18">
        <f t="shared" si="9"/>
        <v>0</v>
      </c>
    </row>
    <row r="107" spans="1:17" ht="20.149999999999999" customHeight="1" x14ac:dyDescent="0.25">
      <c r="A107" s="51" t="str">
        <f>CyP!A112</f>
        <v>10.1.1.15</v>
      </c>
      <c r="B107" s="343" t="str">
        <f t="shared" si="10"/>
        <v>V8</v>
      </c>
      <c r="C107" s="344"/>
      <c r="D107" s="13">
        <f t="shared" si="8"/>
        <v>0</v>
      </c>
      <c r="E107" s="49"/>
      <c r="F107" s="105"/>
      <c r="G107" s="105"/>
      <c r="H107" s="105"/>
      <c r="I107" s="105"/>
      <c r="J107" s="105"/>
      <c r="K107" s="105"/>
      <c r="L107" s="105"/>
      <c r="M107" s="105"/>
      <c r="N107" s="105"/>
      <c r="O107" s="105"/>
      <c r="P107" s="19"/>
      <c r="Q107" s="18">
        <f t="shared" si="9"/>
        <v>0</v>
      </c>
    </row>
    <row r="108" spans="1:17" ht="20.149999999999999" customHeight="1" x14ac:dyDescent="0.25">
      <c r="A108" s="51" t="str">
        <f>CyP!A113</f>
        <v>10.1.3</v>
      </c>
      <c r="B108" s="343" t="str">
        <f t="shared" si="10"/>
        <v>Chapa perforada</v>
      </c>
      <c r="C108" s="344"/>
      <c r="D108" s="13">
        <f t="shared" si="8"/>
        <v>0</v>
      </c>
      <c r="E108" s="49"/>
      <c r="F108" s="105"/>
      <c r="G108" s="105"/>
      <c r="H108" s="105"/>
      <c r="I108" s="105"/>
      <c r="J108" s="105"/>
      <c r="K108" s="105"/>
      <c r="L108" s="105"/>
      <c r="M108" s="105"/>
      <c r="N108" s="105"/>
      <c r="O108" s="105"/>
      <c r="P108" s="19"/>
      <c r="Q108" s="18">
        <f t="shared" si="9"/>
        <v>0</v>
      </c>
    </row>
    <row r="109" spans="1:17" ht="20.149999999999999" customHeight="1" x14ac:dyDescent="0.25">
      <c r="A109" s="51" t="str">
        <f>CyP!A114</f>
        <v>10.1.5</v>
      </c>
      <c r="B109" s="343" t="str">
        <f t="shared" si="10"/>
        <v>Malla de seguridad</v>
      </c>
      <c r="C109" s="344"/>
      <c r="D109" s="13">
        <f t="shared" ref="D109:D140" si="11">IFERROR(VLOOKUP(A109,Tabla_CyP,9,FALSE),0)</f>
        <v>0</v>
      </c>
      <c r="E109" s="49"/>
      <c r="F109" s="105"/>
      <c r="G109" s="105"/>
      <c r="H109" s="105"/>
      <c r="I109" s="105"/>
      <c r="J109" s="105"/>
      <c r="K109" s="105"/>
      <c r="L109" s="105"/>
      <c r="M109" s="105"/>
      <c r="N109" s="105"/>
      <c r="O109" s="105"/>
      <c r="P109" s="19"/>
      <c r="Q109" s="18">
        <f t="shared" ref="Q109:Q140" si="12">SUM(F109:O109)</f>
        <v>0</v>
      </c>
    </row>
    <row r="110" spans="1:17" ht="20.149999999999999" customHeight="1" x14ac:dyDescent="0.25">
      <c r="A110" s="51" t="str">
        <f>CyP!A115</f>
        <v>10.2</v>
      </c>
      <c r="B110" s="343" t="str">
        <f t="shared" si="10"/>
        <v>Carpintería de Aluminio</v>
      </c>
      <c r="C110" s="344"/>
      <c r="D110" s="13">
        <f t="shared" si="11"/>
        <v>0</v>
      </c>
      <c r="E110" s="49"/>
      <c r="F110" s="105"/>
      <c r="G110" s="105"/>
      <c r="H110" s="105"/>
      <c r="I110" s="105"/>
      <c r="J110" s="105"/>
      <c r="K110" s="105"/>
      <c r="L110" s="105"/>
      <c r="M110" s="105"/>
      <c r="N110" s="105"/>
      <c r="O110" s="105"/>
      <c r="P110" s="19"/>
      <c r="Q110" s="18">
        <f t="shared" si="12"/>
        <v>0</v>
      </c>
    </row>
    <row r="111" spans="1:17" ht="20.149999999999999" customHeight="1" x14ac:dyDescent="0.25">
      <c r="A111" s="51" t="str">
        <f>CyP!A116</f>
        <v>10.2.1</v>
      </c>
      <c r="B111" s="343" t="str">
        <f t="shared" si="10"/>
        <v>V1</v>
      </c>
      <c r="C111" s="344"/>
      <c r="D111" s="13">
        <f t="shared" si="11"/>
        <v>0</v>
      </c>
      <c r="E111" s="49"/>
      <c r="F111" s="105"/>
      <c r="G111" s="105"/>
      <c r="H111" s="105"/>
      <c r="I111" s="105"/>
      <c r="J111" s="105"/>
      <c r="K111" s="105"/>
      <c r="L111" s="105"/>
      <c r="M111" s="105"/>
      <c r="N111" s="105"/>
      <c r="O111" s="105"/>
      <c r="P111" s="19"/>
      <c r="Q111" s="18">
        <f t="shared" si="12"/>
        <v>0</v>
      </c>
    </row>
    <row r="112" spans="1:17" ht="20.149999999999999" customHeight="1" x14ac:dyDescent="0.25">
      <c r="A112" s="51" t="str">
        <f>CyP!A117</f>
        <v>10.2.2</v>
      </c>
      <c r="B112" s="343" t="str">
        <f t="shared" si="10"/>
        <v>V2</v>
      </c>
      <c r="C112" s="344"/>
      <c r="D112" s="13">
        <f t="shared" si="11"/>
        <v>0</v>
      </c>
      <c r="E112" s="49"/>
      <c r="F112" s="105"/>
      <c r="G112" s="105"/>
      <c r="H112" s="105"/>
      <c r="I112" s="105"/>
      <c r="J112" s="105"/>
      <c r="K112" s="105"/>
      <c r="L112" s="105"/>
      <c r="M112" s="105"/>
      <c r="N112" s="105"/>
      <c r="O112" s="105"/>
      <c r="P112" s="19"/>
      <c r="Q112" s="18">
        <f t="shared" si="12"/>
        <v>0</v>
      </c>
    </row>
    <row r="113" spans="1:17" ht="20.149999999999999" customHeight="1" x14ac:dyDescent="0.25">
      <c r="A113" s="51" t="str">
        <f>CyP!A118</f>
        <v>10.2.3</v>
      </c>
      <c r="B113" s="343" t="str">
        <f t="shared" si="10"/>
        <v>V3</v>
      </c>
      <c r="C113" s="344"/>
      <c r="D113" s="13">
        <f t="shared" si="11"/>
        <v>0</v>
      </c>
      <c r="E113" s="49"/>
      <c r="F113" s="105"/>
      <c r="G113" s="105"/>
      <c r="H113" s="105"/>
      <c r="I113" s="105"/>
      <c r="J113" s="105"/>
      <c r="K113" s="105"/>
      <c r="L113" s="105"/>
      <c r="M113" s="105"/>
      <c r="N113" s="105"/>
      <c r="O113" s="105"/>
      <c r="P113" s="19"/>
      <c r="Q113" s="18">
        <f t="shared" si="12"/>
        <v>0</v>
      </c>
    </row>
    <row r="114" spans="1:17" ht="20.149999999999999" customHeight="1" x14ac:dyDescent="0.25">
      <c r="A114" s="51" t="str">
        <f>CyP!A119</f>
        <v>10.2.4</v>
      </c>
      <c r="B114" s="343" t="str">
        <f t="shared" si="10"/>
        <v>V4</v>
      </c>
      <c r="C114" s="344"/>
      <c r="D114" s="13">
        <f t="shared" si="11"/>
        <v>0</v>
      </c>
      <c r="E114" s="49"/>
      <c r="F114" s="105"/>
      <c r="G114" s="105"/>
      <c r="H114" s="105"/>
      <c r="I114" s="105"/>
      <c r="J114" s="105"/>
      <c r="K114" s="105"/>
      <c r="L114" s="105"/>
      <c r="M114" s="105"/>
      <c r="N114" s="105"/>
      <c r="O114" s="105"/>
      <c r="P114" s="19"/>
      <c r="Q114" s="18">
        <f t="shared" si="12"/>
        <v>0</v>
      </c>
    </row>
    <row r="115" spans="1:17" ht="20.149999999999999" customHeight="1" x14ac:dyDescent="0.25">
      <c r="A115" s="51" t="str">
        <f>CyP!A120</f>
        <v>10.3</v>
      </c>
      <c r="B115" s="343" t="str">
        <f t="shared" si="10"/>
        <v>Carpintería de madera</v>
      </c>
      <c r="C115" s="344"/>
      <c r="D115" s="13">
        <f t="shared" si="11"/>
        <v>0</v>
      </c>
      <c r="E115" s="49"/>
      <c r="F115" s="105"/>
      <c r="G115" s="105"/>
      <c r="H115" s="105"/>
      <c r="I115" s="105"/>
      <c r="J115" s="105"/>
      <c r="K115" s="105"/>
      <c r="L115" s="105"/>
      <c r="M115" s="105"/>
      <c r="N115" s="105"/>
      <c r="O115" s="105"/>
      <c r="P115" s="19"/>
      <c r="Q115" s="18">
        <f t="shared" si="12"/>
        <v>0</v>
      </c>
    </row>
    <row r="116" spans="1:17" ht="20.149999999999999" customHeight="1" x14ac:dyDescent="0.25">
      <c r="A116" s="51" t="str">
        <f>CyP!A121</f>
        <v>10.3.1</v>
      </c>
      <c r="B116" s="343" t="str">
        <f t="shared" si="10"/>
        <v>P1</v>
      </c>
      <c r="C116" s="344"/>
      <c r="D116" s="13">
        <f t="shared" si="11"/>
        <v>0</v>
      </c>
      <c r="E116" s="49"/>
      <c r="F116" s="105"/>
      <c r="G116" s="105"/>
      <c r="H116" s="105"/>
      <c r="I116" s="105"/>
      <c r="J116" s="105"/>
      <c r="K116" s="105"/>
      <c r="L116" s="105"/>
      <c r="M116" s="105"/>
      <c r="N116" s="105"/>
      <c r="O116" s="105"/>
      <c r="P116" s="19"/>
      <c r="Q116" s="18">
        <f t="shared" si="12"/>
        <v>0</v>
      </c>
    </row>
    <row r="117" spans="1:17" ht="20.149999999999999" customHeight="1" x14ac:dyDescent="0.25">
      <c r="A117" s="51" t="str">
        <f>CyP!A122</f>
        <v>10.3.2</v>
      </c>
      <c r="B117" s="343" t="str">
        <f t="shared" si="10"/>
        <v>P2</v>
      </c>
      <c r="C117" s="344"/>
      <c r="D117" s="13">
        <f t="shared" si="11"/>
        <v>0</v>
      </c>
      <c r="E117" s="49"/>
      <c r="F117" s="105"/>
      <c r="G117" s="105"/>
      <c r="H117" s="105"/>
      <c r="I117" s="105"/>
      <c r="J117" s="105"/>
      <c r="K117" s="105"/>
      <c r="L117" s="105"/>
      <c r="M117" s="105"/>
      <c r="N117" s="105"/>
      <c r="O117" s="105"/>
      <c r="P117" s="19"/>
      <c r="Q117" s="18">
        <f t="shared" si="12"/>
        <v>0</v>
      </c>
    </row>
    <row r="118" spans="1:17" ht="20.149999999999999" customHeight="1" x14ac:dyDescent="0.25">
      <c r="A118" s="51" t="str">
        <f>CyP!A123</f>
        <v>10.3.3</v>
      </c>
      <c r="B118" s="343" t="str">
        <f t="shared" si="10"/>
        <v>P12</v>
      </c>
      <c r="C118" s="344"/>
      <c r="D118" s="13">
        <f t="shared" si="11"/>
        <v>0</v>
      </c>
      <c r="E118" s="49"/>
      <c r="F118" s="105"/>
      <c r="G118" s="105"/>
      <c r="H118" s="105"/>
      <c r="I118" s="105"/>
      <c r="J118" s="105"/>
      <c r="K118" s="105"/>
      <c r="L118" s="105"/>
      <c r="M118" s="105"/>
      <c r="N118" s="105"/>
      <c r="O118" s="105"/>
      <c r="P118" s="19"/>
      <c r="Q118" s="18">
        <f t="shared" si="12"/>
        <v>0</v>
      </c>
    </row>
    <row r="119" spans="1:17" ht="20.149999999999999" customHeight="1" x14ac:dyDescent="0.25">
      <c r="A119" s="51" t="str">
        <f>CyP!A124</f>
        <v>10.4</v>
      </c>
      <c r="B119" s="343" t="str">
        <f t="shared" si="10"/>
        <v>Muebles fijos</v>
      </c>
      <c r="C119" s="344"/>
      <c r="D119" s="13">
        <f t="shared" si="11"/>
        <v>0</v>
      </c>
      <c r="E119" s="49"/>
      <c r="F119" s="105"/>
      <c r="G119" s="105"/>
      <c r="H119" s="105"/>
      <c r="I119" s="105"/>
      <c r="J119" s="105"/>
      <c r="K119" s="105"/>
      <c r="L119" s="105"/>
      <c r="M119" s="105"/>
      <c r="N119" s="105"/>
      <c r="O119" s="105"/>
      <c r="P119" s="19"/>
      <c r="Q119" s="18">
        <f t="shared" si="12"/>
        <v>0</v>
      </c>
    </row>
    <row r="120" spans="1:17" ht="20.149999999999999" customHeight="1" x14ac:dyDescent="0.25">
      <c r="A120" s="51">
        <f>CyP!A125</f>
        <v>11</v>
      </c>
      <c r="B120" s="343" t="str">
        <f t="shared" si="10"/>
        <v xml:space="preserve"> INSTALACIÓN ELÉCTRICA</v>
      </c>
      <c r="C120" s="344"/>
      <c r="D120" s="13">
        <f t="shared" si="11"/>
        <v>0</v>
      </c>
      <c r="E120" s="49"/>
      <c r="F120" s="105"/>
      <c r="G120" s="105"/>
      <c r="H120" s="105"/>
      <c r="I120" s="105"/>
      <c r="J120" s="105"/>
      <c r="K120" s="105"/>
      <c r="L120" s="105"/>
      <c r="M120" s="105"/>
      <c r="N120" s="105"/>
      <c r="O120" s="105"/>
      <c r="P120" s="19"/>
      <c r="Q120" s="18">
        <f t="shared" si="12"/>
        <v>0</v>
      </c>
    </row>
    <row r="121" spans="1:17" ht="20.149999999999999" customHeight="1" x14ac:dyDescent="0.25">
      <c r="A121" s="51" t="str">
        <f>CyP!A126</f>
        <v>11.1</v>
      </c>
      <c r="B121" s="343" t="str">
        <f t="shared" si="10"/>
        <v>Fuerza motriz</v>
      </c>
      <c r="C121" s="344"/>
      <c r="D121" s="13">
        <f t="shared" si="11"/>
        <v>0</v>
      </c>
      <c r="E121" s="49"/>
      <c r="F121" s="105"/>
      <c r="G121" s="105"/>
      <c r="H121" s="105"/>
      <c r="I121" s="105"/>
      <c r="J121" s="105"/>
      <c r="K121" s="105"/>
      <c r="L121" s="105"/>
      <c r="M121" s="105"/>
      <c r="N121" s="105"/>
      <c r="O121" s="105"/>
      <c r="P121" s="19"/>
      <c r="Q121" s="18">
        <f t="shared" si="12"/>
        <v>0</v>
      </c>
    </row>
    <row r="122" spans="1:17" ht="20.149999999999999" customHeight="1" x14ac:dyDescent="0.25">
      <c r="A122" s="51" t="str">
        <f>CyP!A127</f>
        <v>11.1.1</v>
      </c>
      <c r="B122" s="343" t="str">
        <f t="shared" si="10"/>
        <v>BOMBA CENTRIFUGA 1 HP</v>
      </c>
      <c r="C122" s="344"/>
      <c r="D122" s="13">
        <f t="shared" si="11"/>
        <v>0</v>
      </c>
      <c r="E122" s="49"/>
      <c r="F122" s="105"/>
      <c r="G122" s="105"/>
      <c r="H122" s="105"/>
      <c r="I122" s="105"/>
      <c r="J122" s="105"/>
      <c r="K122" s="105"/>
      <c r="L122" s="105"/>
      <c r="M122" s="105"/>
      <c r="N122" s="105"/>
      <c r="O122" s="105"/>
      <c r="P122" s="19"/>
      <c r="Q122" s="18">
        <f t="shared" si="12"/>
        <v>0</v>
      </c>
    </row>
    <row r="123" spans="1:17" ht="20.149999999999999" customHeight="1" x14ac:dyDescent="0.25">
      <c r="A123" s="51" t="str">
        <f>CyP!A128</f>
        <v>11.2</v>
      </c>
      <c r="B123" s="343" t="str">
        <f t="shared" si="10"/>
        <v>Media tensión</v>
      </c>
      <c r="C123" s="344"/>
      <c r="D123" s="13">
        <f t="shared" si="11"/>
        <v>0</v>
      </c>
      <c r="E123" s="49"/>
      <c r="F123" s="105"/>
      <c r="G123" s="105"/>
      <c r="H123" s="105"/>
      <c r="I123" s="105"/>
      <c r="J123" s="105"/>
      <c r="K123" s="105"/>
      <c r="L123" s="105"/>
      <c r="M123" s="105"/>
      <c r="N123" s="105"/>
      <c r="O123" s="105"/>
      <c r="P123" s="19"/>
      <c r="Q123" s="18">
        <f t="shared" si="12"/>
        <v>0</v>
      </c>
    </row>
    <row r="124" spans="1:17" ht="20.149999999999999" customHeight="1" x14ac:dyDescent="0.25">
      <c r="A124" s="51" t="str">
        <f>CyP!A129</f>
        <v>11.2.1</v>
      </c>
      <c r="B124" s="343" t="str">
        <f t="shared" si="10"/>
        <v>Llave 1 pto. Jeluz</v>
      </c>
      <c r="C124" s="344"/>
      <c r="D124" s="13">
        <f t="shared" si="11"/>
        <v>0</v>
      </c>
      <c r="E124" s="49"/>
      <c r="F124" s="105"/>
      <c r="G124" s="105"/>
      <c r="H124" s="105"/>
      <c r="I124" s="105"/>
      <c r="J124" s="105"/>
      <c r="K124" s="105"/>
      <c r="L124" s="105"/>
      <c r="M124" s="105"/>
      <c r="N124" s="105"/>
      <c r="O124" s="105"/>
      <c r="P124" s="19"/>
      <c r="Q124" s="18">
        <f t="shared" si="12"/>
        <v>0</v>
      </c>
    </row>
    <row r="125" spans="1:17" ht="20.149999999999999" customHeight="1" x14ac:dyDescent="0.25">
      <c r="A125" s="51" t="str">
        <f>CyP!A130</f>
        <v>11.2.2</v>
      </c>
      <c r="B125" s="343" t="str">
        <f t="shared" si="10"/>
        <v>Llave combinación</v>
      </c>
      <c r="C125" s="344"/>
      <c r="D125" s="13">
        <f t="shared" si="11"/>
        <v>0</v>
      </c>
      <c r="E125" s="49"/>
      <c r="F125" s="105"/>
      <c r="G125" s="105"/>
      <c r="H125" s="105"/>
      <c r="I125" s="105"/>
      <c r="J125" s="105"/>
      <c r="K125" s="105"/>
      <c r="L125" s="105"/>
      <c r="M125" s="105"/>
      <c r="N125" s="105"/>
      <c r="O125" s="105"/>
      <c r="P125" s="19"/>
      <c r="Q125" s="18">
        <f t="shared" si="12"/>
        <v>0</v>
      </c>
    </row>
    <row r="126" spans="1:17" ht="20.149999999999999" customHeight="1" x14ac:dyDescent="0.25">
      <c r="A126" s="51" t="str">
        <f>CyP!A131</f>
        <v>11.2.3</v>
      </c>
      <c r="B126" s="343" t="str">
        <f t="shared" si="10"/>
        <v>Toma Monofásico 10A  Exterior Exult (doble)</v>
      </c>
      <c r="C126" s="344"/>
      <c r="D126" s="13">
        <f t="shared" si="11"/>
        <v>0</v>
      </c>
      <c r="E126" s="49"/>
      <c r="F126" s="105"/>
      <c r="G126" s="105"/>
      <c r="H126" s="105"/>
      <c r="I126" s="105"/>
      <c r="J126" s="105"/>
      <c r="K126" s="105"/>
      <c r="L126" s="105"/>
      <c r="M126" s="105"/>
      <c r="N126" s="105"/>
      <c r="O126" s="105"/>
      <c r="P126" s="19"/>
      <c r="Q126" s="18">
        <f t="shared" si="12"/>
        <v>0</v>
      </c>
    </row>
    <row r="127" spans="1:17" ht="20.149999999999999" customHeight="1" x14ac:dyDescent="0.25">
      <c r="A127" s="51" t="str">
        <f>CyP!A132</f>
        <v>11.2.4</v>
      </c>
      <c r="B127" s="343" t="str">
        <f t="shared" si="10"/>
        <v>Toma Monofásico 20A  Exterior Exult</v>
      </c>
      <c r="C127" s="344"/>
      <c r="D127" s="13">
        <f t="shared" si="11"/>
        <v>0</v>
      </c>
      <c r="E127" s="49"/>
      <c r="F127" s="105"/>
      <c r="G127" s="105"/>
      <c r="H127" s="105"/>
      <c r="I127" s="105"/>
      <c r="J127" s="105"/>
      <c r="K127" s="105"/>
      <c r="L127" s="105"/>
      <c r="M127" s="105"/>
      <c r="N127" s="105"/>
      <c r="O127" s="105"/>
      <c r="P127" s="19"/>
      <c r="Q127" s="18">
        <f t="shared" si="12"/>
        <v>0</v>
      </c>
    </row>
    <row r="128" spans="1:17" ht="20.149999999999999" customHeight="1" x14ac:dyDescent="0.25">
      <c r="A128" s="51" t="str">
        <f>CyP!A133</f>
        <v>11.2.5</v>
      </c>
      <c r="B128" s="343" t="str">
        <f t="shared" si="10"/>
        <v>Pulsador timbre</v>
      </c>
      <c r="C128" s="344"/>
      <c r="D128" s="13">
        <f t="shared" si="11"/>
        <v>0</v>
      </c>
      <c r="E128" s="49"/>
      <c r="F128" s="105"/>
      <c r="G128" s="105"/>
      <c r="H128" s="105"/>
      <c r="I128" s="105"/>
      <c r="J128" s="105"/>
      <c r="K128" s="105"/>
      <c r="L128" s="105"/>
      <c r="M128" s="105"/>
      <c r="N128" s="105"/>
      <c r="O128" s="105"/>
      <c r="P128" s="19"/>
      <c r="Q128" s="18">
        <f t="shared" si="12"/>
        <v>0</v>
      </c>
    </row>
    <row r="129" spans="1:17" ht="20.149999999999999" customHeight="1" x14ac:dyDescent="0.25">
      <c r="A129" s="51" t="str">
        <f>CyP!A134</f>
        <v>11.2.6</v>
      </c>
      <c r="B129" s="343" t="str">
        <f t="shared" si="10"/>
        <v>Timbre común Domiciliario</v>
      </c>
      <c r="C129" s="344"/>
      <c r="D129" s="13">
        <f t="shared" si="11"/>
        <v>0</v>
      </c>
      <c r="E129" s="49"/>
      <c r="F129" s="105"/>
      <c r="G129" s="105"/>
      <c r="H129" s="105"/>
      <c r="I129" s="105"/>
      <c r="J129" s="105"/>
      <c r="K129" s="105"/>
      <c r="L129" s="105"/>
      <c r="M129" s="105"/>
      <c r="N129" s="105"/>
      <c r="O129" s="105"/>
      <c r="P129" s="19"/>
      <c r="Q129" s="18">
        <f t="shared" si="12"/>
        <v>0</v>
      </c>
    </row>
    <row r="130" spans="1:17" ht="20.149999999999999" customHeight="1" x14ac:dyDescent="0.25">
      <c r="A130" s="51" t="str">
        <f>CyP!A135</f>
        <v>11.2.7</v>
      </c>
      <c r="B130" s="343" t="str">
        <f t="shared" si="10"/>
        <v>Caja chapa 18 rectangular</v>
      </c>
      <c r="C130" s="344"/>
      <c r="D130" s="13">
        <f t="shared" si="11"/>
        <v>0</v>
      </c>
      <c r="E130" s="49"/>
      <c r="F130" s="105"/>
      <c r="G130" s="105"/>
      <c r="H130" s="105"/>
      <c r="I130" s="105"/>
      <c r="J130" s="105"/>
      <c r="K130" s="105"/>
      <c r="L130" s="105"/>
      <c r="M130" s="105"/>
      <c r="N130" s="105"/>
      <c r="O130" s="105"/>
      <c r="P130" s="19"/>
      <c r="Q130" s="18">
        <f t="shared" si="12"/>
        <v>0</v>
      </c>
    </row>
    <row r="131" spans="1:17" ht="20.149999999999999" customHeight="1" x14ac:dyDescent="0.25">
      <c r="A131" s="51" t="str">
        <f>CyP!A136</f>
        <v>11.2.8</v>
      </c>
      <c r="B131" s="343" t="str">
        <f t="shared" si="10"/>
        <v xml:space="preserve">Caja chapa 18 octogonal grande </v>
      </c>
      <c r="C131" s="344"/>
      <c r="D131" s="13">
        <f t="shared" si="11"/>
        <v>0</v>
      </c>
      <c r="E131" s="49"/>
      <c r="F131" s="105"/>
      <c r="G131" s="105"/>
      <c r="H131" s="105"/>
      <c r="I131" s="105"/>
      <c r="J131" s="105"/>
      <c r="K131" s="105"/>
      <c r="L131" s="105"/>
      <c r="M131" s="105"/>
      <c r="N131" s="105"/>
      <c r="O131" s="105"/>
      <c r="P131" s="19"/>
      <c r="Q131" s="18">
        <f t="shared" si="12"/>
        <v>0</v>
      </c>
    </row>
    <row r="132" spans="1:17" ht="20.149999999999999" customHeight="1" x14ac:dyDescent="0.25">
      <c r="A132" s="51" t="str">
        <f>CyP!A137</f>
        <v>11.2.9</v>
      </c>
      <c r="B132" s="343" t="str">
        <f t="shared" si="10"/>
        <v>Caja chapa 18 octogonal chica</v>
      </c>
      <c r="C132" s="344"/>
      <c r="D132" s="13">
        <f t="shared" si="11"/>
        <v>0</v>
      </c>
      <c r="E132" s="49"/>
      <c r="F132" s="105"/>
      <c r="G132" s="105"/>
      <c r="H132" s="105"/>
      <c r="I132" s="105"/>
      <c r="J132" s="105"/>
      <c r="K132" s="105"/>
      <c r="L132" s="105"/>
      <c r="M132" s="105"/>
      <c r="N132" s="105"/>
      <c r="O132" s="105"/>
      <c r="P132" s="19"/>
      <c r="Q132" s="18">
        <f t="shared" si="12"/>
        <v>0</v>
      </c>
    </row>
    <row r="133" spans="1:17" ht="20.149999999999999" customHeight="1" x14ac:dyDescent="0.25">
      <c r="A133" s="51" t="str">
        <f>CyP!A138</f>
        <v>11.2.10</v>
      </c>
      <c r="B133" s="343" t="str">
        <f t="shared" si="10"/>
        <v>Caja conexión P=7 10 x 10 x 5</v>
      </c>
      <c r="C133" s="344"/>
      <c r="D133" s="13">
        <f t="shared" si="11"/>
        <v>0</v>
      </c>
      <c r="E133" s="49"/>
      <c r="F133" s="105"/>
      <c r="G133" s="105"/>
      <c r="H133" s="105"/>
      <c r="I133" s="105"/>
      <c r="J133" s="105"/>
      <c r="K133" s="105"/>
      <c r="L133" s="105"/>
      <c r="M133" s="105"/>
      <c r="N133" s="105"/>
      <c r="O133" s="105"/>
      <c r="P133" s="19"/>
      <c r="Q133" s="18">
        <f t="shared" si="12"/>
        <v>0</v>
      </c>
    </row>
    <row r="134" spans="1:17" ht="20.149999999999999" customHeight="1" x14ac:dyDescent="0.25">
      <c r="A134" s="51" t="str">
        <f>CyP!A139</f>
        <v>11.2.11</v>
      </c>
      <c r="B134" s="343" t="str">
        <f t="shared" si="10"/>
        <v>Caja conexión P=7 15 x 15</v>
      </c>
      <c r="C134" s="344"/>
      <c r="D134" s="13">
        <f t="shared" si="11"/>
        <v>0</v>
      </c>
      <c r="E134" s="49"/>
      <c r="F134" s="105"/>
      <c r="G134" s="105"/>
      <c r="H134" s="105"/>
      <c r="I134" s="105"/>
      <c r="J134" s="105"/>
      <c r="K134" s="105"/>
      <c r="L134" s="105"/>
      <c r="M134" s="105"/>
      <c r="N134" s="105"/>
      <c r="O134" s="105"/>
      <c r="P134" s="19"/>
      <c r="Q134" s="18">
        <f t="shared" si="12"/>
        <v>0</v>
      </c>
    </row>
    <row r="135" spans="1:17" ht="20.149999999999999" customHeight="1" x14ac:dyDescent="0.25">
      <c r="A135" s="51" t="str">
        <f>CyP!A140</f>
        <v>11.2.12</v>
      </c>
      <c r="B135" s="343" t="str">
        <f t="shared" si="10"/>
        <v>Caja conexión P=7 20 x 20</v>
      </c>
      <c r="C135" s="344"/>
      <c r="D135" s="13">
        <f t="shared" si="11"/>
        <v>0</v>
      </c>
      <c r="E135" s="49"/>
      <c r="F135" s="105"/>
      <c r="G135" s="105"/>
      <c r="H135" s="105"/>
      <c r="I135" s="105"/>
      <c r="J135" s="105"/>
      <c r="K135" s="105"/>
      <c r="L135" s="105"/>
      <c r="M135" s="105"/>
      <c r="N135" s="105"/>
      <c r="O135" s="105"/>
      <c r="P135" s="19"/>
      <c r="Q135" s="18">
        <f t="shared" si="12"/>
        <v>0</v>
      </c>
    </row>
    <row r="136" spans="1:17" ht="20.149999999999999" customHeight="1" x14ac:dyDescent="0.25">
      <c r="A136" s="51" t="str">
        <f>CyP!A141</f>
        <v>11.2.13</v>
      </c>
      <c r="B136" s="343" t="str">
        <f t="shared" si="10"/>
        <v>Ganchos "U" c/tuercas para cajas</v>
      </c>
      <c r="C136" s="344"/>
      <c r="D136" s="13">
        <f t="shared" si="11"/>
        <v>0</v>
      </c>
      <c r="E136" s="49"/>
      <c r="F136" s="105"/>
      <c r="G136" s="105"/>
      <c r="H136" s="105"/>
      <c r="I136" s="105"/>
      <c r="J136" s="105"/>
      <c r="K136" s="105"/>
      <c r="L136" s="105"/>
      <c r="M136" s="105"/>
      <c r="N136" s="105"/>
      <c r="O136" s="105"/>
      <c r="P136" s="19"/>
      <c r="Q136" s="18">
        <f t="shared" si="12"/>
        <v>0</v>
      </c>
    </row>
    <row r="137" spans="1:17" ht="20.149999999999999" customHeight="1" x14ac:dyDescent="0.25">
      <c r="A137" s="51" t="str">
        <f>CyP!A142</f>
        <v>11.2.14</v>
      </c>
      <c r="B137" s="343" t="str">
        <f t="shared" si="10"/>
        <v>Conector 3/4" zincado a rosca</v>
      </c>
      <c r="C137" s="344"/>
      <c r="D137" s="13">
        <f t="shared" si="11"/>
        <v>0</v>
      </c>
      <c r="E137" s="49"/>
      <c r="F137" s="105"/>
      <c r="G137" s="105"/>
      <c r="H137" s="105"/>
      <c r="I137" s="105"/>
      <c r="J137" s="105"/>
      <c r="K137" s="105"/>
      <c r="L137" s="105"/>
      <c r="M137" s="105"/>
      <c r="N137" s="105"/>
      <c r="O137" s="105"/>
      <c r="P137" s="19"/>
      <c r="Q137" s="18">
        <f t="shared" si="12"/>
        <v>0</v>
      </c>
    </row>
    <row r="138" spans="1:17" ht="20.149999999999999" customHeight="1" x14ac:dyDescent="0.25">
      <c r="A138" s="51" t="str">
        <f>CyP!A143</f>
        <v>11.2.15</v>
      </c>
      <c r="B138" s="343" t="str">
        <f t="shared" si="10"/>
        <v>Caño semipesado 3/4" (15,4 mm) tramo de 3m</v>
      </c>
      <c r="C138" s="344"/>
      <c r="D138" s="13">
        <f t="shared" si="11"/>
        <v>0</v>
      </c>
      <c r="E138" s="49"/>
      <c r="F138" s="105"/>
      <c r="G138" s="105"/>
      <c r="H138" s="105"/>
      <c r="I138" s="105"/>
      <c r="J138" s="105"/>
      <c r="K138" s="105"/>
      <c r="L138" s="105"/>
      <c r="M138" s="105"/>
      <c r="N138" s="105"/>
      <c r="O138" s="105"/>
      <c r="P138" s="19"/>
      <c r="Q138" s="18">
        <f t="shared" si="12"/>
        <v>0</v>
      </c>
    </row>
    <row r="139" spans="1:17" ht="20.149999999999999" customHeight="1" x14ac:dyDescent="0.25">
      <c r="A139" s="51" t="str">
        <f>CyP!A144</f>
        <v>11.2.16</v>
      </c>
      <c r="B139" s="343" t="str">
        <f t="shared" si="10"/>
        <v>Curvas 3/4"</v>
      </c>
      <c r="C139" s="344"/>
      <c r="D139" s="13">
        <f t="shared" si="11"/>
        <v>0</v>
      </c>
      <c r="E139" s="49"/>
      <c r="F139" s="105"/>
      <c r="G139" s="105"/>
      <c r="H139" s="105"/>
      <c r="I139" s="105"/>
      <c r="J139" s="105"/>
      <c r="K139" s="105"/>
      <c r="L139" s="105"/>
      <c r="M139" s="105"/>
      <c r="N139" s="105"/>
      <c r="O139" s="105"/>
      <c r="P139" s="19"/>
      <c r="Q139" s="18">
        <f t="shared" si="12"/>
        <v>0</v>
      </c>
    </row>
    <row r="140" spans="1:17" ht="20.149999999999999" customHeight="1" x14ac:dyDescent="0.25">
      <c r="A140" s="51" t="str">
        <f>CyP!A145</f>
        <v>11.2.17</v>
      </c>
      <c r="B140" s="343" t="str">
        <f t="shared" si="10"/>
        <v>Cupla 3/4"</v>
      </c>
      <c r="C140" s="344"/>
      <c r="D140" s="13">
        <f t="shared" si="11"/>
        <v>0</v>
      </c>
      <c r="E140" s="49"/>
      <c r="F140" s="105"/>
      <c r="G140" s="105"/>
      <c r="H140" s="105"/>
      <c r="I140" s="105"/>
      <c r="J140" s="105"/>
      <c r="K140" s="105"/>
      <c r="L140" s="105"/>
      <c r="M140" s="105"/>
      <c r="N140" s="105"/>
      <c r="O140" s="105"/>
      <c r="P140" s="19"/>
      <c r="Q140" s="18">
        <f t="shared" si="12"/>
        <v>0</v>
      </c>
    </row>
    <row r="141" spans="1:17" ht="20.149999999999999" customHeight="1" x14ac:dyDescent="0.25">
      <c r="A141" s="51" t="str">
        <f>CyP!A146</f>
        <v>11.2.18</v>
      </c>
      <c r="B141" s="343" t="str">
        <f t="shared" si="10"/>
        <v>Gabinete metálico de embutir 12 módulos</v>
      </c>
      <c r="C141" s="344"/>
      <c r="D141" s="13">
        <f t="shared" ref="D141:D172" si="13">IFERROR(VLOOKUP(A141,Tabla_CyP,9,FALSE),0)</f>
        <v>0</v>
      </c>
      <c r="E141" s="49"/>
      <c r="F141" s="105"/>
      <c r="G141" s="105"/>
      <c r="H141" s="105"/>
      <c r="I141" s="105"/>
      <c r="J141" s="105"/>
      <c r="K141" s="105"/>
      <c r="L141" s="105"/>
      <c r="M141" s="105"/>
      <c r="N141" s="105"/>
      <c r="O141" s="105"/>
      <c r="P141" s="19"/>
      <c r="Q141" s="18">
        <f t="shared" ref="Q141:Q172" si="14">SUM(F141:O141)</f>
        <v>0</v>
      </c>
    </row>
    <row r="142" spans="1:17" ht="20.149999999999999" customHeight="1" x14ac:dyDescent="0.25">
      <c r="A142" s="51" t="str">
        <f>CyP!A147</f>
        <v>11.2.19</v>
      </c>
      <c r="B142" s="343" t="str">
        <f t="shared" si="10"/>
        <v>Gabinete metálico de embutir 24/30 módulos</v>
      </c>
      <c r="C142" s="344"/>
      <c r="D142" s="13">
        <f t="shared" si="13"/>
        <v>0</v>
      </c>
      <c r="E142" s="49"/>
      <c r="F142" s="105"/>
      <c r="G142" s="105"/>
      <c r="H142" s="105"/>
      <c r="I142" s="105"/>
      <c r="J142" s="105"/>
      <c r="K142" s="105"/>
      <c r="L142" s="105"/>
      <c r="M142" s="105"/>
      <c r="N142" s="105"/>
      <c r="O142" s="105"/>
      <c r="P142" s="19"/>
      <c r="Q142" s="18">
        <f t="shared" si="14"/>
        <v>0</v>
      </c>
    </row>
    <row r="143" spans="1:17" ht="20.149999999999999" customHeight="1" x14ac:dyDescent="0.25">
      <c r="A143" s="51" t="str">
        <f>CyP!A148</f>
        <v>11.2.20</v>
      </c>
      <c r="B143" s="343" t="str">
        <f t="shared" si="10"/>
        <v xml:space="preserve">Gabinete metálico de embutir 32/40 módulos                         </v>
      </c>
      <c r="C143" s="344"/>
      <c r="D143" s="13">
        <f t="shared" si="13"/>
        <v>0</v>
      </c>
      <c r="E143" s="49"/>
      <c r="F143" s="105"/>
      <c r="G143" s="105"/>
      <c r="H143" s="105"/>
      <c r="I143" s="105"/>
      <c r="J143" s="105"/>
      <c r="K143" s="105"/>
      <c r="L143" s="105"/>
      <c r="M143" s="105"/>
      <c r="N143" s="105"/>
      <c r="O143" s="105"/>
      <c r="P143" s="19"/>
      <c r="Q143" s="18">
        <f t="shared" si="14"/>
        <v>0</v>
      </c>
    </row>
    <row r="144" spans="1:17" ht="20.149999999999999" customHeight="1" x14ac:dyDescent="0.25">
      <c r="A144" s="51" t="str">
        <f>CyP!A149</f>
        <v>11.2.21</v>
      </c>
      <c r="B144" s="343" t="str">
        <f t="shared" si="10"/>
        <v>Gabinete metálico de embutir 80/96 módulos</v>
      </c>
      <c r="C144" s="344"/>
      <c r="D144" s="13">
        <f t="shared" si="13"/>
        <v>0</v>
      </c>
      <c r="E144" s="49"/>
      <c r="F144" s="105"/>
      <c r="G144" s="105"/>
      <c r="H144" s="105"/>
      <c r="I144" s="105"/>
      <c r="J144" s="105"/>
      <c r="K144" s="105"/>
      <c r="L144" s="105"/>
      <c r="M144" s="105"/>
      <c r="N144" s="105"/>
      <c r="O144" s="105"/>
      <c r="P144" s="19"/>
      <c r="Q144" s="18">
        <f t="shared" si="14"/>
        <v>0</v>
      </c>
    </row>
    <row r="145" spans="1:17" ht="20.149999999999999" customHeight="1" x14ac:dyDescent="0.25">
      <c r="A145" s="51" t="str">
        <f>CyP!A150</f>
        <v>11.2.22</v>
      </c>
      <c r="B145" s="343" t="str">
        <f t="shared" si="10"/>
        <v xml:space="preserve">Jabalinas 19x3000 tipo Cooperwel         </v>
      </c>
      <c r="C145" s="344"/>
      <c r="D145" s="13">
        <f t="shared" si="13"/>
        <v>0</v>
      </c>
      <c r="E145" s="49"/>
      <c r="F145" s="105"/>
      <c r="G145" s="105"/>
      <c r="H145" s="105"/>
      <c r="I145" s="105"/>
      <c r="J145" s="105"/>
      <c r="K145" s="105"/>
      <c r="L145" s="105"/>
      <c r="M145" s="105"/>
      <c r="N145" s="105"/>
      <c r="O145" s="105"/>
      <c r="P145" s="19"/>
      <c r="Q145" s="18">
        <f t="shared" si="14"/>
        <v>0</v>
      </c>
    </row>
    <row r="146" spans="1:17" ht="20.149999999999999" customHeight="1" x14ac:dyDescent="0.25">
      <c r="A146" s="51" t="str">
        <f>CyP!A151</f>
        <v>11.2.23</v>
      </c>
      <c r="B146" s="343" t="str">
        <f t="shared" si="10"/>
        <v xml:space="preserve">Jabalinas 15x1500 tipo Cooperwel </v>
      </c>
      <c r="C146" s="344"/>
      <c r="D146" s="13">
        <f t="shared" si="13"/>
        <v>0</v>
      </c>
      <c r="E146" s="49"/>
      <c r="F146" s="105"/>
      <c r="G146" s="105"/>
      <c r="H146" s="105"/>
      <c r="I146" s="105"/>
      <c r="J146" s="105"/>
      <c r="K146" s="105"/>
      <c r="L146" s="105"/>
      <c r="M146" s="105"/>
      <c r="N146" s="105"/>
      <c r="O146" s="105"/>
      <c r="P146" s="19"/>
      <c r="Q146" s="18">
        <f t="shared" si="14"/>
        <v>0</v>
      </c>
    </row>
    <row r="147" spans="1:17" ht="20.149999999999999" customHeight="1" x14ac:dyDescent="0.25">
      <c r="A147" s="51" t="str">
        <f>CyP!A152</f>
        <v>11.2.24</v>
      </c>
      <c r="B147" s="343" t="str">
        <f t="shared" si="10"/>
        <v>Prensa cable p/jabalina</v>
      </c>
      <c r="C147" s="344"/>
      <c r="D147" s="13">
        <f t="shared" si="13"/>
        <v>0</v>
      </c>
      <c r="E147" s="49"/>
      <c r="F147" s="105"/>
      <c r="G147" s="105"/>
      <c r="H147" s="105"/>
      <c r="I147" s="105"/>
      <c r="J147" s="105"/>
      <c r="K147" s="105"/>
      <c r="L147" s="105"/>
      <c r="M147" s="105"/>
      <c r="N147" s="105"/>
      <c r="O147" s="105"/>
      <c r="P147" s="19"/>
      <c r="Q147" s="18">
        <f t="shared" si="14"/>
        <v>0</v>
      </c>
    </row>
    <row r="148" spans="1:17" ht="20.149999999999999" customHeight="1" x14ac:dyDescent="0.25">
      <c r="A148" s="51" t="str">
        <f>CyP!A153</f>
        <v>11.2.25</v>
      </c>
      <c r="B148" s="343" t="str">
        <f t="shared" si="10"/>
        <v>Caja de Inspección Hierro fundido</v>
      </c>
      <c r="C148" s="344"/>
      <c r="D148" s="13">
        <f t="shared" si="13"/>
        <v>0</v>
      </c>
      <c r="E148" s="49"/>
      <c r="F148" s="105"/>
      <c r="G148" s="105"/>
      <c r="H148" s="105"/>
      <c r="I148" s="105"/>
      <c r="J148" s="105"/>
      <c r="K148" s="105"/>
      <c r="L148" s="105"/>
      <c r="M148" s="105"/>
      <c r="N148" s="105"/>
      <c r="O148" s="105"/>
      <c r="P148" s="19"/>
      <c r="Q148" s="18">
        <f t="shared" si="14"/>
        <v>0</v>
      </c>
    </row>
    <row r="149" spans="1:17" ht="20.149999999999999" customHeight="1" x14ac:dyDescent="0.25">
      <c r="A149" s="51" t="str">
        <f>CyP!A154</f>
        <v>11.2.26</v>
      </c>
      <c r="B149" s="343" t="str">
        <f t="shared" si="10"/>
        <v xml:space="preserve">Cable Cu desnudo 25 mm2 </v>
      </c>
      <c r="C149" s="344"/>
      <c r="D149" s="13">
        <f t="shared" si="13"/>
        <v>0</v>
      </c>
      <c r="E149" s="49"/>
      <c r="F149" s="105"/>
      <c r="G149" s="105"/>
      <c r="H149" s="105"/>
      <c r="I149" s="105"/>
      <c r="J149" s="105"/>
      <c r="K149" s="105"/>
      <c r="L149" s="105"/>
      <c r="M149" s="105"/>
      <c r="N149" s="105"/>
      <c r="O149" s="105"/>
      <c r="P149" s="19"/>
      <c r="Q149" s="18">
        <f t="shared" si="14"/>
        <v>0</v>
      </c>
    </row>
    <row r="150" spans="1:17" ht="20.149999999999999" customHeight="1" x14ac:dyDescent="0.25">
      <c r="A150" s="51" t="str">
        <f>CyP!A155</f>
        <v>11.2.27</v>
      </c>
      <c r="B150" s="343" t="str">
        <f t="shared" si="10"/>
        <v>Cable Cu antillama 1,5 mm2  Pirelli</v>
      </c>
      <c r="C150" s="344"/>
      <c r="D150" s="13">
        <f t="shared" si="13"/>
        <v>0</v>
      </c>
      <c r="E150" s="49"/>
      <c r="F150" s="105"/>
      <c r="G150" s="105"/>
      <c r="H150" s="105"/>
      <c r="I150" s="105"/>
      <c r="J150" s="105"/>
      <c r="K150" s="105"/>
      <c r="L150" s="105"/>
      <c r="M150" s="105"/>
      <c r="N150" s="105"/>
      <c r="O150" s="105"/>
      <c r="P150" s="19"/>
      <c r="Q150" s="18">
        <f t="shared" si="14"/>
        <v>0</v>
      </c>
    </row>
    <row r="151" spans="1:17" ht="20.149999999999999" customHeight="1" x14ac:dyDescent="0.25">
      <c r="A151" s="51" t="str">
        <f>CyP!A156</f>
        <v>11.2.28</v>
      </c>
      <c r="B151" s="343" t="str">
        <f t="shared" si="10"/>
        <v>Cable Cu antillama 2,5 mm2 pirelli</v>
      </c>
      <c r="C151" s="344"/>
      <c r="D151" s="13">
        <f t="shared" si="13"/>
        <v>0</v>
      </c>
      <c r="E151" s="49"/>
      <c r="F151" s="105"/>
      <c r="G151" s="105"/>
      <c r="H151" s="105"/>
      <c r="I151" s="105"/>
      <c r="J151" s="105"/>
      <c r="K151" s="105"/>
      <c r="L151" s="105"/>
      <c r="M151" s="105"/>
      <c r="N151" s="105"/>
      <c r="O151" s="105"/>
      <c r="P151" s="19"/>
      <c r="Q151" s="18">
        <f t="shared" si="14"/>
        <v>0</v>
      </c>
    </row>
    <row r="152" spans="1:17" ht="20.149999999999999" customHeight="1" x14ac:dyDescent="0.25">
      <c r="A152" s="51" t="str">
        <f>CyP!A157</f>
        <v>11.2.29</v>
      </c>
      <c r="B152" s="343" t="str">
        <f t="shared" si="10"/>
        <v>Cable Cu antillama 4 mm2  Pirelli</v>
      </c>
      <c r="C152" s="344"/>
      <c r="D152" s="13">
        <f t="shared" si="13"/>
        <v>0</v>
      </c>
      <c r="E152" s="49"/>
      <c r="F152" s="105"/>
      <c r="G152" s="105"/>
      <c r="H152" s="105"/>
      <c r="I152" s="105"/>
      <c r="J152" s="105"/>
      <c r="K152" s="105"/>
      <c r="L152" s="105"/>
      <c r="M152" s="105"/>
      <c r="N152" s="105"/>
      <c r="O152" s="105"/>
      <c r="P152" s="19"/>
      <c r="Q152" s="18">
        <f t="shared" si="14"/>
        <v>0</v>
      </c>
    </row>
    <row r="153" spans="1:17" ht="20.149999999999999" customHeight="1" x14ac:dyDescent="0.25">
      <c r="A153" s="51" t="str">
        <f>CyP!A158</f>
        <v>11.2.30</v>
      </c>
      <c r="B153" s="343" t="str">
        <f t="shared" si="10"/>
        <v>Cable Cu antillama 6 mm2 Pirelli</v>
      </c>
      <c r="C153" s="344"/>
      <c r="D153" s="13">
        <f t="shared" si="13"/>
        <v>0</v>
      </c>
      <c r="E153" s="49"/>
      <c r="F153" s="105"/>
      <c r="G153" s="105"/>
      <c r="H153" s="105"/>
      <c r="I153" s="105"/>
      <c r="J153" s="105"/>
      <c r="K153" s="105"/>
      <c r="L153" s="105"/>
      <c r="M153" s="105"/>
      <c r="N153" s="105"/>
      <c r="O153" s="105"/>
      <c r="P153" s="19"/>
      <c r="Q153" s="18">
        <f t="shared" si="14"/>
        <v>0</v>
      </c>
    </row>
    <row r="154" spans="1:17" ht="20.149999999999999" customHeight="1" x14ac:dyDescent="0.25">
      <c r="A154" s="51" t="str">
        <f>CyP!A159</f>
        <v>11.2.31</v>
      </c>
      <c r="B154" s="343" t="str">
        <f t="shared" si="10"/>
        <v>Interrupt. difer. 4 x 16 Amp. 30 mA.</v>
      </c>
      <c r="C154" s="344"/>
      <c r="D154" s="13">
        <f t="shared" si="13"/>
        <v>0</v>
      </c>
      <c r="E154" s="49"/>
      <c r="F154" s="105"/>
      <c r="G154" s="105"/>
      <c r="H154" s="105"/>
      <c r="I154" s="105"/>
      <c r="J154" s="105"/>
      <c r="K154" s="105"/>
      <c r="L154" s="105"/>
      <c r="M154" s="105"/>
      <c r="N154" s="105"/>
      <c r="O154" s="105"/>
      <c r="P154" s="19"/>
      <c r="Q154" s="18">
        <f t="shared" si="14"/>
        <v>0</v>
      </c>
    </row>
    <row r="155" spans="1:17" ht="20.149999999999999" customHeight="1" x14ac:dyDescent="0.25">
      <c r="A155" s="51" t="str">
        <f>CyP!A160</f>
        <v>11.2.32</v>
      </c>
      <c r="B155" s="343" t="str">
        <f t="shared" si="10"/>
        <v>Interrupt. difer. 4 x 25 Amp. 30 mA.</v>
      </c>
      <c r="C155" s="344"/>
      <c r="D155" s="13">
        <f t="shared" si="13"/>
        <v>0</v>
      </c>
      <c r="E155" s="49"/>
      <c r="F155" s="105"/>
      <c r="G155" s="105"/>
      <c r="H155" s="105"/>
      <c r="I155" s="105"/>
      <c r="J155" s="105"/>
      <c r="K155" s="105"/>
      <c r="L155" s="105"/>
      <c r="M155" s="105"/>
      <c r="N155" s="105"/>
      <c r="O155" s="105"/>
      <c r="P155" s="19"/>
      <c r="Q155" s="18">
        <f t="shared" si="14"/>
        <v>0</v>
      </c>
    </row>
    <row r="156" spans="1:17" ht="20.149999999999999" customHeight="1" x14ac:dyDescent="0.25">
      <c r="A156" s="51" t="str">
        <f>CyP!A161</f>
        <v>11.2.33</v>
      </c>
      <c r="B156" s="343" t="str">
        <f t="shared" si="10"/>
        <v>Interrupt. difer. 4 x 32 Amp. 30 mA.</v>
      </c>
      <c r="C156" s="344"/>
      <c r="D156" s="13">
        <f t="shared" si="13"/>
        <v>0</v>
      </c>
      <c r="E156" s="49"/>
      <c r="F156" s="105"/>
      <c r="G156" s="105"/>
      <c r="H156" s="105"/>
      <c r="I156" s="105"/>
      <c r="J156" s="105"/>
      <c r="K156" s="105"/>
      <c r="L156" s="105"/>
      <c r="M156" s="105"/>
      <c r="N156" s="105"/>
      <c r="O156" s="105"/>
      <c r="P156" s="19"/>
      <c r="Q156" s="18">
        <f t="shared" si="14"/>
        <v>0</v>
      </c>
    </row>
    <row r="157" spans="1:17" ht="20.149999999999999" customHeight="1" x14ac:dyDescent="0.25">
      <c r="A157" s="51" t="str">
        <f>CyP!A162</f>
        <v>11.2.34</v>
      </c>
      <c r="B157" s="343" t="str">
        <f t="shared" si="10"/>
        <v>Interrupt. difer. 4 x 60 Amp. 30 mA.</v>
      </c>
      <c r="C157" s="344"/>
      <c r="D157" s="13">
        <f t="shared" si="13"/>
        <v>0</v>
      </c>
      <c r="E157" s="49"/>
      <c r="F157" s="105"/>
      <c r="G157" s="105"/>
      <c r="H157" s="105"/>
      <c r="I157" s="105"/>
      <c r="J157" s="105"/>
      <c r="K157" s="105"/>
      <c r="L157" s="105"/>
      <c r="M157" s="105"/>
      <c r="N157" s="105"/>
      <c r="O157" s="105"/>
      <c r="P157" s="19"/>
      <c r="Q157" s="18">
        <f t="shared" si="14"/>
        <v>0</v>
      </c>
    </row>
    <row r="158" spans="1:17" ht="20.149999999999999" customHeight="1" x14ac:dyDescent="0.25">
      <c r="A158" s="51" t="str">
        <f>CyP!A163</f>
        <v>11.2.35</v>
      </c>
      <c r="B158" s="343" t="str">
        <f t="shared" si="10"/>
        <v>Llaves termomagneticas 2 x 6A - MG</v>
      </c>
      <c r="C158" s="344"/>
      <c r="D158" s="13">
        <f t="shared" si="13"/>
        <v>0</v>
      </c>
      <c r="E158" s="49"/>
      <c r="F158" s="105"/>
      <c r="G158" s="105"/>
      <c r="H158" s="105"/>
      <c r="I158" s="105"/>
      <c r="J158" s="105"/>
      <c r="K158" s="105"/>
      <c r="L158" s="105"/>
      <c r="M158" s="105"/>
      <c r="N158" s="105"/>
      <c r="O158" s="105"/>
      <c r="P158" s="19"/>
      <c r="Q158" s="18">
        <f t="shared" si="14"/>
        <v>0</v>
      </c>
    </row>
    <row r="159" spans="1:17" ht="20.149999999999999" customHeight="1" x14ac:dyDescent="0.25">
      <c r="A159" s="51" t="str">
        <f>CyP!A164</f>
        <v>11.2.36</v>
      </c>
      <c r="B159" s="343" t="str">
        <f t="shared" si="10"/>
        <v>Llaves termomagneticas 2 x 10A - MG</v>
      </c>
      <c r="C159" s="344"/>
      <c r="D159" s="13">
        <f t="shared" si="13"/>
        <v>0</v>
      </c>
      <c r="E159" s="49"/>
      <c r="F159" s="105"/>
      <c r="G159" s="105"/>
      <c r="H159" s="105"/>
      <c r="I159" s="105"/>
      <c r="J159" s="105"/>
      <c r="K159" s="105"/>
      <c r="L159" s="105"/>
      <c r="M159" s="105"/>
      <c r="N159" s="105"/>
      <c r="O159" s="105"/>
      <c r="P159" s="19"/>
      <c r="Q159" s="18">
        <f t="shared" si="14"/>
        <v>0</v>
      </c>
    </row>
    <row r="160" spans="1:17" ht="20.149999999999999" customHeight="1" x14ac:dyDescent="0.25">
      <c r="A160" s="51" t="str">
        <f>CyP!A165</f>
        <v>11.2.37</v>
      </c>
      <c r="B160" s="343" t="str">
        <f t="shared" si="10"/>
        <v>Llaves termomagneticas 2 x 16A - MG</v>
      </c>
      <c r="C160" s="344"/>
      <c r="D160" s="13">
        <f t="shared" si="13"/>
        <v>0</v>
      </c>
      <c r="E160" s="49"/>
      <c r="F160" s="105"/>
      <c r="G160" s="105"/>
      <c r="H160" s="105"/>
      <c r="I160" s="105"/>
      <c r="J160" s="105"/>
      <c r="K160" s="105"/>
      <c r="L160" s="105"/>
      <c r="M160" s="105"/>
      <c r="N160" s="105"/>
      <c r="O160" s="105"/>
      <c r="P160" s="19"/>
      <c r="Q160" s="18">
        <f t="shared" si="14"/>
        <v>0</v>
      </c>
    </row>
    <row r="161" spans="1:17" ht="20.149999999999999" customHeight="1" x14ac:dyDescent="0.25">
      <c r="A161" s="51" t="str">
        <f>CyP!A166</f>
        <v>11.2.38</v>
      </c>
      <c r="B161" s="343" t="str">
        <f t="shared" si="10"/>
        <v>Llaves termomagneticas 2x25A - MG</v>
      </c>
      <c r="C161" s="344"/>
      <c r="D161" s="13">
        <f t="shared" si="13"/>
        <v>0</v>
      </c>
      <c r="E161" s="49"/>
      <c r="F161" s="105"/>
      <c r="G161" s="105"/>
      <c r="H161" s="105"/>
      <c r="I161" s="105"/>
      <c r="J161" s="105"/>
      <c r="K161" s="105"/>
      <c r="L161" s="105"/>
      <c r="M161" s="105"/>
      <c r="N161" s="105"/>
      <c r="O161" s="105"/>
      <c r="P161" s="19"/>
      <c r="Q161" s="18">
        <f t="shared" si="14"/>
        <v>0</v>
      </c>
    </row>
    <row r="162" spans="1:17" ht="20.149999999999999" customHeight="1" x14ac:dyDescent="0.25">
      <c r="A162" s="51" t="str">
        <f>CyP!A167</f>
        <v>11.2.39</v>
      </c>
      <c r="B162" s="343" t="str">
        <f t="shared" ref="B162:B208" si="15">IFERROR(VLOOKUP(A162,Tabla_CyP,2,FALSE),"")</f>
        <v>Llaves termomagneticas 4 x 16 A - MG</v>
      </c>
      <c r="C162" s="344"/>
      <c r="D162" s="13">
        <f t="shared" si="13"/>
        <v>0</v>
      </c>
      <c r="E162" s="49"/>
      <c r="F162" s="105"/>
      <c r="G162" s="105"/>
      <c r="H162" s="105"/>
      <c r="I162" s="105"/>
      <c r="J162" s="105"/>
      <c r="K162" s="105"/>
      <c r="L162" s="105"/>
      <c r="M162" s="105"/>
      <c r="N162" s="105"/>
      <c r="O162" s="105"/>
      <c r="P162" s="19"/>
      <c r="Q162" s="18">
        <f t="shared" si="14"/>
        <v>0</v>
      </c>
    </row>
    <row r="163" spans="1:17" ht="20.149999999999999" customHeight="1" x14ac:dyDescent="0.25">
      <c r="A163" s="51" t="str">
        <f>CyP!A168</f>
        <v>11.2.40</v>
      </c>
      <c r="B163" s="343" t="str">
        <f t="shared" si="15"/>
        <v>Llaves termomagneticas 4 x 32 A - MG</v>
      </c>
      <c r="C163" s="344"/>
      <c r="D163" s="13">
        <f t="shared" si="13"/>
        <v>0</v>
      </c>
      <c r="E163" s="49"/>
      <c r="F163" s="105"/>
      <c r="G163" s="105"/>
      <c r="H163" s="105"/>
      <c r="I163" s="105"/>
      <c r="J163" s="105"/>
      <c r="K163" s="105"/>
      <c r="L163" s="105"/>
      <c r="M163" s="105"/>
      <c r="N163" s="105"/>
      <c r="O163" s="105"/>
      <c r="P163" s="19"/>
      <c r="Q163" s="18">
        <f t="shared" si="14"/>
        <v>0</v>
      </c>
    </row>
    <row r="164" spans="1:17" ht="20.149999999999999" customHeight="1" x14ac:dyDescent="0.25">
      <c r="A164" s="51" t="str">
        <f>CyP!A169</f>
        <v>11.2.41</v>
      </c>
      <c r="B164" s="343" t="str">
        <f t="shared" si="15"/>
        <v>Llaves termomagneticas 4 x 40 A - MG</v>
      </c>
      <c r="C164" s="344"/>
      <c r="D164" s="13">
        <f t="shared" si="13"/>
        <v>0</v>
      </c>
      <c r="E164" s="49"/>
      <c r="F164" s="105"/>
      <c r="G164" s="105"/>
      <c r="H164" s="105"/>
      <c r="I164" s="105"/>
      <c r="J164" s="105"/>
      <c r="K164" s="105"/>
      <c r="L164" s="105"/>
      <c r="M164" s="105"/>
      <c r="N164" s="105"/>
      <c r="O164" s="105"/>
      <c r="P164" s="19"/>
      <c r="Q164" s="18">
        <f t="shared" si="14"/>
        <v>0</v>
      </c>
    </row>
    <row r="165" spans="1:17" ht="20.149999999999999" customHeight="1" x14ac:dyDescent="0.25">
      <c r="A165" s="51" t="str">
        <f>CyP!A170</f>
        <v>11.2.42</v>
      </c>
      <c r="B165" s="343" t="str">
        <f t="shared" si="15"/>
        <v>Llaves termomagneticas 4 x 50 A - MG</v>
      </c>
      <c r="C165" s="344"/>
      <c r="D165" s="13">
        <f t="shared" si="13"/>
        <v>0</v>
      </c>
      <c r="E165" s="49"/>
      <c r="F165" s="105"/>
      <c r="G165" s="105"/>
      <c r="H165" s="105"/>
      <c r="I165" s="105"/>
      <c r="J165" s="105"/>
      <c r="K165" s="105"/>
      <c r="L165" s="105"/>
      <c r="M165" s="105"/>
      <c r="N165" s="105"/>
      <c r="O165" s="105"/>
      <c r="P165" s="19"/>
      <c r="Q165" s="18">
        <f t="shared" si="14"/>
        <v>0</v>
      </c>
    </row>
    <row r="166" spans="1:17" ht="20.149999999999999" customHeight="1" x14ac:dyDescent="0.25">
      <c r="A166" s="51" t="str">
        <f>CyP!A171</f>
        <v>11.2.43</v>
      </c>
      <c r="B166" s="343" t="str">
        <f t="shared" si="15"/>
        <v>Llaves termomagneticas 4 x 63 A - MG</v>
      </c>
      <c r="C166" s="344"/>
      <c r="D166" s="13">
        <f t="shared" si="13"/>
        <v>0</v>
      </c>
      <c r="E166" s="49"/>
      <c r="F166" s="105"/>
      <c r="G166" s="105"/>
      <c r="H166" s="105"/>
      <c r="I166" s="105"/>
      <c r="J166" s="105"/>
      <c r="K166" s="105"/>
      <c r="L166" s="105"/>
      <c r="M166" s="105"/>
      <c r="N166" s="105"/>
      <c r="O166" s="105"/>
      <c r="P166" s="19"/>
      <c r="Q166" s="18">
        <f t="shared" si="14"/>
        <v>0</v>
      </c>
    </row>
    <row r="167" spans="1:17" ht="20.149999999999999" customHeight="1" x14ac:dyDescent="0.25">
      <c r="A167" s="51" t="str">
        <f>CyP!A172</f>
        <v>11.2.44</v>
      </c>
      <c r="B167" s="343" t="str">
        <f t="shared" si="15"/>
        <v>Llaves termomagneticas 4 x 125 A - MG</v>
      </c>
      <c r="C167" s="344"/>
      <c r="D167" s="13">
        <f t="shared" si="13"/>
        <v>0</v>
      </c>
      <c r="E167" s="49"/>
      <c r="F167" s="105"/>
      <c r="G167" s="105"/>
      <c r="H167" s="105"/>
      <c r="I167" s="105"/>
      <c r="J167" s="105"/>
      <c r="K167" s="105"/>
      <c r="L167" s="105"/>
      <c r="M167" s="105"/>
      <c r="N167" s="105"/>
      <c r="O167" s="105"/>
      <c r="P167" s="19"/>
      <c r="Q167" s="18">
        <f t="shared" si="14"/>
        <v>0</v>
      </c>
    </row>
    <row r="168" spans="1:17" ht="20.149999999999999" customHeight="1" x14ac:dyDescent="0.25">
      <c r="A168" s="51" t="str">
        <f>CyP!A173</f>
        <v>11.2.45</v>
      </c>
      <c r="B168" s="343" t="str">
        <f t="shared" si="15"/>
        <v>Contactor p 10 KA</v>
      </c>
      <c r="C168" s="344"/>
      <c r="D168" s="13">
        <f t="shared" si="13"/>
        <v>0</v>
      </c>
      <c r="E168" s="49"/>
      <c r="F168" s="105"/>
      <c r="G168" s="105"/>
      <c r="H168" s="105"/>
      <c r="I168" s="105"/>
      <c r="J168" s="105"/>
      <c r="K168" s="105"/>
      <c r="L168" s="105"/>
      <c r="M168" s="105"/>
      <c r="N168" s="105"/>
      <c r="O168" s="105"/>
      <c r="P168" s="19"/>
      <c r="Q168" s="18">
        <f t="shared" si="14"/>
        <v>0</v>
      </c>
    </row>
    <row r="169" spans="1:17" ht="20.149999999999999" customHeight="1" x14ac:dyDescent="0.25">
      <c r="A169" s="51" t="str">
        <f>CyP!A174</f>
        <v>11.2.46</v>
      </c>
      <c r="B169" s="343" t="str">
        <f t="shared" si="15"/>
        <v>llave Selectora p transferencia GE tetrapolar</v>
      </c>
      <c r="C169" s="344"/>
      <c r="D169" s="13">
        <f t="shared" si="13"/>
        <v>0</v>
      </c>
      <c r="E169" s="49"/>
      <c r="F169" s="105"/>
      <c r="G169" s="105"/>
      <c r="H169" s="105"/>
      <c r="I169" s="105"/>
      <c r="J169" s="105"/>
      <c r="K169" s="105"/>
      <c r="L169" s="105"/>
      <c r="M169" s="105"/>
      <c r="N169" s="105"/>
      <c r="O169" s="105"/>
      <c r="P169" s="19"/>
      <c r="Q169" s="18">
        <f t="shared" si="14"/>
        <v>0</v>
      </c>
    </row>
    <row r="170" spans="1:17" ht="20.149999999999999" customHeight="1" x14ac:dyDescent="0.25">
      <c r="A170" s="51" t="str">
        <f>CyP!A175</f>
        <v>11.2.47</v>
      </c>
      <c r="B170" s="343" t="str">
        <f t="shared" si="15"/>
        <v xml:space="preserve">Juego de Barras 200A c. tapa acrilico                        </v>
      </c>
      <c r="C170" s="344"/>
      <c r="D170" s="13">
        <f t="shared" si="13"/>
        <v>0</v>
      </c>
      <c r="E170" s="49"/>
      <c r="F170" s="105"/>
      <c r="G170" s="105"/>
      <c r="H170" s="105"/>
      <c r="I170" s="105"/>
      <c r="J170" s="105"/>
      <c r="K170" s="105"/>
      <c r="L170" s="105"/>
      <c r="M170" s="105"/>
      <c r="N170" s="105"/>
      <c r="O170" s="105"/>
      <c r="P170" s="19"/>
      <c r="Q170" s="18">
        <f t="shared" si="14"/>
        <v>0</v>
      </c>
    </row>
    <row r="171" spans="1:17" ht="20.149999999999999" customHeight="1" x14ac:dyDescent="0.25">
      <c r="A171" s="51" t="str">
        <f>CyP!A176</f>
        <v>11.2.48</v>
      </c>
      <c r="B171" s="343" t="str">
        <f t="shared" si="15"/>
        <v>Cámara de HºA</v>
      </c>
      <c r="C171" s="344"/>
      <c r="D171" s="13">
        <f t="shared" si="13"/>
        <v>0</v>
      </c>
      <c r="E171" s="49"/>
      <c r="F171" s="105"/>
      <c r="G171" s="105"/>
      <c r="H171" s="105"/>
      <c r="I171" s="105"/>
      <c r="J171" s="105"/>
      <c r="K171" s="105"/>
      <c r="L171" s="105"/>
      <c r="M171" s="105"/>
      <c r="N171" s="105"/>
      <c r="O171" s="105"/>
      <c r="P171" s="19"/>
      <c r="Q171" s="18">
        <f t="shared" si="14"/>
        <v>0</v>
      </c>
    </row>
    <row r="172" spans="1:17" ht="20.149999999999999" customHeight="1" x14ac:dyDescent="0.25">
      <c r="A172" s="51" t="str">
        <f>CyP!A177</f>
        <v>11.3</v>
      </c>
      <c r="B172" s="343" t="str">
        <f t="shared" si="15"/>
        <v>Baja tensión</v>
      </c>
      <c r="C172" s="344"/>
      <c r="D172" s="13">
        <f t="shared" si="13"/>
        <v>0</v>
      </c>
      <c r="E172" s="49"/>
      <c r="F172" s="105"/>
      <c r="G172" s="105"/>
      <c r="H172" s="105"/>
      <c r="I172" s="105"/>
      <c r="J172" s="105"/>
      <c r="K172" s="105"/>
      <c r="L172" s="105"/>
      <c r="M172" s="105"/>
      <c r="N172" s="105"/>
      <c r="O172" s="105"/>
      <c r="P172" s="19"/>
      <c r="Q172" s="18">
        <f t="shared" si="14"/>
        <v>0</v>
      </c>
    </row>
    <row r="173" spans="1:17" ht="20.149999999999999" customHeight="1" x14ac:dyDescent="0.25">
      <c r="A173" s="51" t="str">
        <f>CyP!A178</f>
        <v>11.3.1</v>
      </c>
      <c r="B173" s="343" t="str">
        <f t="shared" si="15"/>
        <v>Router inalámbrico 24 bocas</v>
      </c>
      <c r="C173" s="344"/>
      <c r="D173" s="13">
        <f t="shared" ref="D173:D204" si="16">IFERROR(VLOOKUP(A173,Tabla_CyP,9,FALSE),0)</f>
        <v>0</v>
      </c>
      <c r="E173" s="49"/>
      <c r="F173" s="105"/>
      <c r="G173" s="105"/>
      <c r="H173" s="105"/>
      <c r="I173" s="105"/>
      <c r="J173" s="105"/>
      <c r="K173" s="105"/>
      <c r="L173" s="105"/>
      <c r="M173" s="105"/>
      <c r="N173" s="105"/>
      <c r="O173" s="105"/>
      <c r="P173" s="19"/>
      <c r="Q173" s="18">
        <f t="shared" ref="Q173:Q204" si="17">SUM(F173:O173)</f>
        <v>0</v>
      </c>
    </row>
    <row r="174" spans="1:17" ht="20.149999999999999" customHeight="1" x14ac:dyDescent="0.25">
      <c r="A174" s="51" t="str">
        <f>CyP!A179</f>
        <v>11.3.2</v>
      </c>
      <c r="B174" s="343" t="str">
        <f t="shared" si="15"/>
        <v>Rack XL con 4 montantes de 19" 600x500x600mm</v>
      </c>
      <c r="C174" s="344"/>
      <c r="D174" s="13">
        <f t="shared" si="16"/>
        <v>0</v>
      </c>
      <c r="E174" s="49"/>
      <c r="F174" s="105"/>
      <c r="G174" s="105"/>
      <c r="H174" s="105"/>
      <c r="I174" s="105"/>
      <c r="J174" s="105"/>
      <c r="K174" s="105"/>
      <c r="L174" s="105"/>
      <c r="M174" s="105"/>
      <c r="N174" s="105"/>
      <c r="O174" s="105"/>
      <c r="P174" s="19"/>
      <c r="Q174" s="18">
        <f t="shared" si="17"/>
        <v>0</v>
      </c>
    </row>
    <row r="175" spans="1:17" ht="20.149999999999999" customHeight="1" x14ac:dyDescent="0.25">
      <c r="A175" s="51" t="str">
        <f>CyP!A180</f>
        <v>11.3.3</v>
      </c>
      <c r="B175" s="343" t="str">
        <f t="shared" si="15"/>
        <v>Patch Pannel 19" con 24 tomas RJ45 de 8 contactos</v>
      </c>
      <c r="C175" s="344"/>
      <c r="D175" s="13">
        <f t="shared" si="16"/>
        <v>0</v>
      </c>
      <c r="E175" s="49"/>
      <c r="F175" s="105"/>
      <c r="G175" s="105"/>
      <c r="H175" s="105"/>
      <c r="I175" s="105"/>
      <c r="J175" s="105"/>
      <c r="K175" s="105"/>
      <c r="L175" s="105"/>
      <c r="M175" s="105"/>
      <c r="N175" s="105"/>
      <c r="O175" s="105"/>
      <c r="P175" s="19"/>
      <c r="Q175" s="18">
        <f t="shared" si="17"/>
        <v>0</v>
      </c>
    </row>
    <row r="176" spans="1:17" ht="20.149999999999999" customHeight="1" x14ac:dyDescent="0.25">
      <c r="A176" s="51" t="str">
        <f>CyP!A181</f>
        <v>11.3.4</v>
      </c>
      <c r="B176" s="343" t="str">
        <f t="shared" si="15"/>
        <v>Patch Cord de 3m c/u  con 2 conect. RJ45 de 8 contac.</v>
      </c>
      <c r="C176" s="344"/>
      <c r="D176" s="13">
        <f t="shared" si="16"/>
        <v>0</v>
      </c>
      <c r="E176" s="49"/>
      <c r="F176" s="105"/>
      <c r="G176" s="105"/>
      <c r="H176" s="105"/>
      <c r="I176" s="105"/>
      <c r="J176" s="105"/>
      <c r="K176" s="105"/>
      <c r="L176" s="105"/>
      <c r="M176" s="105"/>
      <c r="N176" s="105"/>
      <c r="O176" s="105"/>
      <c r="P176" s="19"/>
      <c r="Q176" s="18">
        <f t="shared" si="17"/>
        <v>0</v>
      </c>
    </row>
    <row r="177" spans="1:17" ht="20.149999999999999" customHeight="1" x14ac:dyDescent="0.25">
      <c r="A177" s="51" t="str">
        <f>CyP!A182</f>
        <v>11.3.5</v>
      </c>
      <c r="B177" s="343" t="str">
        <f t="shared" si="15"/>
        <v>Toma RJ45 (hembra) de embutir para red de datos</v>
      </c>
      <c r="C177" s="344"/>
      <c r="D177" s="13">
        <f t="shared" si="16"/>
        <v>0</v>
      </c>
      <c r="E177" s="49"/>
      <c r="F177" s="105"/>
      <c r="G177" s="105"/>
      <c r="H177" s="105"/>
      <c r="I177" s="105"/>
      <c r="J177" s="105"/>
      <c r="K177" s="105"/>
      <c r="L177" s="105"/>
      <c r="M177" s="105"/>
      <c r="N177" s="105"/>
      <c r="O177" s="105"/>
      <c r="P177" s="19"/>
      <c r="Q177" s="18">
        <f t="shared" si="17"/>
        <v>0</v>
      </c>
    </row>
    <row r="178" spans="1:17" ht="20.149999999999999" customHeight="1" x14ac:dyDescent="0.25">
      <c r="A178" s="51" t="str">
        <f>CyP!A183</f>
        <v>11.3.6</v>
      </c>
      <c r="B178" s="343" t="str">
        <f t="shared" si="15"/>
        <v>Cable UTP CAT 5 de 4 pares</v>
      </c>
      <c r="C178" s="344"/>
      <c r="D178" s="13">
        <f t="shared" si="16"/>
        <v>0</v>
      </c>
      <c r="E178" s="49"/>
      <c r="F178" s="105"/>
      <c r="G178" s="105"/>
      <c r="H178" s="105"/>
      <c r="I178" s="105"/>
      <c r="J178" s="105"/>
      <c r="K178" s="105"/>
      <c r="L178" s="105"/>
      <c r="M178" s="105"/>
      <c r="N178" s="105"/>
      <c r="O178" s="105"/>
      <c r="P178" s="19"/>
      <c r="Q178" s="18">
        <f t="shared" si="17"/>
        <v>0</v>
      </c>
    </row>
    <row r="179" spans="1:17" ht="20.149999999999999" customHeight="1" x14ac:dyDescent="0.25">
      <c r="A179" s="51" t="str">
        <f>CyP!A184</f>
        <v>11.4</v>
      </c>
      <c r="B179" s="343" t="str">
        <f t="shared" si="15"/>
        <v>Artefactos</v>
      </c>
      <c r="C179" s="344"/>
      <c r="D179" s="13">
        <f t="shared" si="16"/>
        <v>0</v>
      </c>
      <c r="E179" s="49"/>
      <c r="F179" s="105"/>
      <c r="G179" s="105"/>
      <c r="H179" s="105"/>
      <c r="I179" s="105"/>
      <c r="J179" s="105"/>
      <c r="K179" s="105"/>
      <c r="L179" s="105"/>
      <c r="M179" s="105"/>
      <c r="N179" s="105"/>
      <c r="O179" s="105"/>
      <c r="P179" s="19"/>
      <c r="Q179" s="18">
        <f t="shared" si="17"/>
        <v>0</v>
      </c>
    </row>
    <row r="180" spans="1:17" ht="20.149999999999999" customHeight="1" x14ac:dyDescent="0.25">
      <c r="A180" s="51" t="str">
        <f>CyP!A185</f>
        <v>11.4.1</v>
      </c>
      <c r="B180" s="343" t="str">
        <f t="shared" si="15"/>
        <v>Artefactos de Iluminación</v>
      </c>
      <c r="C180" s="344"/>
      <c r="D180" s="13">
        <f t="shared" si="16"/>
        <v>0</v>
      </c>
      <c r="E180" s="49"/>
      <c r="F180" s="105"/>
      <c r="G180" s="105"/>
      <c r="H180" s="105"/>
      <c r="I180" s="105"/>
      <c r="J180" s="105"/>
      <c r="K180" s="105"/>
      <c r="L180" s="105"/>
      <c r="M180" s="105"/>
      <c r="N180" s="105"/>
      <c r="O180" s="105"/>
      <c r="P180" s="19"/>
      <c r="Q180" s="18">
        <f t="shared" si="17"/>
        <v>0</v>
      </c>
    </row>
    <row r="181" spans="1:17" ht="20.149999999999999" customHeight="1" x14ac:dyDescent="0.25">
      <c r="A181" s="51" t="str">
        <f>CyP!A186</f>
        <v>11.4.1.1</v>
      </c>
      <c r="B181" s="343" t="str">
        <f t="shared" si="15"/>
        <v xml:space="preserve">Luminaria Tipo Novalucce </v>
      </c>
      <c r="C181" s="344"/>
      <c r="D181" s="13">
        <f t="shared" si="16"/>
        <v>0</v>
      </c>
      <c r="E181" s="49"/>
      <c r="F181" s="105"/>
      <c r="G181" s="105"/>
      <c r="H181" s="105"/>
      <c r="I181" s="105"/>
      <c r="J181" s="105"/>
      <c r="K181" s="105"/>
      <c r="L181" s="105"/>
      <c r="M181" s="105"/>
      <c r="N181" s="105"/>
      <c r="O181" s="105"/>
      <c r="P181" s="19"/>
      <c r="Q181" s="18">
        <f t="shared" si="17"/>
        <v>0</v>
      </c>
    </row>
    <row r="182" spans="1:17" ht="20.149999999999999" customHeight="1" x14ac:dyDescent="0.25">
      <c r="A182" s="51" t="str">
        <f>CyP!A187</f>
        <v>11.4.1.2</v>
      </c>
      <c r="B182" s="343" t="str">
        <f t="shared" si="15"/>
        <v>Luminaria tipo Galponera</v>
      </c>
      <c r="C182" s="344"/>
      <c r="D182" s="13">
        <f t="shared" si="16"/>
        <v>0</v>
      </c>
      <c r="E182" s="49"/>
      <c r="F182" s="105"/>
      <c r="G182" s="105"/>
      <c r="H182" s="105"/>
      <c r="I182" s="105"/>
      <c r="J182" s="105"/>
      <c r="K182" s="105"/>
      <c r="L182" s="105"/>
      <c r="M182" s="105"/>
      <c r="N182" s="105"/>
      <c r="O182" s="105"/>
      <c r="P182" s="19"/>
      <c r="Q182" s="18">
        <f t="shared" si="17"/>
        <v>0</v>
      </c>
    </row>
    <row r="183" spans="1:17" ht="20.149999999999999" customHeight="1" x14ac:dyDescent="0.25">
      <c r="A183" s="51" t="str">
        <f>CyP!A188</f>
        <v>11.4.1.3</v>
      </c>
      <c r="B183" s="343" t="str">
        <f t="shared" si="15"/>
        <v>Luminaria farol tipo Atlantis 100w</v>
      </c>
      <c r="C183" s="344"/>
      <c r="D183" s="13">
        <f t="shared" si="16"/>
        <v>0</v>
      </c>
      <c r="E183" s="49"/>
      <c r="F183" s="105"/>
      <c r="G183" s="105"/>
      <c r="H183" s="105"/>
      <c r="I183" s="105"/>
      <c r="J183" s="105"/>
      <c r="K183" s="105"/>
      <c r="L183" s="105"/>
      <c r="M183" s="105"/>
      <c r="N183" s="105"/>
      <c r="O183" s="105"/>
      <c r="P183" s="19"/>
      <c r="Q183" s="18">
        <f t="shared" si="17"/>
        <v>0</v>
      </c>
    </row>
    <row r="184" spans="1:17" ht="20.149999999999999" customHeight="1" x14ac:dyDescent="0.25">
      <c r="A184" s="51" t="str">
        <f>CyP!A189</f>
        <v>11.4.1.4</v>
      </c>
      <c r="B184" s="343" t="str">
        <f t="shared" si="15"/>
        <v>Luminaria cuadrada 1x50w</v>
      </c>
      <c r="C184" s="344"/>
      <c r="D184" s="13">
        <f t="shared" si="16"/>
        <v>0</v>
      </c>
      <c r="E184" s="49"/>
      <c r="F184" s="105"/>
      <c r="G184" s="105"/>
      <c r="H184" s="105"/>
      <c r="I184" s="105"/>
      <c r="J184" s="105"/>
      <c r="K184" s="105"/>
      <c r="L184" s="105"/>
      <c r="M184" s="105"/>
      <c r="N184" s="105"/>
      <c r="O184" s="105"/>
      <c r="P184" s="19"/>
      <c r="Q184" s="18">
        <f t="shared" si="17"/>
        <v>0</v>
      </c>
    </row>
    <row r="185" spans="1:17" ht="20.149999999999999" customHeight="1" x14ac:dyDescent="0.25">
      <c r="A185" s="51" t="str">
        <f>CyP!A190</f>
        <v>11.4.1.5</v>
      </c>
      <c r="B185" s="343" t="str">
        <f t="shared" si="15"/>
        <v>Reflector Led 50w</v>
      </c>
      <c r="C185" s="344"/>
      <c r="D185" s="13">
        <f t="shared" si="16"/>
        <v>0</v>
      </c>
      <c r="E185" s="49"/>
      <c r="F185" s="105"/>
      <c r="G185" s="105"/>
      <c r="H185" s="105"/>
      <c r="I185" s="105"/>
      <c r="J185" s="105"/>
      <c r="K185" s="105"/>
      <c r="L185" s="105"/>
      <c r="M185" s="105"/>
      <c r="N185" s="105"/>
      <c r="O185" s="105"/>
      <c r="P185" s="19"/>
      <c r="Q185" s="18">
        <f t="shared" si="17"/>
        <v>0</v>
      </c>
    </row>
    <row r="186" spans="1:17" ht="20.149999999999999" customHeight="1" x14ac:dyDescent="0.25">
      <c r="A186" s="51" t="str">
        <f>CyP!A191</f>
        <v>11.4.1.6</v>
      </c>
      <c r="B186" s="343" t="str">
        <f t="shared" si="15"/>
        <v>Reflector Led 100w</v>
      </c>
      <c r="C186" s="344"/>
      <c r="D186" s="13">
        <f t="shared" si="16"/>
        <v>0</v>
      </c>
      <c r="E186" s="49"/>
      <c r="F186" s="105"/>
      <c r="G186" s="105"/>
      <c r="H186" s="105"/>
      <c r="I186" s="105"/>
      <c r="J186" s="105"/>
      <c r="K186" s="105"/>
      <c r="L186" s="105"/>
      <c r="M186" s="105"/>
      <c r="N186" s="105"/>
      <c r="O186" s="105"/>
      <c r="P186" s="19"/>
      <c r="Q186" s="18">
        <f t="shared" si="17"/>
        <v>0</v>
      </c>
    </row>
    <row r="187" spans="1:17" ht="20.149999999999999" customHeight="1" x14ac:dyDescent="0.25">
      <c r="A187" s="51" t="str">
        <f>CyP!A192</f>
        <v>11.4.1.7</v>
      </c>
      <c r="B187" s="343" t="str">
        <f t="shared" si="15"/>
        <v>Aplique exterior 26w</v>
      </c>
      <c r="C187" s="344"/>
      <c r="D187" s="13">
        <f t="shared" si="16"/>
        <v>0</v>
      </c>
      <c r="E187" s="49"/>
      <c r="F187" s="105"/>
      <c r="G187" s="105"/>
      <c r="H187" s="105"/>
      <c r="I187" s="105"/>
      <c r="J187" s="105"/>
      <c r="K187" s="105"/>
      <c r="L187" s="105"/>
      <c r="M187" s="105"/>
      <c r="N187" s="105"/>
      <c r="O187" s="105"/>
      <c r="P187" s="19"/>
      <c r="Q187" s="18">
        <f t="shared" si="17"/>
        <v>0</v>
      </c>
    </row>
    <row r="188" spans="1:17" ht="20.149999999999999" customHeight="1" x14ac:dyDescent="0.25">
      <c r="A188" s="51" t="str">
        <f>CyP!A193</f>
        <v>11.4.1.8</v>
      </c>
      <c r="B188" s="343" t="str">
        <f t="shared" si="15"/>
        <v>Farol exterior 100w</v>
      </c>
      <c r="C188" s="344"/>
      <c r="D188" s="13">
        <f t="shared" si="16"/>
        <v>0</v>
      </c>
      <c r="E188" s="49"/>
      <c r="F188" s="105"/>
      <c r="G188" s="105"/>
      <c r="H188" s="105"/>
      <c r="I188" s="105"/>
      <c r="J188" s="105"/>
      <c r="K188" s="105"/>
      <c r="L188" s="105"/>
      <c r="M188" s="105"/>
      <c r="N188" s="105"/>
      <c r="O188" s="105"/>
      <c r="P188" s="19"/>
      <c r="Q188" s="18">
        <f t="shared" si="17"/>
        <v>0</v>
      </c>
    </row>
    <row r="189" spans="1:17" ht="20.149999999999999" customHeight="1" x14ac:dyDescent="0.25">
      <c r="A189" s="51" t="str">
        <f>CyP!A194</f>
        <v>11.4.2</v>
      </c>
      <c r="B189" s="343" t="str">
        <f t="shared" si="15"/>
        <v>Luminarias</v>
      </c>
      <c r="C189" s="344"/>
      <c r="D189" s="13">
        <f t="shared" si="16"/>
        <v>0</v>
      </c>
      <c r="E189" s="49"/>
      <c r="F189" s="105"/>
      <c r="G189" s="105"/>
      <c r="H189" s="105"/>
      <c r="I189" s="105"/>
      <c r="J189" s="105"/>
      <c r="K189" s="105"/>
      <c r="L189" s="105"/>
      <c r="M189" s="105"/>
      <c r="N189" s="105"/>
      <c r="O189" s="105"/>
      <c r="P189" s="19"/>
      <c r="Q189" s="18">
        <f t="shared" si="17"/>
        <v>0</v>
      </c>
    </row>
    <row r="190" spans="1:17" ht="20.149999999999999" customHeight="1" x14ac:dyDescent="0.25">
      <c r="A190" s="51" t="str">
        <f>CyP!A195</f>
        <v>11.4.2.1</v>
      </c>
      <c r="B190" s="343" t="str">
        <f t="shared" si="15"/>
        <v>Tubos LED .18w Luz Dia</v>
      </c>
      <c r="C190" s="344"/>
      <c r="D190" s="13">
        <f t="shared" si="16"/>
        <v>0</v>
      </c>
      <c r="E190" s="49"/>
      <c r="F190" s="105"/>
      <c r="G190" s="105"/>
      <c r="H190" s="105"/>
      <c r="I190" s="105"/>
      <c r="J190" s="105"/>
      <c r="K190" s="105"/>
      <c r="L190" s="105"/>
      <c r="M190" s="105"/>
      <c r="N190" s="105"/>
      <c r="O190" s="105"/>
      <c r="P190" s="19"/>
      <c r="Q190" s="18">
        <f t="shared" si="17"/>
        <v>0</v>
      </c>
    </row>
    <row r="191" spans="1:17" ht="20.149999999999999" customHeight="1" x14ac:dyDescent="0.25">
      <c r="A191" s="51" t="str">
        <f>CyP!A196</f>
        <v>11.4.2.2</v>
      </c>
      <c r="B191" s="343" t="str">
        <f t="shared" si="15"/>
        <v>Tubos LED .24w Luz Dia</v>
      </c>
      <c r="C191" s="344"/>
      <c r="D191" s="13">
        <f t="shared" si="16"/>
        <v>0</v>
      </c>
      <c r="E191" s="49"/>
      <c r="F191" s="105"/>
      <c r="G191" s="105"/>
      <c r="H191" s="105"/>
      <c r="I191" s="105"/>
      <c r="J191" s="105"/>
      <c r="K191" s="105"/>
      <c r="L191" s="105"/>
      <c r="M191" s="105"/>
      <c r="N191" s="105"/>
      <c r="O191" s="105"/>
      <c r="P191" s="19"/>
      <c r="Q191" s="18">
        <f t="shared" si="17"/>
        <v>0</v>
      </c>
    </row>
    <row r="192" spans="1:17" ht="20.149999999999999" customHeight="1" x14ac:dyDescent="0.25">
      <c r="A192" s="51" t="str">
        <f>CyP!A197</f>
        <v>11.4.3</v>
      </c>
      <c r="B192" s="343" t="str">
        <f t="shared" si="15"/>
        <v>Iluminación de Emergencia</v>
      </c>
      <c r="C192" s="344"/>
      <c r="D192" s="13">
        <f t="shared" si="16"/>
        <v>0</v>
      </c>
      <c r="E192" s="49"/>
      <c r="F192" s="105"/>
      <c r="G192" s="105"/>
      <c r="H192" s="105"/>
      <c r="I192" s="105"/>
      <c r="J192" s="105"/>
      <c r="K192" s="105"/>
      <c r="L192" s="105"/>
      <c r="M192" s="105"/>
      <c r="N192" s="105"/>
      <c r="O192" s="105"/>
      <c r="P192" s="19"/>
      <c r="Q192" s="18">
        <f t="shared" si="17"/>
        <v>0</v>
      </c>
    </row>
    <row r="193" spans="1:17" ht="20.149999999999999" customHeight="1" x14ac:dyDescent="0.25">
      <c r="A193" s="51" t="str">
        <f>CyP!A198</f>
        <v>11.4.4</v>
      </c>
      <c r="B193" s="343" t="str">
        <f t="shared" si="15"/>
        <v>Ventiladores</v>
      </c>
      <c r="C193" s="344"/>
      <c r="D193" s="13">
        <f t="shared" si="16"/>
        <v>0</v>
      </c>
      <c r="E193" s="49"/>
      <c r="F193" s="105"/>
      <c r="G193" s="105"/>
      <c r="H193" s="105"/>
      <c r="I193" s="105"/>
      <c r="J193" s="105"/>
      <c r="K193" s="105"/>
      <c r="L193" s="105"/>
      <c r="M193" s="105"/>
      <c r="N193" s="105"/>
      <c r="O193" s="105"/>
      <c r="P193" s="19"/>
      <c r="Q193" s="18">
        <f t="shared" si="17"/>
        <v>0</v>
      </c>
    </row>
    <row r="194" spans="1:17" ht="20.149999999999999" customHeight="1" x14ac:dyDescent="0.25">
      <c r="A194" s="51" t="str">
        <f>CyP!A199</f>
        <v>11.4.5</v>
      </c>
      <c r="B194" s="343" t="str">
        <f t="shared" si="15"/>
        <v>Otros Artefactos</v>
      </c>
      <c r="C194" s="344"/>
      <c r="D194" s="13">
        <f t="shared" si="16"/>
        <v>0</v>
      </c>
      <c r="E194" s="49"/>
      <c r="F194" s="105"/>
      <c r="G194" s="105"/>
      <c r="H194" s="105"/>
      <c r="I194" s="105"/>
      <c r="J194" s="105"/>
      <c r="K194" s="105"/>
      <c r="L194" s="105"/>
      <c r="M194" s="105"/>
      <c r="N194" s="105"/>
      <c r="O194" s="105"/>
      <c r="P194" s="19"/>
      <c r="Q194" s="18">
        <f t="shared" si="17"/>
        <v>0</v>
      </c>
    </row>
    <row r="195" spans="1:17" ht="20.149999999999999" customHeight="1" x14ac:dyDescent="0.25">
      <c r="A195" s="51" t="str">
        <f>CyP!A200</f>
        <v>11.4.5.1</v>
      </c>
      <c r="B195" s="343" t="str">
        <f t="shared" si="15"/>
        <v>Termotanque Electrico 80 lts</v>
      </c>
      <c r="C195" s="344"/>
      <c r="D195" s="13">
        <f t="shared" si="16"/>
        <v>0</v>
      </c>
      <c r="E195" s="49"/>
      <c r="F195" s="105"/>
      <c r="G195" s="105"/>
      <c r="H195" s="105"/>
      <c r="I195" s="105"/>
      <c r="J195" s="105"/>
      <c r="K195" s="105"/>
      <c r="L195" s="105"/>
      <c r="M195" s="105"/>
      <c r="N195" s="105"/>
      <c r="O195" s="105"/>
      <c r="P195" s="19"/>
      <c r="Q195" s="18">
        <f t="shared" si="17"/>
        <v>0</v>
      </c>
    </row>
    <row r="196" spans="1:17" ht="20.149999999999999" customHeight="1" x14ac:dyDescent="0.25">
      <c r="A196" s="51" t="str">
        <f>CyP!A201</f>
        <v>11.4.5.2</v>
      </c>
      <c r="B196" s="343" t="str">
        <f t="shared" si="15"/>
        <v>Termotanque Electrico 60 lts</v>
      </c>
      <c r="C196" s="344"/>
      <c r="D196" s="13">
        <f t="shared" si="16"/>
        <v>0</v>
      </c>
      <c r="E196" s="49"/>
      <c r="F196" s="105"/>
      <c r="G196" s="105"/>
      <c r="H196" s="105"/>
      <c r="I196" s="105"/>
      <c r="J196" s="105"/>
      <c r="K196" s="105"/>
      <c r="L196" s="105"/>
      <c r="M196" s="105"/>
      <c r="N196" s="105"/>
      <c r="O196" s="105"/>
      <c r="P196" s="19"/>
      <c r="Q196" s="18">
        <f t="shared" si="17"/>
        <v>0</v>
      </c>
    </row>
    <row r="197" spans="1:17" ht="20.149999999999999" customHeight="1" x14ac:dyDescent="0.25">
      <c r="A197" s="51" t="str">
        <f>CyP!A202</f>
        <v>11.4.5.3</v>
      </c>
      <c r="B197" s="343" t="str">
        <f t="shared" si="15"/>
        <v>Cocina semi-Industrial</v>
      </c>
      <c r="C197" s="344"/>
      <c r="D197" s="13">
        <f t="shared" si="16"/>
        <v>0</v>
      </c>
      <c r="E197" s="49"/>
      <c r="F197" s="105"/>
      <c r="G197" s="105"/>
      <c r="H197" s="105"/>
      <c r="I197" s="105"/>
      <c r="J197" s="105"/>
      <c r="K197" s="105"/>
      <c r="L197" s="105"/>
      <c r="M197" s="105"/>
      <c r="N197" s="105"/>
      <c r="O197" s="105"/>
      <c r="P197" s="19"/>
      <c r="Q197" s="18">
        <f t="shared" si="17"/>
        <v>0</v>
      </c>
    </row>
    <row r="198" spans="1:17" ht="20.149999999999999" customHeight="1" x14ac:dyDescent="0.25">
      <c r="A198" s="51" t="str">
        <f>CyP!A203</f>
        <v>11.4.5.4</v>
      </c>
      <c r="B198" s="343" t="str">
        <f t="shared" si="15"/>
        <v>Heladera</v>
      </c>
      <c r="C198" s="344"/>
      <c r="D198" s="13">
        <f t="shared" si="16"/>
        <v>0</v>
      </c>
      <c r="E198" s="49"/>
      <c r="F198" s="105"/>
      <c r="G198" s="105"/>
      <c r="H198" s="105"/>
      <c r="I198" s="105"/>
      <c r="J198" s="105"/>
      <c r="K198" s="105"/>
      <c r="L198" s="105"/>
      <c r="M198" s="105"/>
      <c r="N198" s="105"/>
      <c r="O198" s="105"/>
      <c r="P198" s="19"/>
      <c r="Q198" s="18">
        <f t="shared" si="17"/>
        <v>0</v>
      </c>
    </row>
    <row r="199" spans="1:17" ht="20.149999999999999" customHeight="1" x14ac:dyDescent="0.25">
      <c r="A199" s="51" t="str">
        <f>CyP!A204</f>
        <v>11.4.5.5</v>
      </c>
      <c r="B199" s="343" t="str">
        <f t="shared" si="15"/>
        <v>Horno pizero 6 moldes</v>
      </c>
      <c r="C199" s="344"/>
      <c r="D199" s="13">
        <f t="shared" si="16"/>
        <v>0</v>
      </c>
      <c r="E199" s="49"/>
      <c r="F199" s="105"/>
      <c r="G199" s="105"/>
      <c r="H199" s="105"/>
      <c r="I199" s="105"/>
      <c r="J199" s="105"/>
      <c r="K199" s="105"/>
      <c r="L199" s="105"/>
      <c r="M199" s="105"/>
      <c r="N199" s="105"/>
      <c r="O199" s="105"/>
      <c r="P199" s="19"/>
      <c r="Q199" s="18">
        <f t="shared" si="17"/>
        <v>0</v>
      </c>
    </row>
    <row r="200" spans="1:17" ht="20.149999999999999" customHeight="1" x14ac:dyDescent="0.25">
      <c r="A200" s="51">
        <f>CyP!A205</f>
        <v>12</v>
      </c>
      <c r="B200" s="343" t="str">
        <f t="shared" si="15"/>
        <v xml:space="preserve"> INSTALACIÓN SANITARIA</v>
      </c>
      <c r="C200" s="344"/>
      <c r="D200" s="13">
        <f t="shared" si="16"/>
        <v>0</v>
      </c>
      <c r="E200" s="49"/>
      <c r="F200" s="105"/>
      <c r="G200" s="105"/>
      <c r="H200" s="105"/>
      <c r="I200" s="105"/>
      <c r="J200" s="105"/>
      <c r="K200" s="105"/>
      <c r="L200" s="105"/>
      <c r="M200" s="105"/>
      <c r="N200" s="105"/>
      <c r="O200" s="105"/>
      <c r="P200" s="19"/>
      <c r="Q200" s="18">
        <f t="shared" si="17"/>
        <v>0</v>
      </c>
    </row>
    <row r="201" spans="1:17" ht="20.149999999999999" customHeight="1" x14ac:dyDescent="0.25">
      <c r="A201" s="51" t="str">
        <f>CyP!A206</f>
        <v>12.1</v>
      </c>
      <c r="B201" s="343" t="str">
        <f t="shared" si="15"/>
        <v>Instalación base de cloacas, caños, cámaras</v>
      </c>
      <c r="C201" s="344"/>
      <c r="D201" s="13">
        <f t="shared" si="16"/>
        <v>0</v>
      </c>
      <c r="E201" s="49"/>
      <c r="F201" s="105"/>
      <c r="G201" s="105"/>
      <c r="H201" s="105"/>
      <c r="I201" s="105"/>
      <c r="J201" s="105"/>
      <c r="K201" s="105"/>
      <c r="L201" s="105"/>
      <c r="M201" s="105"/>
      <c r="N201" s="105"/>
      <c r="O201" s="105"/>
      <c r="P201" s="19"/>
      <c r="Q201" s="18">
        <f t="shared" si="17"/>
        <v>0</v>
      </c>
    </row>
    <row r="202" spans="1:17" ht="20.149999999999999" customHeight="1" x14ac:dyDescent="0.25">
      <c r="A202" s="51" t="str">
        <f>CyP!A207</f>
        <v>12.1.1</v>
      </c>
      <c r="B202" s="343" t="str">
        <f t="shared" si="15"/>
        <v>Excavaciones</v>
      </c>
      <c r="C202" s="344"/>
      <c r="D202" s="13">
        <f t="shared" si="16"/>
        <v>0</v>
      </c>
      <c r="E202" s="49"/>
      <c r="F202" s="105"/>
      <c r="G202" s="105"/>
      <c r="H202" s="105"/>
      <c r="I202" s="105"/>
      <c r="J202" s="105"/>
      <c r="K202" s="105"/>
      <c r="L202" s="105"/>
      <c r="M202" s="105"/>
      <c r="N202" s="105"/>
      <c r="O202" s="105"/>
      <c r="P202" s="19"/>
      <c r="Q202" s="18">
        <f t="shared" si="17"/>
        <v>0</v>
      </c>
    </row>
    <row r="203" spans="1:17" ht="20.149999999999999" customHeight="1" x14ac:dyDescent="0.25">
      <c r="A203" s="51" t="str">
        <f>CyP!A208</f>
        <v>12.1.2</v>
      </c>
      <c r="B203" s="343" t="str">
        <f t="shared" si="15"/>
        <v>Rellenos de tierra</v>
      </c>
      <c r="C203" s="344"/>
      <c r="D203" s="13">
        <f t="shared" si="16"/>
        <v>0</v>
      </c>
      <c r="E203" s="49"/>
      <c r="F203" s="105"/>
      <c r="G203" s="105"/>
      <c r="H203" s="105"/>
      <c r="I203" s="105"/>
      <c r="J203" s="105"/>
      <c r="K203" s="105"/>
      <c r="L203" s="105"/>
      <c r="M203" s="105"/>
      <c r="N203" s="105"/>
      <c r="O203" s="105"/>
      <c r="P203" s="19"/>
      <c r="Q203" s="18">
        <f t="shared" si="17"/>
        <v>0</v>
      </c>
    </row>
    <row r="204" spans="1:17" ht="20.149999999999999" customHeight="1" x14ac:dyDescent="0.25">
      <c r="A204" s="51" t="str">
        <f>CyP!A209</f>
        <v>12.1.3</v>
      </c>
      <c r="B204" s="343" t="str">
        <f t="shared" si="15"/>
        <v>Revoques de cámaras de inspección y receptáculos</v>
      </c>
      <c r="C204" s="344"/>
      <c r="D204" s="13">
        <f t="shared" si="16"/>
        <v>0</v>
      </c>
      <c r="E204" s="49"/>
      <c r="F204" s="105"/>
      <c r="G204" s="105"/>
      <c r="H204" s="105"/>
      <c r="I204" s="105"/>
      <c r="J204" s="105"/>
      <c r="K204" s="105"/>
      <c r="L204" s="105"/>
      <c r="M204" s="105"/>
      <c r="N204" s="105"/>
      <c r="O204" s="105"/>
      <c r="P204" s="19"/>
      <c r="Q204" s="18">
        <f t="shared" si="17"/>
        <v>0</v>
      </c>
    </row>
    <row r="205" spans="1:17" ht="20.149999999999999" customHeight="1" x14ac:dyDescent="0.25">
      <c r="A205" s="51" t="str">
        <f>CyP!A210</f>
        <v>12.1.4</v>
      </c>
      <c r="B205" s="343" t="str">
        <f t="shared" si="15"/>
        <v>Cámaras y receptáculos</v>
      </c>
      <c r="C205" s="344"/>
      <c r="D205" s="13">
        <f t="shared" ref="D205:D211" si="18">IFERROR(VLOOKUP(A205,Tabla_CyP,9,FALSE),0)</f>
        <v>0</v>
      </c>
      <c r="E205" s="49"/>
      <c r="F205" s="105"/>
      <c r="G205" s="105"/>
      <c r="H205" s="105"/>
      <c r="I205" s="105"/>
      <c r="J205" s="105"/>
      <c r="K205" s="105"/>
      <c r="L205" s="105"/>
      <c r="M205" s="105"/>
      <c r="N205" s="105"/>
      <c r="O205" s="105"/>
      <c r="P205" s="19"/>
      <c r="Q205" s="18">
        <f t="shared" ref="Q205:Q211" si="19">SUM(F205:O205)</f>
        <v>0</v>
      </c>
    </row>
    <row r="206" spans="1:17" ht="20.149999999999999" customHeight="1" x14ac:dyDescent="0.25">
      <c r="A206" s="51" t="str">
        <f>CyP!A211</f>
        <v>12.1.5</v>
      </c>
      <c r="B206" s="343" t="str">
        <f t="shared" si="15"/>
        <v>Cañerías, piezas y accesorios</v>
      </c>
      <c r="C206" s="344"/>
      <c r="D206" s="13">
        <f t="shared" si="18"/>
        <v>0</v>
      </c>
      <c r="E206" s="49"/>
      <c r="F206" s="105"/>
      <c r="G206" s="105"/>
      <c r="H206" s="105"/>
      <c r="I206" s="105"/>
      <c r="J206" s="105"/>
      <c r="K206" s="105"/>
      <c r="L206" s="105"/>
      <c r="M206" s="105"/>
      <c r="N206" s="105"/>
      <c r="O206" s="105"/>
      <c r="P206" s="19"/>
      <c r="Q206" s="18">
        <f t="shared" si="19"/>
        <v>0</v>
      </c>
    </row>
    <row r="207" spans="1:17" ht="20.149999999999999" customHeight="1" x14ac:dyDescent="0.25">
      <c r="A207" s="51" t="str">
        <f>CyP!A212</f>
        <v>12.1.5.1</v>
      </c>
      <c r="B207" s="343" t="str">
        <f t="shared" si="15"/>
        <v>Caño PVC Ø 160</v>
      </c>
      <c r="C207" s="344"/>
      <c r="D207" s="13">
        <f t="shared" si="18"/>
        <v>0</v>
      </c>
      <c r="E207" s="49"/>
      <c r="F207" s="105"/>
      <c r="G207" s="105"/>
      <c r="H207" s="105"/>
      <c r="I207" s="105"/>
      <c r="J207" s="105"/>
      <c r="K207" s="105"/>
      <c r="L207" s="105"/>
      <c r="M207" s="105"/>
      <c r="N207" s="105"/>
      <c r="O207" s="105"/>
      <c r="P207" s="19"/>
      <c r="Q207" s="18">
        <f t="shared" si="19"/>
        <v>0</v>
      </c>
    </row>
    <row r="208" spans="1:17" ht="20.149999999999999" customHeight="1" x14ac:dyDescent="0.25">
      <c r="A208" s="51" t="str">
        <f>CyP!A213</f>
        <v>12.1.5.2</v>
      </c>
      <c r="B208" s="343" t="str">
        <f t="shared" si="15"/>
        <v>Caño PVC Ø 110  (incluido caños de ventilacion y desague pluvial)</v>
      </c>
      <c r="C208" s="344"/>
      <c r="D208" s="13">
        <f t="shared" si="18"/>
        <v>0</v>
      </c>
      <c r="E208" s="49"/>
      <c r="F208" s="105"/>
      <c r="G208" s="105"/>
      <c r="H208" s="105"/>
      <c r="I208" s="105"/>
      <c r="J208" s="105"/>
      <c r="K208" s="105"/>
      <c r="L208" s="105"/>
      <c r="M208" s="105"/>
      <c r="N208" s="105"/>
      <c r="O208" s="105"/>
      <c r="P208" s="19"/>
      <c r="Q208" s="18">
        <f t="shared" si="19"/>
        <v>0</v>
      </c>
    </row>
    <row r="209" spans="1:17" ht="20.149999999999999" customHeight="1" x14ac:dyDescent="0.25">
      <c r="A209" s="51" t="str">
        <f>CyP!A214</f>
        <v>12.1.5.3</v>
      </c>
      <c r="B209" s="343" t="str">
        <f t="shared" si="7"/>
        <v>Caño PVC Ø 63</v>
      </c>
      <c r="C209" s="344"/>
      <c r="D209" s="13">
        <f t="shared" si="18"/>
        <v>0</v>
      </c>
      <c r="E209" s="49"/>
      <c r="F209" s="105"/>
      <c r="G209" s="105"/>
      <c r="H209" s="105"/>
      <c r="I209" s="105"/>
      <c r="J209" s="105"/>
      <c r="K209" s="105"/>
      <c r="L209" s="105"/>
      <c r="M209" s="105"/>
      <c r="N209" s="105"/>
      <c r="O209" s="105"/>
      <c r="P209" s="19"/>
      <c r="Q209" s="18">
        <f t="shared" si="19"/>
        <v>0</v>
      </c>
    </row>
    <row r="210" spans="1:17" ht="20.149999999999999" customHeight="1" x14ac:dyDescent="0.25">
      <c r="A210" s="51" t="str">
        <f>CyP!A215</f>
        <v>12.1.5.4</v>
      </c>
      <c r="B210" s="343" t="str">
        <f t="shared" si="7"/>
        <v>Caño PVC Ø 40</v>
      </c>
      <c r="C210" s="344"/>
      <c r="D210" s="13">
        <f t="shared" si="18"/>
        <v>0</v>
      </c>
      <c r="E210" s="49"/>
      <c r="F210" s="105"/>
      <c r="G210" s="105"/>
      <c r="H210" s="105"/>
      <c r="I210" s="105"/>
      <c r="J210" s="105"/>
      <c r="K210" s="105"/>
      <c r="L210" s="105"/>
      <c r="M210" s="105"/>
      <c r="N210" s="105"/>
      <c r="O210" s="105"/>
      <c r="P210" s="17"/>
      <c r="Q210" s="18">
        <f t="shared" si="19"/>
        <v>0</v>
      </c>
    </row>
    <row r="211" spans="1:17" ht="20.149999999999999" customHeight="1" x14ac:dyDescent="0.25">
      <c r="A211" s="51" t="str">
        <f>CyP!A216</f>
        <v>12.1.5.5</v>
      </c>
      <c r="B211" s="343" t="str">
        <f t="shared" si="7"/>
        <v>Bocas de Acceso</v>
      </c>
      <c r="C211" s="344"/>
      <c r="D211" s="13">
        <f t="shared" si="18"/>
        <v>0</v>
      </c>
      <c r="E211" s="49"/>
      <c r="F211" s="106"/>
      <c r="G211" s="106"/>
      <c r="H211" s="106"/>
      <c r="I211" s="106"/>
      <c r="J211" s="106"/>
      <c r="K211" s="106"/>
      <c r="L211" s="106"/>
      <c r="M211" s="106"/>
      <c r="N211" s="106"/>
      <c r="O211" s="106"/>
      <c r="P211" s="17"/>
      <c r="Q211" s="18">
        <f t="shared" si="19"/>
        <v>0</v>
      </c>
    </row>
    <row r="212" spans="1:17" ht="20.149999999999999" customHeight="1" x14ac:dyDescent="0.25">
      <c r="A212" s="51" t="str">
        <f>CyP!A217</f>
        <v>12.1.5.6</v>
      </c>
      <c r="B212" s="343" t="str">
        <f t="shared" ref="B212:B217" si="20">IFERROR(VLOOKUP(A212,Tabla_CyP,2,FALSE),"")</f>
        <v>Bocas de Inspección</v>
      </c>
      <c r="C212" s="344"/>
      <c r="D212" s="13">
        <f t="shared" ref="D212:D217" si="21">IFERROR(VLOOKUP(A212,Tabla_CyP,9,FALSE),0)</f>
        <v>0</v>
      </c>
      <c r="E212" s="49"/>
      <c r="F212" s="106"/>
      <c r="G212" s="106"/>
      <c r="H212" s="106"/>
      <c r="I212" s="106"/>
      <c r="J212" s="106"/>
      <c r="K212" s="106"/>
      <c r="L212" s="106"/>
      <c r="M212" s="106"/>
      <c r="N212" s="106"/>
      <c r="O212" s="106"/>
      <c r="P212" s="17"/>
      <c r="Q212" s="18"/>
    </row>
    <row r="213" spans="1:17" ht="20.149999999999999" customHeight="1" x14ac:dyDescent="0.25">
      <c r="A213" s="51" t="str">
        <f>CyP!A218</f>
        <v>12.1.5.7</v>
      </c>
      <c r="B213" s="343" t="str">
        <f t="shared" si="20"/>
        <v>Pileta de piso</v>
      </c>
      <c r="C213" s="344"/>
      <c r="D213" s="13">
        <f t="shared" si="21"/>
        <v>0</v>
      </c>
      <c r="E213" s="49"/>
      <c r="F213" s="106"/>
      <c r="G213" s="106"/>
      <c r="H213" s="106"/>
      <c r="I213" s="106"/>
      <c r="J213" s="106"/>
      <c r="K213" s="106"/>
      <c r="L213" s="106"/>
      <c r="M213" s="106"/>
      <c r="N213" s="106"/>
      <c r="O213" s="106"/>
      <c r="P213" s="17"/>
      <c r="Q213" s="18"/>
    </row>
    <row r="214" spans="1:17" ht="20.149999999999999" customHeight="1" x14ac:dyDescent="0.25">
      <c r="A214" s="51" t="str">
        <f>CyP!A219</f>
        <v>12.2</v>
      </c>
      <c r="B214" s="343" t="str">
        <f t="shared" si="20"/>
        <v>Ventilación</v>
      </c>
      <c r="C214" s="344"/>
      <c r="D214" s="13">
        <f t="shared" si="21"/>
        <v>0</v>
      </c>
      <c r="E214" s="49"/>
      <c r="F214" s="106"/>
      <c r="G214" s="106"/>
      <c r="H214" s="106"/>
      <c r="I214" s="106"/>
      <c r="J214" s="106"/>
      <c r="K214" s="106"/>
      <c r="L214" s="106"/>
      <c r="M214" s="106"/>
      <c r="N214" s="106"/>
      <c r="O214" s="106"/>
      <c r="P214" s="17"/>
      <c r="Q214" s="18"/>
    </row>
    <row r="215" spans="1:17" ht="20.149999999999999" customHeight="1" x14ac:dyDescent="0.25">
      <c r="A215" s="51" t="str">
        <f>CyP!A220</f>
        <v>12.2.1</v>
      </c>
      <c r="B215" s="343" t="str">
        <f t="shared" si="20"/>
        <v>Cañerías de P.V.C. y Accesorios</v>
      </c>
      <c r="C215" s="344"/>
      <c r="D215" s="13">
        <f t="shared" si="21"/>
        <v>0</v>
      </c>
      <c r="E215" s="49"/>
      <c r="F215" s="106"/>
      <c r="G215" s="106"/>
      <c r="H215" s="106"/>
      <c r="I215" s="106"/>
      <c r="J215" s="106"/>
      <c r="K215" s="106"/>
      <c r="L215" s="106"/>
      <c r="M215" s="106"/>
      <c r="N215" s="106"/>
      <c r="O215" s="106"/>
      <c r="P215" s="17"/>
      <c r="Q215" s="18"/>
    </row>
    <row r="216" spans="1:17" ht="20.149999999999999" customHeight="1" x14ac:dyDescent="0.25">
      <c r="A216" s="51" t="str">
        <f>CyP!A221</f>
        <v>12.3</v>
      </c>
      <c r="B216" s="343" t="str">
        <f t="shared" si="20"/>
        <v>Dispositivos de tratamiento y otros</v>
      </c>
      <c r="C216" s="344"/>
      <c r="D216" s="13">
        <f t="shared" si="21"/>
        <v>0</v>
      </c>
      <c r="E216" s="49"/>
      <c r="F216" s="106"/>
      <c r="G216" s="106"/>
      <c r="H216" s="106"/>
      <c r="I216" s="106"/>
      <c r="J216" s="106"/>
      <c r="K216" s="106"/>
      <c r="L216" s="106"/>
      <c r="M216" s="106"/>
      <c r="N216" s="106"/>
      <c r="O216" s="106"/>
      <c r="P216" s="17"/>
      <c r="Q216" s="18"/>
    </row>
    <row r="217" spans="1:17" ht="20.149999999999999" customHeight="1" x14ac:dyDescent="0.25">
      <c r="A217" s="51" t="str">
        <f>CyP!A222</f>
        <v>12.3.2</v>
      </c>
      <c r="B217" s="343" t="str">
        <f t="shared" si="20"/>
        <v>Cámara séptica</v>
      </c>
      <c r="C217" s="344"/>
      <c r="D217" s="13">
        <f t="shared" si="21"/>
        <v>0</v>
      </c>
      <c r="E217" s="49"/>
      <c r="F217" s="106"/>
      <c r="G217" s="106"/>
      <c r="H217" s="106"/>
      <c r="I217" s="106"/>
      <c r="J217" s="106"/>
      <c r="K217" s="106"/>
      <c r="L217" s="106"/>
      <c r="M217" s="106"/>
      <c r="N217" s="106"/>
      <c r="O217" s="106"/>
      <c r="P217" s="17"/>
      <c r="Q217" s="18"/>
    </row>
    <row r="218" spans="1:17" ht="20.149999999999999" customHeight="1" x14ac:dyDescent="0.25">
      <c r="A218" s="51" t="str">
        <f>CyP!A223</f>
        <v>12.3.3</v>
      </c>
      <c r="B218" s="343" t="str">
        <f t="shared" ref="B218:B225" si="22">IFERROR(VLOOKUP(A218,Tabla_CyP,2,FALSE),"")</f>
        <v>Pozos Absorventes y conexiones</v>
      </c>
      <c r="C218" s="344"/>
      <c r="D218" s="13">
        <f t="shared" ref="D218:D225" si="23">IFERROR(VLOOKUP(A218,Tabla_CyP,9,FALSE),0)</f>
        <v>0</v>
      </c>
      <c r="E218" s="49"/>
      <c r="F218" s="106"/>
      <c r="G218" s="106"/>
      <c r="H218" s="106"/>
      <c r="I218" s="106"/>
      <c r="J218" s="106"/>
      <c r="K218" s="106"/>
      <c r="L218" s="106"/>
      <c r="M218" s="106"/>
      <c r="N218" s="106"/>
      <c r="O218" s="106"/>
      <c r="P218" s="17"/>
      <c r="Q218" s="18"/>
    </row>
    <row r="219" spans="1:17" ht="20.149999999999999" customHeight="1" x14ac:dyDescent="0.25">
      <c r="A219" s="51" t="str">
        <f>CyP!A224</f>
        <v>12.3.4</v>
      </c>
      <c r="B219" s="343" t="str">
        <f t="shared" si="22"/>
        <v>Interceptores de grasas y aceites</v>
      </c>
      <c r="C219" s="344"/>
      <c r="D219" s="13">
        <f t="shared" si="23"/>
        <v>0</v>
      </c>
      <c r="E219" s="49"/>
      <c r="F219" s="106"/>
      <c r="G219" s="106"/>
      <c r="H219" s="106"/>
      <c r="I219" s="106"/>
      <c r="J219" s="106"/>
      <c r="K219" s="106"/>
      <c r="L219" s="106"/>
      <c r="M219" s="106"/>
      <c r="N219" s="106"/>
      <c r="O219" s="106"/>
      <c r="P219" s="17"/>
      <c r="Q219" s="18"/>
    </row>
    <row r="220" spans="1:17" ht="20.149999999999999" customHeight="1" x14ac:dyDescent="0.25">
      <c r="A220" s="51" t="str">
        <f>CyP!A225</f>
        <v>12.3.6</v>
      </c>
      <c r="B220" s="343" t="str">
        <f t="shared" si="22"/>
        <v>Cámara de extracción de muestras de caudales</v>
      </c>
      <c r="C220" s="344"/>
      <c r="D220" s="13">
        <f t="shared" si="23"/>
        <v>0</v>
      </c>
      <c r="E220" s="49"/>
      <c r="F220" s="106"/>
      <c r="G220" s="106"/>
      <c r="H220" s="106"/>
      <c r="I220" s="106"/>
      <c r="J220" s="106"/>
      <c r="K220" s="106"/>
      <c r="L220" s="106"/>
      <c r="M220" s="106"/>
      <c r="N220" s="106"/>
      <c r="O220" s="106"/>
      <c r="P220" s="17"/>
      <c r="Q220" s="18"/>
    </row>
    <row r="221" spans="1:17" ht="20.149999999999999" customHeight="1" x14ac:dyDescent="0.25">
      <c r="A221" s="51" t="str">
        <f>CyP!A226</f>
        <v>12.6</v>
      </c>
      <c r="B221" s="343" t="str">
        <f t="shared" si="22"/>
        <v>Cañería distribución agua fría-caliente</v>
      </c>
      <c r="C221" s="344"/>
      <c r="D221" s="13">
        <f t="shared" si="23"/>
        <v>0</v>
      </c>
      <c r="E221" s="49"/>
      <c r="F221" s="106"/>
      <c r="G221" s="106"/>
      <c r="H221" s="106"/>
      <c r="I221" s="106"/>
      <c r="J221" s="106"/>
      <c r="K221" s="106"/>
      <c r="L221" s="106"/>
      <c r="M221" s="106"/>
      <c r="N221" s="106"/>
      <c r="O221" s="106"/>
      <c r="P221" s="17"/>
      <c r="Q221" s="18"/>
    </row>
    <row r="222" spans="1:17" ht="20.149999999999999" customHeight="1" x14ac:dyDescent="0.25">
      <c r="A222" s="51" t="str">
        <f>CyP!A227</f>
        <v>12.6.1</v>
      </c>
      <c r="B222" s="343" t="str">
        <f t="shared" si="22"/>
        <v>Piezas especiales</v>
      </c>
      <c r="C222" s="344"/>
      <c r="D222" s="13">
        <f t="shared" si="23"/>
        <v>0</v>
      </c>
      <c r="E222" s="49"/>
      <c r="F222" s="106"/>
      <c r="G222" s="106"/>
      <c r="H222" s="106"/>
      <c r="I222" s="106"/>
      <c r="J222" s="106"/>
      <c r="K222" s="106"/>
      <c r="L222" s="106"/>
      <c r="M222" s="106"/>
      <c r="N222" s="106"/>
      <c r="O222" s="106"/>
      <c r="P222" s="17"/>
      <c r="Q222" s="18"/>
    </row>
    <row r="223" spans="1:17" ht="20.149999999999999" customHeight="1" x14ac:dyDescent="0.25">
      <c r="A223" s="51" t="str">
        <f>CyP!A228</f>
        <v>12.6.2</v>
      </c>
      <c r="B223" s="343" t="str">
        <f t="shared" si="22"/>
        <v>Cañerías para distribución de agua</v>
      </c>
      <c r="C223" s="344"/>
      <c r="D223" s="13">
        <f t="shared" si="23"/>
        <v>0</v>
      </c>
      <c r="E223" s="49"/>
      <c r="F223" s="106"/>
      <c r="G223" s="106"/>
      <c r="H223" s="106"/>
      <c r="I223" s="106"/>
      <c r="J223" s="106"/>
      <c r="K223" s="106"/>
      <c r="L223" s="106"/>
      <c r="M223" s="106"/>
      <c r="N223" s="106"/>
      <c r="O223" s="106"/>
      <c r="P223" s="17"/>
      <c r="Q223" s="18"/>
    </row>
    <row r="224" spans="1:17" ht="20.149999999999999" customHeight="1" x14ac:dyDescent="0.25">
      <c r="A224" s="51" t="str">
        <f>CyP!A229</f>
        <v>12.6.2.1</v>
      </c>
      <c r="B224" s="343" t="str">
        <f t="shared" si="22"/>
        <v>Caño AcquaØ 63mm- P/colector</v>
      </c>
      <c r="C224" s="344"/>
      <c r="D224" s="13">
        <f t="shared" si="23"/>
        <v>0</v>
      </c>
      <c r="E224" s="49"/>
      <c r="F224" s="106"/>
      <c r="G224" s="106"/>
      <c r="H224" s="106"/>
      <c r="I224" s="106"/>
      <c r="J224" s="106"/>
      <c r="K224" s="106"/>
      <c r="L224" s="106"/>
      <c r="M224" s="106"/>
      <c r="N224" s="106"/>
      <c r="O224" s="106"/>
      <c r="P224" s="17"/>
      <c r="Q224" s="18"/>
    </row>
    <row r="225" spans="1:17" ht="20.149999999999999" customHeight="1" x14ac:dyDescent="0.25">
      <c r="A225" s="51" t="str">
        <f>CyP!A230</f>
        <v>12.6.2.2</v>
      </c>
      <c r="B225" s="343" t="str">
        <f t="shared" si="22"/>
        <v>Caño AcquaØ 50mm</v>
      </c>
      <c r="C225" s="344"/>
      <c r="D225" s="13">
        <f t="shared" si="23"/>
        <v>0</v>
      </c>
      <c r="E225" s="49"/>
      <c r="F225" s="106"/>
      <c r="G225" s="106"/>
      <c r="H225" s="106"/>
      <c r="I225" s="106"/>
      <c r="J225" s="106"/>
      <c r="K225" s="106"/>
      <c r="L225" s="106"/>
      <c r="M225" s="106"/>
      <c r="N225" s="106"/>
      <c r="O225" s="106"/>
      <c r="P225" s="17"/>
      <c r="Q225" s="18"/>
    </row>
    <row r="226" spans="1:17" ht="20.149999999999999" customHeight="1" x14ac:dyDescent="0.25">
      <c r="A226" s="51" t="str">
        <f>CyP!A231</f>
        <v>12.6.2.3</v>
      </c>
      <c r="B226" s="343" t="str">
        <f t="shared" ref="B226:B270" si="24">IFERROR(VLOOKUP(A226,Tabla_CyP,2,FALSE),"")</f>
        <v>Caño AcquaØ 40mm</v>
      </c>
      <c r="C226" s="344"/>
      <c r="D226" s="13">
        <f t="shared" ref="D226:D270" si="25">IFERROR(VLOOKUP(A226,Tabla_CyP,9,FALSE),0)</f>
        <v>0</v>
      </c>
      <c r="E226" s="49"/>
      <c r="F226" s="106"/>
      <c r="G226" s="106"/>
      <c r="H226" s="106"/>
      <c r="I226" s="106"/>
      <c r="J226" s="106"/>
      <c r="K226" s="106"/>
      <c r="L226" s="106"/>
      <c r="M226" s="106"/>
      <c r="N226" s="106"/>
      <c r="O226" s="106"/>
      <c r="P226" s="17"/>
      <c r="Q226" s="18"/>
    </row>
    <row r="227" spans="1:17" ht="20.149999999999999" customHeight="1" x14ac:dyDescent="0.25">
      <c r="A227" s="51" t="str">
        <f>CyP!A232</f>
        <v>12.6.2.4</v>
      </c>
      <c r="B227" s="343" t="str">
        <f t="shared" si="24"/>
        <v>Caño AcquaØ 32mm</v>
      </c>
      <c r="C227" s="344"/>
      <c r="D227" s="13">
        <f t="shared" si="25"/>
        <v>0</v>
      </c>
      <c r="E227" s="49"/>
      <c r="F227" s="106"/>
      <c r="G227" s="106"/>
      <c r="H227" s="106"/>
      <c r="I227" s="106"/>
      <c r="J227" s="106"/>
      <c r="K227" s="106"/>
      <c r="L227" s="106"/>
      <c r="M227" s="106"/>
      <c r="N227" s="106"/>
      <c r="O227" s="106"/>
      <c r="P227" s="17"/>
      <c r="Q227" s="18"/>
    </row>
    <row r="228" spans="1:17" ht="20.149999999999999" customHeight="1" x14ac:dyDescent="0.25">
      <c r="A228" s="51" t="str">
        <f>CyP!A233</f>
        <v>12.6.2.5</v>
      </c>
      <c r="B228" s="343" t="str">
        <f t="shared" si="24"/>
        <v>Caño AcquaØ 25mm</v>
      </c>
      <c r="C228" s="344"/>
      <c r="D228" s="13">
        <f t="shared" si="25"/>
        <v>0</v>
      </c>
      <c r="E228" s="49"/>
      <c r="F228" s="106"/>
      <c r="G228" s="106"/>
      <c r="H228" s="106"/>
      <c r="I228" s="106"/>
      <c r="J228" s="106"/>
      <c r="K228" s="106"/>
      <c r="L228" s="106"/>
      <c r="M228" s="106"/>
      <c r="N228" s="106"/>
      <c r="O228" s="106"/>
      <c r="P228" s="17"/>
      <c r="Q228" s="18"/>
    </row>
    <row r="229" spans="1:17" ht="20.149999999999999" customHeight="1" x14ac:dyDescent="0.25">
      <c r="A229" s="51" t="str">
        <f>CyP!A234</f>
        <v>12.6.2.6</v>
      </c>
      <c r="B229" s="343" t="str">
        <f t="shared" si="24"/>
        <v>Caño AcquaØ 20mm</v>
      </c>
      <c r="C229" s="344"/>
      <c r="D229" s="13">
        <f t="shared" si="25"/>
        <v>0</v>
      </c>
      <c r="E229" s="49"/>
      <c r="F229" s="106"/>
      <c r="G229" s="106"/>
      <c r="H229" s="106"/>
      <c r="I229" s="106"/>
      <c r="J229" s="106"/>
      <c r="K229" s="106"/>
      <c r="L229" s="106"/>
      <c r="M229" s="106"/>
      <c r="N229" s="106"/>
      <c r="O229" s="106"/>
      <c r="P229" s="17"/>
      <c r="Q229" s="18"/>
    </row>
    <row r="230" spans="1:17" ht="20.149999999999999" customHeight="1" x14ac:dyDescent="0.25">
      <c r="A230" s="51" t="str">
        <f>CyP!A235</f>
        <v>12.6.2.7</v>
      </c>
      <c r="B230" s="343" t="str">
        <f t="shared" si="24"/>
        <v>Varios</v>
      </c>
      <c r="C230" s="344"/>
      <c r="D230" s="13">
        <f t="shared" si="25"/>
        <v>0</v>
      </c>
      <c r="E230" s="49"/>
      <c r="F230" s="106"/>
      <c r="G230" s="106"/>
      <c r="H230" s="106"/>
      <c r="I230" s="106"/>
      <c r="J230" s="106"/>
      <c r="K230" s="106"/>
      <c r="L230" s="106"/>
      <c r="M230" s="106"/>
      <c r="N230" s="106"/>
      <c r="O230" s="106"/>
      <c r="P230" s="17"/>
      <c r="Q230" s="18"/>
    </row>
    <row r="231" spans="1:17" ht="20.149999999999999" customHeight="1" x14ac:dyDescent="0.25">
      <c r="A231" s="51" t="str">
        <f>CyP!A236</f>
        <v>12.6.3</v>
      </c>
      <c r="B231" s="343" t="str">
        <f t="shared" si="24"/>
        <v>Revestimientos de cañerías</v>
      </c>
      <c r="C231" s="344"/>
      <c r="D231" s="13">
        <f t="shared" si="25"/>
        <v>0</v>
      </c>
      <c r="E231" s="49"/>
      <c r="F231" s="106"/>
      <c r="G231" s="106"/>
      <c r="H231" s="106"/>
      <c r="I231" s="106"/>
      <c r="J231" s="106"/>
      <c r="K231" s="106"/>
      <c r="L231" s="106"/>
      <c r="M231" s="106"/>
      <c r="N231" s="106"/>
      <c r="O231" s="106"/>
      <c r="P231" s="17"/>
      <c r="Q231" s="18"/>
    </row>
    <row r="232" spans="1:17" ht="20.149999999999999" customHeight="1" x14ac:dyDescent="0.25">
      <c r="A232" s="51" t="str">
        <f>CyP!A237</f>
        <v>12.7</v>
      </c>
      <c r="B232" s="343" t="str">
        <f t="shared" si="24"/>
        <v>Tanque de reserva y Bombeo</v>
      </c>
      <c r="C232" s="344"/>
      <c r="D232" s="13">
        <f t="shared" si="25"/>
        <v>0</v>
      </c>
      <c r="E232" s="49"/>
      <c r="F232" s="106"/>
      <c r="G232" s="106"/>
      <c r="H232" s="106"/>
      <c r="I232" s="106"/>
      <c r="J232" s="106"/>
      <c r="K232" s="106"/>
      <c r="L232" s="106"/>
      <c r="M232" s="106"/>
      <c r="N232" s="106"/>
      <c r="O232" s="106"/>
      <c r="P232" s="17"/>
      <c r="Q232" s="18"/>
    </row>
    <row r="233" spans="1:17" ht="20.149999999999999" customHeight="1" x14ac:dyDescent="0.25">
      <c r="A233" s="51" t="str">
        <f>CyP!A238</f>
        <v>12.7.1</v>
      </c>
      <c r="B233" s="343" t="str">
        <f t="shared" si="24"/>
        <v>Tanques de Reserva</v>
      </c>
      <c r="C233" s="344"/>
      <c r="D233" s="13">
        <f t="shared" si="25"/>
        <v>0</v>
      </c>
      <c r="E233" s="49"/>
      <c r="F233" s="106"/>
      <c r="G233" s="106"/>
      <c r="H233" s="106"/>
      <c r="I233" s="106"/>
      <c r="J233" s="106"/>
      <c r="K233" s="106"/>
      <c r="L233" s="106"/>
      <c r="M233" s="106"/>
      <c r="N233" s="106"/>
      <c r="O233" s="106"/>
      <c r="P233" s="17"/>
      <c r="Q233" s="18"/>
    </row>
    <row r="234" spans="1:17" ht="20.149999999999999" customHeight="1" x14ac:dyDescent="0.25">
      <c r="A234" s="51" t="str">
        <f>CyP!A239</f>
        <v>12.7.1.1</v>
      </c>
      <c r="B234" s="343" t="str">
        <f t="shared" si="24"/>
        <v>Tanque ROTOPLAST 2750 ltrs</v>
      </c>
      <c r="C234" s="344"/>
      <c r="D234" s="13">
        <f t="shared" si="25"/>
        <v>0</v>
      </c>
      <c r="E234" s="49"/>
      <c r="F234" s="106"/>
      <c r="G234" s="106"/>
      <c r="H234" s="106"/>
      <c r="I234" s="106"/>
      <c r="J234" s="106"/>
      <c r="K234" s="106"/>
      <c r="L234" s="106"/>
      <c r="M234" s="106"/>
      <c r="N234" s="106"/>
      <c r="O234" s="106"/>
      <c r="P234" s="17"/>
      <c r="Q234" s="18"/>
    </row>
    <row r="235" spans="1:17" ht="20.149999999999999" customHeight="1" x14ac:dyDescent="0.25">
      <c r="A235" s="51" t="str">
        <f>CyP!A240</f>
        <v>12.7.2</v>
      </c>
      <c r="B235" s="343" t="str">
        <f t="shared" si="24"/>
        <v>Tanques de Bombeo</v>
      </c>
      <c r="C235" s="344"/>
      <c r="D235" s="13">
        <f t="shared" si="25"/>
        <v>0</v>
      </c>
      <c r="E235" s="49"/>
      <c r="F235" s="106"/>
      <c r="G235" s="106"/>
      <c r="H235" s="106"/>
      <c r="I235" s="106"/>
      <c r="J235" s="106"/>
      <c r="K235" s="106"/>
      <c r="L235" s="106"/>
      <c r="M235" s="106"/>
      <c r="N235" s="106"/>
      <c r="O235" s="106"/>
      <c r="P235" s="17"/>
      <c r="Q235" s="18"/>
    </row>
    <row r="236" spans="1:17" ht="20.149999999999999" customHeight="1" x14ac:dyDescent="0.25">
      <c r="A236" s="51" t="str">
        <f>CyP!A241</f>
        <v>12.7.2.1</v>
      </c>
      <c r="B236" s="343" t="str">
        <f t="shared" si="24"/>
        <v>Tanque 1100 ltrs</v>
      </c>
      <c r="C236" s="344"/>
      <c r="D236" s="13">
        <f t="shared" si="25"/>
        <v>0</v>
      </c>
      <c r="E236" s="49"/>
      <c r="F236" s="106"/>
      <c r="G236" s="106"/>
      <c r="H236" s="106"/>
      <c r="I236" s="106"/>
      <c r="J236" s="106"/>
      <c r="K236" s="106"/>
      <c r="L236" s="106"/>
      <c r="M236" s="106"/>
      <c r="N236" s="106"/>
      <c r="O236" s="106"/>
      <c r="P236" s="17"/>
      <c r="Q236" s="18"/>
    </row>
    <row r="237" spans="1:17" ht="20.149999999999999" customHeight="1" x14ac:dyDescent="0.25">
      <c r="A237" s="51" t="str">
        <f>CyP!A242</f>
        <v>12.7.2.2</v>
      </c>
      <c r="B237" s="343" t="str">
        <f t="shared" si="24"/>
        <v>Equipo de bombeo  2 electrobombas 2,5 Hp</v>
      </c>
      <c r="C237" s="344"/>
      <c r="D237" s="13">
        <f t="shared" si="25"/>
        <v>0</v>
      </c>
      <c r="E237" s="49"/>
      <c r="F237" s="106"/>
      <c r="G237" s="106"/>
      <c r="H237" s="106"/>
      <c r="I237" s="106"/>
      <c r="J237" s="106"/>
      <c r="K237" s="106"/>
      <c r="L237" s="106"/>
      <c r="M237" s="106"/>
      <c r="N237" s="106"/>
      <c r="O237" s="106"/>
      <c r="P237" s="17"/>
      <c r="Q237" s="18"/>
    </row>
    <row r="238" spans="1:17" ht="20.149999999999999" customHeight="1" x14ac:dyDescent="0.25">
      <c r="A238" s="51" t="str">
        <f>CyP!A243</f>
        <v>12.7.2.3</v>
      </c>
      <c r="B238" s="343" t="str">
        <f t="shared" si="24"/>
        <v>Flexibles para conexión de artefactos</v>
      </c>
      <c r="C238" s="344"/>
      <c r="D238" s="13">
        <f t="shared" si="25"/>
        <v>0</v>
      </c>
      <c r="E238" s="49"/>
      <c r="F238" s="106"/>
      <c r="G238" s="106"/>
      <c r="H238" s="106"/>
      <c r="I238" s="106"/>
      <c r="J238" s="106"/>
      <c r="K238" s="106"/>
      <c r="L238" s="106"/>
      <c r="M238" s="106"/>
      <c r="N238" s="106"/>
      <c r="O238" s="106"/>
      <c r="P238" s="17"/>
      <c r="Q238" s="18"/>
    </row>
    <row r="239" spans="1:17" ht="20.149999999999999" customHeight="1" x14ac:dyDescent="0.25">
      <c r="A239" s="51" t="str">
        <f>CyP!A244</f>
        <v>12.8</v>
      </c>
      <c r="B239" s="343" t="str">
        <f t="shared" si="24"/>
        <v>Artefactos sanitarios y griferia</v>
      </c>
      <c r="C239" s="344"/>
      <c r="D239" s="13">
        <f t="shared" si="25"/>
        <v>0</v>
      </c>
      <c r="E239" s="49"/>
      <c r="F239" s="106"/>
      <c r="G239" s="106"/>
      <c r="H239" s="106"/>
      <c r="I239" s="106"/>
      <c r="J239" s="106"/>
      <c r="K239" s="106"/>
      <c r="L239" s="106"/>
      <c r="M239" s="106"/>
      <c r="N239" s="106"/>
      <c r="O239" s="106"/>
      <c r="P239" s="17"/>
      <c r="Q239" s="18"/>
    </row>
    <row r="240" spans="1:17" ht="20.149999999999999" customHeight="1" x14ac:dyDescent="0.25">
      <c r="A240" s="51" t="str">
        <f>CyP!A245</f>
        <v>12.8.1</v>
      </c>
      <c r="B240" s="343" t="str">
        <f t="shared" si="24"/>
        <v>Artefactos y Accesorios</v>
      </c>
      <c r="C240" s="344"/>
      <c r="D240" s="13">
        <f t="shared" si="25"/>
        <v>0</v>
      </c>
      <c r="E240" s="49"/>
      <c r="F240" s="106"/>
      <c r="G240" s="106"/>
      <c r="H240" s="106"/>
      <c r="I240" s="106"/>
      <c r="J240" s="106"/>
      <c r="K240" s="106"/>
      <c r="L240" s="106"/>
      <c r="M240" s="106"/>
      <c r="N240" s="106"/>
      <c r="O240" s="106"/>
      <c r="P240" s="17"/>
      <c r="Q240" s="18"/>
    </row>
    <row r="241" spans="1:17" ht="20.149999999999999" customHeight="1" x14ac:dyDescent="0.25">
      <c r="A241" s="51" t="str">
        <f>CyP!A246</f>
        <v>12.8.1.1</v>
      </c>
      <c r="B241" s="343" t="str">
        <f t="shared" si="24"/>
        <v xml:space="preserve">Inodoro Ferrum </v>
      </c>
      <c r="C241" s="344"/>
      <c r="D241" s="13">
        <f t="shared" si="25"/>
        <v>0</v>
      </c>
      <c r="E241" s="49"/>
      <c r="F241" s="106"/>
      <c r="G241" s="106"/>
      <c r="H241" s="106"/>
      <c r="I241" s="106"/>
      <c r="J241" s="106"/>
      <c r="K241" s="106"/>
      <c r="L241" s="106"/>
      <c r="M241" s="106"/>
      <c r="N241" s="106"/>
      <c r="O241" s="106"/>
      <c r="P241" s="17"/>
      <c r="Q241" s="18"/>
    </row>
    <row r="242" spans="1:17" ht="20.149999999999999" customHeight="1" x14ac:dyDescent="0.25">
      <c r="A242" s="51" t="str">
        <f>CyP!A247</f>
        <v>12.8.1.2</v>
      </c>
      <c r="B242" s="343" t="str">
        <f t="shared" si="24"/>
        <v>Inodoro Ferrum discapacitado c/depósito mochila</v>
      </c>
      <c r="C242" s="344"/>
      <c r="D242" s="13">
        <f t="shared" si="25"/>
        <v>0</v>
      </c>
      <c r="E242" s="49"/>
      <c r="F242" s="106"/>
      <c r="G242" s="106"/>
      <c r="H242" s="106"/>
      <c r="I242" s="106"/>
      <c r="J242" s="106"/>
      <c r="K242" s="106"/>
      <c r="L242" s="106"/>
      <c r="M242" s="106"/>
      <c r="N242" s="106"/>
      <c r="O242" s="106"/>
      <c r="P242" s="17"/>
      <c r="Q242" s="18"/>
    </row>
    <row r="243" spans="1:17" ht="20.149999999999999" customHeight="1" x14ac:dyDescent="0.25">
      <c r="A243" s="51" t="str">
        <f>CyP!A248</f>
        <v>12.8.1.3</v>
      </c>
      <c r="B243" s="343" t="str">
        <f t="shared" si="24"/>
        <v>Bebedero</v>
      </c>
      <c r="C243" s="344"/>
      <c r="D243" s="13">
        <f t="shared" si="25"/>
        <v>0</v>
      </c>
      <c r="E243" s="49"/>
      <c r="F243" s="106"/>
      <c r="G243" s="106"/>
      <c r="H243" s="106"/>
      <c r="I243" s="106"/>
      <c r="J243" s="106"/>
      <c r="K243" s="106"/>
      <c r="L243" s="106"/>
      <c r="M243" s="106"/>
      <c r="N243" s="106"/>
      <c r="O243" s="106"/>
      <c r="P243" s="17"/>
      <c r="Q243" s="18"/>
    </row>
    <row r="244" spans="1:17" ht="20.149999999999999" customHeight="1" x14ac:dyDescent="0.25">
      <c r="A244" s="51" t="str">
        <f>CyP!A249</f>
        <v>12.8.1.4</v>
      </c>
      <c r="B244" s="343" t="str">
        <f t="shared" si="24"/>
        <v>Barrales discapacitado</v>
      </c>
      <c r="C244" s="344"/>
      <c r="D244" s="13">
        <f t="shared" si="25"/>
        <v>0</v>
      </c>
      <c r="E244" s="49"/>
      <c r="F244" s="106"/>
      <c r="G244" s="106"/>
      <c r="H244" s="106"/>
      <c r="I244" s="106"/>
      <c r="J244" s="106"/>
      <c r="K244" s="106"/>
      <c r="L244" s="106"/>
      <c r="M244" s="106"/>
      <c r="N244" s="106"/>
      <c r="O244" s="106"/>
      <c r="P244" s="17"/>
      <c r="Q244" s="18"/>
    </row>
    <row r="245" spans="1:17" ht="20.149999999999999" customHeight="1" x14ac:dyDescent="0.25">
      <c r="A245" s="51" t="str">
        <f>CyP!A250</f>
        <v>12.8.1.5</v>
      </c>
      <c r="B245" s="343" t="str">
        <f t="shared" si="24"/>
        <v xml:space="preserve">Lavatorio con pie </v>
      </c>
      <c r="C245" s="344"/>
      <c r="D245" s="13">
        <f t="shared" si="25"/>
        <v>0</v>
      </c>
      <c r="E245" s="49"/>
      <c r="F245" s="106"/>
      <c r="G245" s="106"/>
      <c r="H245" s="106"/>
      <c r="I245" s="106"/>
      <c r="J245" s="106"/>
      <c r="K245" s="106"/>
      <c r="L245" s="106"/>
      <c r="M245" s="106"/>
      <c r="N245" s="106"/>
      <c r="O245" s="106"/>
      <c r="P245" s="17"/>
      <c r="Q245" s="18"/>
    </row>
    <row r="246" spans="1:17" ht="20.149999999999999" customHeight="1" x14ac:dyDescent="0.25">
      <c r="A246" s="51" t="str">
        <f>CyP!A251</f>
        <v>12.8.1.6</v>
      </c>
      <c r="B246" s="343" t="str">
        <f t="shared" si="24"/>
        <v xml:space="preserve">Lavatorio sin pie </v>
      </c>
      <c r="C246" s="344"/>
      <c r="D246" s="13">
        <f t="shared" si="25"/>
        <v>0</v>
      </c>
      <c r="E246" s="49"/>
      <c r="F246" s="106"/>
      <c r="G246" s="106"/>
      <c r="H246" s="106"/>
      <c r="I246" s="106"/>
      <c r="J246" s="106"/>
      <c r="K246" s="106"/>
      <c r="L246" s="106"/>
      <c r="M246" s="106"/>
      <c r="N246" s="106"/>
      <c r="O246" s="106"/>
      <c r="P246" s="17"/>
      <c r="Q246" s="18"/>
    </row>
    <row r="247" spans="1:17" ht="20.149999999999999" customHeight="1" x14ac:dyDescent="0.25">
      <c r="A247" s="51" t="str">
        <f>CyP!A252</f>
        <v>12.8.1.7</v>
      </c>
      <c r="B247" s="343" t="str">
        <f t="shared" si="24"/>
        <v>Pileta de Cocina AºIº</v>
      </c>
      <c r="C247" s="344"/>
      <c r="D247" s="13">
        <f t="shared" si="25"/>
        <v>0</v>
      </c>
      <c r="E247" s="49"/>
      <c r="F247" s="106"/>
      <c r="G247" s="106"/>
      <c r="H247" s="106"/>
      <c r="I247" s="106"/>
      <c r="J247" s="106"/>
      <c r="K247" s="106"/>
      <c r="L247" s="106"/>
      <c r="M247" s="106"/>
      <c r="N247" s="106"/>
      <c r="O247" s="106"/>
      <c r="P247" s="17"/>
      <c r="Q247" s="18"/>
    </row>
    <row r="248" spans="1:17" ht="20.149999999999999" customHeight="1" x14ac:dyDescent="0.25">
      <c r="A248" s="51" t="str">
        <f>CyP!A253</f>
        <v>12.8.1.8</v>
      </c>
      <c r="B248" s="343" t="str">
        <f t="shared" si="24"/>
        <v xml:space="preserve">Griferia FV para Lavatorio </v>
      </c>
      <c r="C248" s="344"/>
      <c r="D248" s="13">
        <f t="shared" si="25"/>
        <v>0</v>
      </c>
      <c r="E248" s="49"/>
      <c r="F248" s="106"/>
      <c r="G248" s="106"/>
      <c r="H248" s="106"/>
      <c r="I248" s="106"/>
      <c r="J248" s="106"/>
      <c r="K248" s="106"/>
      <c r="L248" s="106"/>
      <c r="M248" s="106"/>
      <c r="N248" s="106"/>
      <c r="O248" s="106"/>
      <c r="P248" s="17"/>
      <c r="Q248" s="18"/>
    </row>
    <row r="249" spans="1:17" ht="20.149999999999999" customHeight="1" x14ac:dyDescent="0.25">
      <c r="A249" s="51" t="str">
        <f>CyP!A254</f>
        <v>12.8.1.9</v>
      </c>
      <c r="B249" s="343" t="str">
        <f t="shared" si="24"/>
        <v>Griferia FV para Lavatorio p/discapacitado</v>
      </c>
      <c r="C249" s="344"/>
      <c r="D249" s="13">
        <f t="shared" si="25"/>
        <v>0</v>
      </c>
      <c r="E249" s="49"/>
      <c r="F249" s="106"/>
      <c r="G249" s="106"/>
      <c r="H249" s="106"/>
      <c r="I249" s="106"/>
      <c r="J249" s="106"/>
      <c r="K249" s="106"/>
      <c r="L249" s="106"/>
      <c r="M249" s="106"/>
      <c r="N249" s="106"/>
      <c r="O249" s="106"/>
      <c r="P249" s="17"/>
      <c r="Q249" s="18"/>
    </row>
    <row r="250" spans="1:17" ht="20.149999999999999" customHeight="1" x14ac:dyDescent="0.25">
      <c r="A250" s="51" t="str">
        <f>CyP!A255</f>
        <v>12.8.1.10</v>
      </c>
      <c r="B250" s="343" t="str">
        <f t="shared" si="24"/>
        <v>Griferia Pileta Cocinar FV y Pileta de lavar</v>
      </c>
      <c r="C250" s="344"/>
      <c r="D250" s="13">
        <f t="shared" si="25"/>
        <v>0</v>
      </c>
      <c r="E250" s="49"/>
      <c r="F250" s="106"/>
      <c r="G250" s="106"/>
      <c r="H250" s="106"/>
      <c r="I250" s="106"/>
      <c r="J250" s="106"/>
      <c r="K250" s="106"/>
      <c r="L250" s="106"/>
      <c r="M250" s="106"/>
      <c r="N250" s="106"/>
      <c r="O250" s="106"/>
      <c r="P250" s="17"/>
      <c r="Q250" s="18"/>
    </row>
    <row r="251" spans="1:17" ht="20.149999999999999" customHeight="1" x14ac:dyDescent="0.25">
      <c r="A251" s="51" t="str">
        <f>CyP!A256</f>
        <v>12.8.1.11</v>
      </c>
      <c r="B251" s="343" t="str">
        <f t="shared" si="24"/>
        <v xml:space="preserve">Lavabo discapacitado </v>
      </c>
      <c r="C251" s="344"/>
      <c r="D251" s="13">
        <f t="shared" si="25"/>
        <v>0</v>
      </c>
      <c r="E251" s="49"/>
      <c r="F251" s="106"/>
      <c r="G251" s="106"/>
      <c r="H251" s="106"/>
      <c r="I251" s="106"/>
      <c r="J251" s="106"/>
      <c r="K251" s="106"/>
      <c r="L251" s="106"/>
      <c r="M251" s="106"/>
      <c r="N251" s="106"/>
      <c r="O251" s="106"/>
      <c r="P251" s="17"/>
      <c r="Q251" s="18"/>
    </row>
    <row r="252" spans="1:17" ht="20.149999999999999" customHeight="1" x14ac:dyDescent="0.25">
      <c r="A252" s="51" t="str">
        <f>CyP!A257</f>
        <v>12.8.1.12</v>
      </c>
      <c r="B252" s="343" t="str">
        <f t="shared" si="24"/>
        <v>Canillas surtidor</v>
      </c>
      <c r="C252" s="344"/>
      <c r="D252" s="13">
        <f t="shared" si="25"/>
        <v>0</v>
      </c>
      <c r="E252" s="49"/>
      <c r="F252" s="106"/>
      <c r="G252" s="106"/>
      <c r="H252" s="106"/>
      <c r="I252" s="106"/>
      <c r="J252" s="106"/>
      <c r="K252" s="106"/>
      <c r="L252" s="106"/>
      <c r="M252" s="106"/>
      <c r="N252" s="106"/>
      <c r="O252" s="106"/>
      <c r="P252" s="17"/>
      <c r="Q252" s="18"/>
    </row>
    <row r="253" spans="1:17" ht="20.149999999999999" customHeight="1" x14ac:dyDescent="0.25">
      <c r="A253" s="51" t="str">
        <f>CyP!A258</f>
        <v>12.8.1.13</v>
      </c>
      <c r="B253" s="343" t="str">
        <f t="shared" si="24"/>
        <v>Varios, Accesorios para fijacion, adhesicos, etc.</v>
      </c>
      <c r="C253" s="344"/>
      <c r="D253" s="13">
        <f t="shared" si="25"/>
        <v>0</v>
      </c>
      <c r="E253" s="49"/>
      <c r="F253" s="106"/>
      <c r="G253" s="106"/>
      <c r="H253" s="106"/>
      <c r="I253" s="106"/>
      <c r="J253" s="106"/>
      <c r="K253" s="106"/>
      <c r="L253" s="106"/>
      <c r="M253" s="106"/>
      <c r="N253" s="106"/>
      <c r="O253" s="106"/>
      <c r="P253" s="17"/>
      <c r="Q253" s="18"/>
    </row>
    <row r="254" spans="1:17" ht="20.149999999999999" customHeight="1" x14ac:dyDescent="0.25">
      <c r="A254" s="51" t="str">
        <f>CyP!A259</f>
        <v>12.8.1.14</v>
      </c>
      <c r="B254" s="343" t="str">
        <f t="shared" si="24"/>
        <v>Flexibles</v>
      </c>
      <c r="C254" s="344"/>
      <c r="D254" s="13">
        <f t="shared" si="25"/>
        <v>0</v>
      </c>
      <c r="E254" s="49"/>
      <c r="F254" s="106"/>
      <c r="G254" s="106"/>
      <c r="H254" s="106"/>
      <c r="I254" s="106"/>
      <c r="J254" s="106"/>
      <c r="K254" s="106"/>
      <c r="L254" s="106"/>
      <c r="M254" s="106"/>
      <c r="N254" s="106"/>
      <c r="O254" s="106"/>
      <c r="P254" s="17"/>
      <c r="Q254" s="18"/>
    </row>
    <row r="255" spans="1:17" ht="20.149999999999999" customHeight="1" x14ac:dyDescent="0.25">
      <c r="A255" s="51" t="str">
        <f>CyP!A260</f>
        <v>12.9</v>
      </c>
      <c r="B255" s="343" t="str">
        <f t="shared" si="24"/>
        <v>Cañería de desague pluvial</v>
      </c>
      <c r="C255" s="344"/>
      <c r="D255" s="13">
        <f t="shared" si="25"/>
        <v>0</v>
      </c>
      <c r="E255" s="49"/>
      <c r="F255" s="106"/>
      <c r="G255" s="106"/>
      <c r="H255" s="106"/>
      <c r="I255" s="106"/>
      <c r="J255" s="106"/>
      <c r="K255" s="106"/>
      <c r="L255" s="106"/>
      <c r="M255" s="106"/>
      <c r="N255" s="106"/>
      <c r="O255" s="106"/>
      <c r="P255" s="17"/>
      <c r="Q255" s="18"/>
    </row>
    <row r="256" spans="1:17" ht="20.149999999999999" customHeight="1" x14ac:dyDescent="0.25">
      <c r="A256" s="51" t="str">
        <f>CyP!A261</f>
        <v>12.9.1</v>
      </c>
      <c r="B256" s="343" t="str">
        <f t="shared" si="24"/>
        <v>De P.V.C.</v>
      </c>
      <c r="C256" s="344"/>
      <c r="D256" s="13">
        <f t="shared" si="25"/>
        <v>0</v>
      </c>
      <c r="E256" s="49"/>
      <c r="F256" s="106"/>
      <c r="G256" s="106"/>
      <c r="H256" s="106"/>
      <c r="I256" s="106"/>
      <c r="J256" s="106"/>
      <c r="K256" s="106"/>
      <c r="L256" s="106"/>
      <c r="M256" s="106"/>
      <c r="N256" s="106"/>
      <c r="O256" s="106"/>
      <c r="P256" s="17"/>
      <c r="Q256" s="18"/>
    </row>
    <row r="257" spans="1:17" ht="20.149999999999999" customHeight="1" x14ac:dyDescent="0.25">
      <c r="A257" s="51" t="str">
        <f>CyP!A262</f>
        <v>12.9.1.1</v>
      </c>
      <c r="B257" s="343" t="str">
        <f t="shared" si="24"/>
        <v>Boca DESAGÜE PLUVIAL</v>
      </c>
      <c r="C257" s="344"/>
      <c r="D257" s="13">
        <f t="shared" si="25"/>
        <v>0</v>
      </c>
      <c r="E257" s="49"/>
      <c r="F257" s="106"/>
      <c r="G257" s="106"/>
      <c r="H257" s="106"/>
      <c r="I257" s="106"/>
      <c r="J257" s="106"/>
      <c r="K257" s="106"/>
      <c r="L257" s="106"/>
      <c r="M257" s="106"/>
      <c r="N257" s="106"/>
      <c r="O257" s="106"/>
      <c r="P257" s="17"/>
      <c r="Q257" s="18"/>
    </row>
    <row r="258" spans="1:17" ht="20.149999999999999" customHeight="1" x14ac:dyDescent="0.25">
      <c r="A258" s="51" t="str">
        <f>CyP!A263</f>
        <v>12.9.1.2</v>
      </c>
      <c r="B258" s="343" t="str">
        <f t="shared" si="24"/>
        <v>Canaleta - Rejillas</v>
      </c>
      <c r="C258" s="344"/>
      <c r="D258" s="13">
        <f t="shared" si="25"/>
        <v>0</v>
      </c>
      <c r="E258" s="49"/>
      <c r="F258" s="106"/>
      <c r="G258" s="106"/>
      <c r="H258" s="106"/>
      <c r="I258" s="106"/>
      <c r="J258" s="106"/>
      <c r="K258" s="106"/>
      <c r="L258" s="106"/>
      <c r="M258" s="106"/>
      <c r="N258" s="106"/>
      <c r="O258" s="106"/>
      <c r="P258" s="17"/>
      <c r="Q258" s="18"/>
    </row>
    <row r="259" spans="1:17" ht="20.149999999999999" customHeight="1" x14ac:dyDescent="0.25">
      <c r="A259" s="51" t="str">
        <f>CyP!A264</f>
        <v>12.9.1.3</v>
      </c>
      <c r="B259" s="343" t="str">
        <f t="shared" si="24"/>
        <v>Gargola Hº Aº</v>
      </c>
      <c r="C259" s="344"/>
      <c r="D259" s="13">
        <f t="shared" si="25"/>
        <v>0</v>
      </c>
      <c r="E259" s="49"/>
      <c r="F259" s="106"/>
      <c r="G259" s="106"/>
      <c r="H259" s="106"/>
      <c r="I259" s="106"/>
      <c r="J259" s="106"/>
      <c r="K259" s="106"/>
      <c r="L259" s="106"/>
      <c r="M259" s="106"/>
      <c r="N259" s="106"/>
      <c r="O259" s="106"/>
      <c r="P259" s="17"/>
      <c r="Q259" s="18"/>
    </row>
    <row r="260" spans="1:17" ht="20.149999999999999" customHeight="1" x14ac:dyDescent="0.25">
      <c r="A260" s="51" t="str">
        <f>CyP!A265</f>
        <v>12.9.1.4</v>
      </c>
      <c r="B260" s="343" t="str">
        <f t="shared" si="24"/>
        <v>Embudo PVCº</v>
      </c>
      <c r="C260" s="344"/>
      <c r="D260" s="13">
        <f t="shared" si="25"/>
        <v>0</v>
      </c>
      <c r="E260" s="49"/>
      <c r="F260" s="106"/>
      <c r="G260" s="106"/>
      <c r="H260" s="106"/>
      <c r="I260" s="106"/>
      <c r="J260" s="106"/>
      <c r="K260" s="106"/>
      <c r="L260" s="106"/>
      <c r="M260" s="106"/>
      <c r="N260" s="106"/>
      <c r="O260" s="106"/>
      <c r="P260" s="17"/>
      <c r="Q260" s="18"/>
    </row>
    <row r="261" spans="1:17" ht="20.149999999999999" customHeight="1" x14ac:dyDescent="0.25">
      <c r="A261" s="51" t="str">
        <f>CyP!A266</f>
        <v>12.10</v>
      </c>
      <c r="B261" s="343" t="str">
        <f t="shared" si="24"/>
        <v xml:space="preserve">Conexión a redes externas </v>
      </c>
      <c r="C261" s="344"/>
      <c r="D261" s="13">
        <f t="shared" si="25"/>
        <v>0</v>
      </c>
      <c r="E261" s="49"/>
      <c r="F261" s="106"/>
      <c r="G261" s="106"/>
      <c r="H261" s="106"/>
      <c r="I261" s="106"/>
      <c r="J261" s="106"/>
      <c r="K261" s="106"/>
      <c r="L261" s="106"/>
      <c r="M261" s="106"/>
      <c r="N261" s="106"/>
      <c r="O261" s="106"/>
      <c r="P261" s="17"/>
      <c r="Q261" s="18"/>
    </row>
    <row r="262" spans="1:17" ht="20.149999999999999" customHeight="1" x14ac:dyDescent="0.25">
      <c r="A262" s="51" t="str">
        <f>CyP!A267</f>
        <v>12.10.1</v>
      </c>
      <c r="B262" s="343" t="str">
        <f t="shared" si="24"/>
        <v>Conexión de agua</v>
      </c>
      <c r="C262" s="344"/>
      <c r="D262" s="13">
        <f t="shared" si="25"/>
        <v>0</v>
      </c>
      <c r="E262" s="49"/>
      <c r="F262" s="106"/>
      <c r="G262" s="106"/>
      <c r="H262" s="106"/>
      <c r="I262" s="106"/>
      <c r="J262" s="106"/>
      <c r="K262" s="106"/>
      <c r="L262" s="106"/>
      <c r="M262" s="106"/>
      <c r="N262" s="106"/>
      <c r="O262" s="106"/>
      <c r="P262" s="17"/>
      <c r="Q262" s="18"/>
    </row>
    <row r="263" spans="1:17" ht="20.149999999999999" customHeight="1" x14ac:dyDescent="0.25">
      <c r="A263" s="51">
        <f>CyP!A268</f>
        <v>14</v>
      </c>
      <c r="B263" s="343" t="str">
        <f t="shared" si="24"/>
        <v xml:space="preserve"> INSTALACIÓN ELECTROMECANICA</v>
      </c>
      <c r="C263" s="344"/>
      <c r="D263" s="13">
        <f t="shared" si="25"/>
        <v>0</v>
      </c>
      <c r="E263" s="49"/>
      <c r="F263" s="106"/>
      <c r="G263" s="106"/>
      <c r="H263" s="106"/>
      <c r="I263" s="106"/>
      <c r="J263" s="106"/>
      <c r="K263" s="106"/>
      <c r="L263" s="106"/>
      <c r="M263" s="106"/>
      <c r="N263" s="106"/>
      <c r="O263" s="106"/>
      <c r="P263" s="17"/>
      <c r="Q263" s="18"/>
    </row>
    <row r="264" spans="1:17" ht="20.149999999999999" customHeight="1" x14ac:dyDescent="0.25">
      <c r="A264" s="51" t="str">
        <f>CyP!A269</f>
        <v>14.1</v>
      </c>
      <c r="B264" s="343" t="str">
        <f t="shared" si="24"/>
        <v>Sistema de bombeo Sanitario</v>
      </c>
      <c r="C264" s="344"/>
      <c r="D264" s="13">
        <f t="shared" si="25"/>
        <v>0</v>
      </c>
      <c r="E264" s="49"/>
      <c r="F264" s="106"/>
      <c r="G264" s="106"/>
      <c r="H264" s="106"/>
      <c r="I264" s="106"/>
      <c r="J264" s="106"/>
      <c r="K264" s="106"/>
      <c r="L264" s="106"/>
      <c r="M264" s="106"/>
      <c r="N264" s="106"/>
      <c r="O264" s="106"/>
      <c r="P264" s="17"/>
      <c r="Q264" s="18"/>
    </row>
    <row r="265" spans="1:17" ht="20.149999999999999" customHeight="1" x14ac:dyDescent="0.25">
      <c r="A265" s="51" t="str">
        <f>CyP!A270</f>
        <v>14.1.1</v>
      </c>
      <c r="B265" s="343" t="str">
        <f t="shared" si="24"/>
        <v>Tablero eléctrico para agua de consumo diario</v>
      </c>
      <c r="C265" s="344"/>
      <c r="D265" s="13">
        <f t="shared" si="25"/>
        <v>0</v>
      </c>
      <c r="E265" s="49"/>
      <c r="F265" s="106"/>
      <c r="G265" s="106"/>
      <c r="H265" s="106"/>
      <c r="I265" s="106"/>
      <c r="J265" s="106"/>
      <c r="K265" s="106"/>
      <c r="L265" s="106"/>
      <c r="M265" s="106"/>
      <c r="N265" s="106"/>
      <c r="O265" s="106"/>
      <c r="P265" s="17"/>
      <c r="Q265" s="18"/>
    </row>
    <row r="266" spans="1:17" ht="20.149999999999999" customHeight="1" x14ac:dyDescent="0.25">
      <c r="A266" s="51" t="str">
        <f>CyP!A271</f>
        <v>14.1.2</v>
      </c>
      <c r="B266" s="343" t="str">
        <f t="shared" si="24"/>
        <v xml:space="preserve">Grupo electrogeno para bombas de agua de consumo </v>
      </c>
      <c r="C266" s="344"/>
      <c r="D266" s="13">
        <f t="shared" si="25"/>
        <v>0</v>
      </c>
      <c r="E266" s="49"/>
      <c r="F266" s="106"/>
      <c r="G266" s="106"/>
      <c r="H266" s="106"/>
      <c r="I266" s="106"/>
      <c r="J266" s="106"/>
      <c r="K266" s="106"/>
      <c r="L266" s="106"/>
      <c r="M266" s="106"/>
      <c r="N266" s="106"/>
      <c r="O266" s="106"/>
      <c r="P266" s="17"/>
      <c r="Q266" s="18"/>
    </row>
    <row r="267" spans="1:17" ht="20.149999999999999" customHeight="1" x14ac:dyDescent="0.25">
      <c r="A267" s="51">
        <f>CyP!A272</f>
        <v>16</v>
      </c>
      <c r="B267" s="343" t="str">
        <f t="shared" si="24"/>
        <v xml:space="preserve"> INSTALACIÓN DE AIRE ACONDICIONADO</v>
      </c>
      <c r="C267" s="344"/>
      <c r="D267" s="13">
        <f t="shared" si="25"/>
        <v>0</v>
      </c>
      <c r="E267" s="49"/>
      <c r="F267" s="106"/>
      <c r="G267" s="106"/>
      <c r="H267" s="106"/>
      <c r="I267" s="106"/>
      <c r="J267" s="106"/>
      <c r="K267" s="106"/>
      <c r="L267" s="106"/>
      <c r="M267" s="106"/>
      <c r="N267" s="106"/>
      <c r="O267" s="106"/>
      <c r="P267" s="17"/>
      <c r="Q267" s="18"/>
    </row>
    <row r="268" spans="1:17" ht="20.149999999999999" customHeight="1" x14ac:dyDescent="0.25">
      <c r="A268" s="51" t="str">
        <f>CyP!A273</f>
        <v>16.1</v>
      </c>
      <c r="B268" s="343" t="str">
        <f t="shared" si="24"/>
        <v>Instalación de aire acondicionado frio - calor</v>
      </c>
      <c r="C268" s="344"/>
      <c r="D268" s="13">
        <f t="shared" si="25"/>
        <v>0</v>
      </c>
      <c r="E268" s="49"/>
      <c r="F268" s="106"/>
      <c r="G268" s="106"/>
      <c r="H268" s="106"/>
      <c r="I268" s="106"/>
      <c r="J268" s="106"/>
      <c r="K268" s="106"/>
      <c r="L268" s="106"/>
      <c r="M268" s="106"/>
      <c r="N268" s="106"/>
      <c r="O268" s="106"/>
      <c r="P268" s="17"/>
      <c r="Q268" s="18"/>
    </row>
    <row r="269" spans="1:17" ht="20.149999999999999" customHeight="1" x14ac:dyDescent="0.25">
      <c r="A269" s="51" t="str">
        <f>CyP!A274</f>
        <v>16.1.1</v>
      </c>
      <c r="B269" s="343" t="str">
        <f t="shared" si="24"/>
        <v>Equipos de Aire Acondicionado 18000 fr</v>
      </c>
      <c r="C269" s="344"/>
      <c r="D269" s="13">
        <f t="shared" si="25"/>
        <v>0</v>
      </c>
      <c r="E269" s="49"/>
      <c r="F269" s="106"/>
      <c r="G269" s="106"/>
      <c r="H269" s="106"/>
      <c r="I269" s="106"/>
      <c r="J269" s="106"/>
      <c r="K269" s="106"/>
      <c r="L269" s="106"/>
      <c r="M269" s="106"/>
      <c r="N269" s="106"/>
      <c r="O269" s="106"/>
      <c r="P269" s="17"/>
      <c r="Q269" s="18"/>
    </row>
    <row r="270" spans="1:17" ht="20.149999999999999" customHeight="1" x14ac:dyDescent="0.25">
      <c r="A270" s="51" t="str">
        <f>CyP!A275</f>
        <v>16.1.2</v>
      </c>
      <c r="B270" s="343" t="str">
        <f t="shared" si="24"/>
        <v>Equipos de Aire Acondicionado 8000 fr</v>
      </c>
      <c r="C270" s="344"/>
      <c r="D270" s="13">
        <f t="shared" si="25"/>
        <v>0</v>
      </c>
      <c r="E270" s="49"/>
      <c r="F270" s="106"/>
      <c r="G270" s="106"/>
      <c r="H270" s="106"/>
      <c r="I270" s="106"/>
      <c r="J270" s="106"/>
      <c r="K270" s="106"/>
      <c r="L270" s="106"/>
      <c r="M270" s="106"/>
      <c r="N270" s="106"/>
      <c r="O270" s="106"/>
      <c r="P270" s="17"/>
      <c r="Q270" s="18"/>
    </row>
    <row r="271" spans="1:17" ht="20.149999999999999" customHeight="1" x14ac:dyDescent="0.25">
      <c r="A271" s="51" t="str">
        <f>CyP!A276</f>
        <v>16.1.3</v>
      </c>
      <c r="B271" s="343" t="str">
        <f t="shared" ref="B271:B279" si="26">IFERROR(VLOOKUP(A271,Tabla_CyP,2,FALSE),"")</f>
        <v>Equipos de Aire Acondicionado 3000 fr</v>
      </c>
      <c r="C271" s="344"/>
      <c r="D271" s="13">
        <f t="shared" ref="D271:D279" si="27">IFERROR(VLOOKUP(A271,Tabla_CyP,9,FALSE),0)</f>
        <v>0</v>
      </c>
      <c r="E271" s="49"/>
      <c r="F271" s="106"/>
      <c r="G271" s="106"/>
      <c r="H271" s="106"/>
      <c r="I271" s="106"/>
      <c r="J271" s="106"/>
      <c r="K271" s="106"/>
      <c r="L271" s="106"/>
      <c r="M271" s="106"/>
      <c r="N271" s="106"/>
      <c r="O271" s="106"/>
      <c r="P271" s="17"/>
      <c r="Q271" s="18"/>
    </row>
    <row r="272" spans="1:17" ht="20.149999999999999" customHeight="1" x14ac:dyDescent="0.25">
      <c r="A272" s="51" t="str">
        <f>CyP!A277</f>
        <v>16.1.4</v>
      </c>
      <c r="B272" s="343" t="str">
        <f t="shared" si="26"/>
        <v>Accesorios</v>
      </c>
      <c r="C272" s="344"/>
      <c r="D272" s="13">
        <f t="shared" si="27"/>
        <v>0</v>
      </c>
      <c r="E272" s="49"/>
      <c r="F272" s="106"/>
      <c r="G272" s="106"/>
      <c r="H272" s="106"/>
      <c r="I272" s="106"/>
      <c r="J272" s="106"/>
      <c r="K272" s="106"/>
      <c r="L272" s="106"/>
      <c r="M272" s="106"/>
      <c r="N272" s="106"/>
      <c r="O272" s="106"/>
      <c r="P272" s="17"/>
      <c r="Q272" s="18"/>
    </row>
    <row r="273" spans="1:17" ht="20.149999999999999" customHeight="1" x14ac:dyDescent="0.25">
      <c r="A273" s="51">
        <f>CyP!A278</f>
        <v>17</v>
      </c>
      <c r="B273" s="343" t="str">
        <f t="shared" si="26"/>
        <v xml:space="preserve"> INSTALACIÓN DE SEGURIDAD</v>
      </c>
      <c r="C273" s="344"/>
      <c r="D273" s="13">
        <f t="shared" si="27"/>
        <v>0</v>
      </c>
      <c r="E273" s="49"/>
      <c r="F273" s="106"/>
      <c r="G273" s="106"/>
      <c r="H273" s="106"/>
      <c r="I273" s="106"/>
      <c r="J273" s="106"/>
      <c r="K273" s="106"/>
      <c r="L273" s="106"/>
      <c r="M273" s="106"/>
      <c r="N273" s="106"/>
      <c r="O273" s="106"/>
      <c r="P273" s="17"/>
      <c r="Q273" s="18"/>
    </row>
    <row r="274" spans="1:17" ht="20.149999999999999" customHeight="1" x14ac:dyDescent="0.25">
      <c r="A274" s="51" t="str">
        <f>CyP!A279</f>
        <v>17.1</v>
      </c>
      <c r="B274" s="343" t="str">
        <f t="shared" si="26"/>
        <v>Contra Incendio</v>
      </c>
      <c r="C274" s="344"/>
      <c r="D274" s="13">
        <f t="shared" si="27"/>
        <v>0</v>
      </c>
      <c r="E274" s="49"/>
      <c r="F274" s="106"/>
      <c r="G274" s="106"/>
      <c r="H274" s="106"/>
      <c r="I274" s="106"/>
      <c r="J274" s="106"/>
      <c r="K274" s="106"/>
      <c r="L274" s="106"/>
      <c r="M274" s="106"/>
      <c r="N274" s="106"/>
      <c r="O274" s="106"/>
      <c r="P274" s="17"/>
      <c r="Q274" s="18"/>
    </row>
    <row r="275" spans="1:17" ht="20.149999999999999" customHeight="1" x14ac:dyDescent="0.25">
      <c r="A275" s="51" t="str">
        <f>CyP!A280</f>
        <v>17.1.3</v>
      </c>
      <c r="B275" s="343" t="str">
        <f t="shared" si="26"/>
        <v>Matafuegos, carteles de señalización</v>
      </c>
      <c r="C275" s="344"/>
      <c r="D275" s="13">
        <f t="shared" si="27"/>
        <v>0</v>
      </c>
      <c r="E275" s="49"/>
      <c r="F275" s="106"/>
      <c r="G275" s="106"/>
      <c r="H275" s="106"/>
      <c r="I275" s="106"/>
      <c r="J275" s="106"/>
      <c r="K275" s="106"/>
      <c r="L275" s="106"/>
      <c r="M275" s="106"/>
      <c r="N275" s="106"/>
      <c r="O275" s="106"/>
      <c r="P275" s="17"/>
      <c r="Q275" s="18"/>
    </row>
    <row r="276" spans="1:17" ht="20.149999999999999" customHeight="1" x14ac:dyDescent="0.25">
      <c r="A276" s="51" t="str">
        <f>CyP!A281</f>
        <v>17.1.3.1</v>
      </c>
      <c r="B276" s="343" t="str">
        <f t="shared" si="26"/>
        <v>Matafuegos CO2 de 5 kg</v>
      </c>
      <c r="C276" s="344"/>
      <c r="D276" s="13">
        <f t="shared" si="27"/>
        <v>0</v>
      </c>
      <c r="E276" s="49"/>
      <c r="F276" s="106"/>
      <c r="G276" s="106"/>
      <c r="H276" s="106"/>
      <c r="I276" s="106"/>
      <c r="J276" s="106"/>
      <c r="K276" s="106"/>
      <c r="L276" s="106"/>
      <c r="M276" s="106"/>
      <c r="N276" s="106"/>
      <c r="O276" s="106"/>
      <c r="P276" s="17"/>
      <c r="Q276" s="18"/>
    </row>
    <row r="277" spans="1:17" ht="20.149999999999999" customHeight="1" x14ac:dyDescent="0.25">
      <c r="A277" s="51" t="str">
        <f>CyP!A282</f>
        <v>17.1.3.2</v>
      </c>
      <c r="B277" s="343" t="str">
        <f t="shared" si="26"/>
        <v>Matafuegos ABC de 5 kg</v>
      </c>
      <c r="C277" s="344"/>
      <c r="D277" s="13">
        <f t="shared" si="27"/>
        <v>0</v>
      </c>
      <c r="E277" s="49"/>
      <c r="F277" s="106"/>
      <c r="G277" s="106"/>
      <c r="H277" s="106"/>
      <c r="I277" s="106"/>
      <c r="J277" s="106"/>
      <c r="K277" s="106"/>
      <c r="L277" s="106"/>
      <c r="M277" s="106"/>
      <c r="N277" s="106"/>
      <c r="O277" s="106"/>
      <c r="P277" s="17"/>
      <c r="Q277" s="18"/>
    </row>
    <row r="278" spans="1:17" ht="20.149999999999999" customHeight="1" x14ac:dyDescent="0.25">
      <c r="A278" s="51" t="str">
        <f>CyP!A283</f>
        <v>17.1.3.3</v>
      </c>
      <c r="B278" s="343" t="str">
        <f t="shared" si="26"/>
        <v>Matafuegos Clase K 5Kg</v>
      </c>
      <c r="C278" s="344"/>
      <c r="D278" s="13">
        <f t="shared" si="27"/>
        <v>0</v>
      </c>
      <c r="E278" s="49"/>
      <c r="F278" s="106"/>
      <c r="G278" s="106"/>
      <c r="H278" s="106"/>
      <c r="I278" s="106"/>
      <c r="J278" s="106"/>
      <c r="K278" s="106"/>
      <c r="L278" s="106"/>
      <c r="M278" s="106"/>
      <c r="N278" s="106"/>
      <c r="O278" s="106"/>
      <c r="P278" s="17"/>
      <c r="Q278" s="18"/>
    </row>
    <row r="279" spans="1:17" ht="20.149999999999999" customHeight="1" x14ac:dyDescent="0.25">
      <c r="A279" s="51" t="str">
        <f>CyP!A284</f>
        <v>17.1.3.4</v>
      </c>
      <c r="B279" s="343" t="str">
        <f t="shared" si="26"/>
        <v>Cartel de Salida con Iluminación Autónoma Minimo 6 hs</v>
      </c>
      <c r="C279" s="344"/>
      <c r="D279" s="13">
        <f t="shared" si="27"/>
        <v>0</v>
      </c>
      <c r="E279" s="49"/>
      <c r="F279" s="106"/>
      <c r="G279" s="106"/>
      <c r="H279" s="106"/>
      <c r="I279" s="106"/>
      <c r="J279" s="106"/>
      <c r="K279" s="106"/>
      <c r="L279" s="106"/>
      <c r="M279" s="106"/>
      <c r="N279" s="106"/>
      <c r="O279" s="106"/>
      <c r="P279" s="17"/>
      <c r="Q279" s="18"/>
    </row>
    <row r="280" spans="1:17" ht="20.149999999999999" customHeight="1" x14ac:dyDescent="0.25">
      <c r="A280" s="51" t="str">
        <f>CyP!A285</f>
        <v>17.1.3.5</v>
      </c>
      <c r="B280" s="343" t="str">
        <f t="shared" ref="B280:B292" si="28">IFERROR(VLOOKUP(A280,Tabla_CyP,2,FALSE),"")</f>
        <v>Cartel de Salida de PVC</v>
      </c>
      <c r="C280" s="344"/>
      <c r="D280" s="13">
        <f t="shared" ref="D280:D292" si="29">IFERROR(VLOOKUP(A280,Tabla_CyP,9,FALSE),0)</f>
        <v>0</v>
      </c>
      <c r="E280" s="49"/>
      <c r="F280" s="106"/>
      <c r="G280" s="106"/>
      <c r="H280" s="106"/>
      <c r="I280" s="106"/>
      <c r="J280" s="106"/>
      <c r="K280" s="106"/>
      <c r="L280" s="106"/>
      <c r="M280" s="106"/>
      <c r="N280" s="106"/>
      <c r="O280" s="106"/>
      <c r="P280" s="17"/>
      <c r="Q280" s="18"/>
    </row>
    <row r="281" spans="1:17" ht="20.149999999999999" customHeight="1" x14ac:dyDescent="0.25">
      <c r="A281" s="51" t="str">
        <f>CyP!A286</f>
        <v>17.1.3.6</v>
      </c>
      <c r="B281" s="343" t="str">
        <f t="shared" si="28"/>
        <v xml:space="preserve">Botiquin Primeros Auxilios </v>
      </c>
      <c r="C281" s="344"/>
      <c r="D281" s="13">
        <f t="shared" si="29"/>
        <v>0</v>
      </c>
      <c r="E281" s="49"/>
      <c r="F281" s="106"/>
      <c r="G281" s="106"/>
      <c r="H281" s="106"/>
      <c r="I281" s="106"/>
      <c r="J281" s="106"/>
      <c r="K281" s="106"/>
      <c r="L281" s="106"/>
      <c r="M281" s="106"/>
      <c r="N281" s="106"/>
      <c r="O281" s="106"/>
      <c r="P281" s="17"/>
      <c r="Q281" s="18"/>
    </row>
    <row r="282" spans="1:17" ht="20.149999999999999" customHeight="1" x14ac:dyDescent="0.25">
      <c r="A282" s="51" t="str">
        <f>CyP!A287</f>
        <v>17.1.5</v>
      </c>
      <c r="B282" s="343" t="str">
        <f t="shared" si="28"/>
        <v xml:space="preserve">Planos   </v>
      </c>
      <c r="C282" s="344"/>
      <c r="D282" s="13">
        <f t="shared" si="29"/>
        <v>0</v>
      </c>
      <c r="E282" s="49"/>
      <c r="F282" s="106"/>
      <c r="G282" s="106"/>
      <c r="H282" s="106"/>
      <c r="I282" s="106"/>
      <c r="J282" s="106"/>
      <c r="K282" s="106"/>
      <c r="L282" s="106"/>
      <c r="M282" s="106"/>
      <c r="N282" s="106"/>
      <c r="O282" s="106"/>
      <c r="P282" s="17"/>
      <c r="Q282" s="18"/>
    </row>
    <row r="283" spans="1:17" ht="20.149999999999999" customHeight="1" x14ac:dyDescent="0.25">
      <c r="A283" s="51" t="str">
        <f>CyP!A288</f>
        <v>17.2</v>
      </c>
      <c r="B283" s="343" t="str">
        <f t="shared" si="28"/>
        <v>Alarmas técnicas</v>
      </c>
      <c r="C283" s="344"/>
      <c r="D283" s="13">
        <f t="shared" si="29"/>
        <v>0</v>
      </c>
      <c r="E283" s="49"/>
      <c r="F283" s="106"/>
      <c r="G283" s="106"/>
      <c r="H283" s="106"/>
      <c r="I283" s="106"/>
      <c r="J283" s="106"/>
      <c r="K283" s="106"/>
      <c r="L283" s="106"/>
      <c r="M283" s="106"/>
      <c r="N283" s="106"/>
      <c r="O283" s="106"/>
      <c r="P283" s="17"/>
      <c r="Q283" s="18"/>
    </row>
    <row r="284" spans="1:17" ht="20.149999999999999" customHeight="1" x14ac:dyDescent="0.25">
      <c r="A284" s="51" t="str">
        <f>CyP!A289</f>
        <v>17.2.1</v>
      </c>
      <c r="B284" s="343" t="str">
        <f t="shared" si="28"/>
        <v>Detectores de Humo y Gas</v>
      </c>
      <c r="C284" s="344"/>
      <c r="D284" s="13">
        <f t="shared" si="29"/>
        <v>0</v>
      </c>
      <c r="E284" s="49"/>
      <c r="F284" s="106"/>
      <c r="G284" s="106"/>
      <c r="H284" s="106"/>
      <c r="I284" s="106"/>
      <c r="J284" s="106"/>
      <c r="K284" s="106"/>
      <c r="L284" s="106"/>
      <c r="M284" s="106"/>
      <c r="N284" s="106"/>
      <c r="O284" s="106"/>
      <c r="P284" s="17"/>
      <c r="Q284" s="18"/>
    </row>
    <row r="285" spans="1:17" ht="20.149999999999999" customHeight="1" x14ac:dyDescent="0.25">
      <c r="A285" s="51" t="str">
        <f>CyP!A290</f>
        <v>17.2.1.1</v>
      </c>
      <c r="B285" s="343" t="str">
        <f t="shared" si="28"/>
        <v>Detector de humo</v>
      </c>
      <c r="C285" s="344"/>
      <c r="D285" s="13">
        <f t="shared" si="29"/>
        <v>0</v>
      </c>
      <c r="E285" s="49"/>
      <c r="F285" s="106"/>
      <c r="G285" s="106"/>
      <c r="H285" s="106"/>
      <c r="I285" s="106"/>
      <c r="J285" s="106"/>
      <c r="K285" s="106"/>
      <c r="L285" s="106"/>
      <c r="M285" s="106"/>
      <c r="N285" s="106"/>
      <c r="O285" s="106"/>
      <c r="P285" s="17"/>
      <c r="Q285" s="18"/>
    </row>
    <row r="286" spans="1:17" ht="20.149999999999999" customHeight="1" x14ac:dyDescent="0.25">
      <c r="A286" s="51" t="str">
        <f>CyP!A291</f>
        <v>17.2.1.2</v>
      </c>
      <c r="B286" s="343" t="str">
        <f t="shared" si="28"/>
        <v>Detector de gas</v>
      </c>
      <c r="C286" s="344"/>
      <c r="D286" s="13">
        <f t="shared" si="29"/>
        <v>0</v>
      </c>
      <c r="E286" s="49"/>
      <c r="F286" s="106"/>
      <c r="G286" s="106"/>
      <c r="H286" s="106"/>
      <c r="I286" s="106"/>
      <c r="J286" s="106"/>
      <c r="K286" s="106"/>
      <c r="L286" s="106"/>
      <c r="M286" s="106"/>
      <c r="N286" s="106"/>
      <c r="O286" s="106"/>
      <c r="P286" s="17"/>
      <c r="Q286" s="18"/>
    </row>
    <row r="287" spans="1:17" ht="20.149999999999999" customHeight="1" x14ac:dyDescent="0.25">
      <c r="A287" s="51" t="str">
        <f>CyP!A292</f>
        <v>17.2.2</v>
      </c>
      <c r="B287" s="343" t="str">
        <f t="shared" si="28"/>
        <v>Alarmas contra robos</v>
      </c>
      <c r="C287" s="344"/>
      <c r="D287" s="13">
        <f t="shared" si="29"/>
        <v>0</v>
      </c>
      <c r="E287" s="49"/>
      <c r="F287" s="106"/>
      <c r="G287" s="106"/>
      <c r="H287" s="106"/>
      <c r="I287" s="106"/>
      <c r="J287" s="106"/>
      <c r="K287" s="106"/>
      <c r="L287" s="106"/>
      <c r="M287" s="106"/>
      <c r="N287" s="106"/>
      <c r="O287" s="106"/>
      <c r="P287" s="17"/>
      <c r="Q287" s="18"/>
    </row>
    <row r="288" spans="1:17" ht="20.149999999999999" customHeight="1" x14ac:dyDescent="0.25">
      <c r="A288" s="51" t="str">
        <f>CyP!A293</f>
        <v>17.2.2.1</v>
      </c>
      <c r="B288" s="343" t="str">
        <f t="shared" si="28"/>
        <v>Avisador Manual de Incendio</v>
      </c>
      <c r="C288" s="344"/>
      <c r="D288" s="13">
        <f t="shared" si="29"/>
        <v>0</v>
      </c>
      <c r="E288" s="49"/>
      <c r="F288" s="106"/>
      <c r="G288" s="106"/>
      <c r="H288" s="106"/>
      <c r="I288" s="106"/>
      <c r="J288" s="106"/>
      <c r="K288" s="106"/>
      <c r="L288" s="106"/>
      <c r="M288" s="106"/>
      <c r="N288" s="106"/>
      <c r="O288" s="106"/>
      <c r="P288" s="17"/>
      <c r="Q288" s="18"/>
    </row>
    <row r="289" spans="1:17" ht="20.149999999999999" customHeight="1" x14ac:dyDescent="0.25">
      <c r="A289" s="51" t="str">
        <f>CyP!A294</f>
        <v>17.2.2.2</v>
      </c>
      <c r="B289" s="343" t="str">
        <f t="shared" si="28"/>
        <v>Alarma Combinada 90 d BA</v>
      </c>
      <c r="C289" s="344"/>
      <c r="D289" s="13">
        <f t="shared" si="29"/>
        <v>0</v>
      </c>
      <c r="E289" s="49"/>
      <c r="F289" s="106"/>
      <c r="G289" s="106"/>
      <c r="H289" s="106"/>
      <c r="I289" s="106"/>
      <c r="J289" s="106"/>
      <c r="K289" s="106"/>
      <c r="L289" s="106"/>
      <c r="M289" s="106"/>
      <c r="N289" s="106"/>
      <c r="O289" s="106"/>
      <c r="P289" s="17"/>
      <c r="Q289" s="18"/>
    </row>
    <row r="290" spans="1:17" ht="20.149999999999999" customHeight="1" x14ac:dyDescent="0.25">
      <c r="A290" s="51" t="str">
        <f>CyP!A295</f>
        <v>17.2.2.3</v>
      </c>
      <c r="B290" s="343" t="str">
        <f t="shared" si="28"/>
        <v>Luz Estrombótica</v>
      </c>
      <c r="C290" s="344"/>
      <c r="D290" s="13">
        <f t="shared" si="29"/>
        <v>0</v>
      </c>
      <c r="E290" s="49"/>
      <c r="F290" s="106"/>
      <c r="G290" s="106"/>
      <c r="H290" s="106"/>
      <c r="I290" s="106"/>
      <c r="J290" s="106"/>
      <c r="K290" s="106"/>
      <c r="L290" s="106"/>
      <c r="M290" s="106"/>
      <c r="N290" s="106"/>
      <c r="O290" s="106"/>
      <c r="P290" s="17"/>
      <c r="Q290" s="18"/>
    </row>
    <row r="291" spans="1:17" ht="20.149999999999999" customHeight="1" x14ac:dyDescent="0.25">
      <c r="A291" s="51">
        <f>CyP!A296</f>
        <v>18</v>
      </c>
      <c r="B291" s="343" t="str">
        <f t="shared" si="28"/>
        <v xml:space="preserve"> CRISTALES, ESPEJOS Y VIDRIOS</v>
      </c>
      <c r="C291" s="344"/>
      <c r="D291" s="13">
        <f t="shared" si="29"/>
        <v>0</v>
      </c>
      <c r="E291" s="49"/>
      <c r="F291" s="106"/>
      <c r="G291" s="106"/>
      <c r="H291" s="106"/>
      <c r="I291" s="106"/>
      <c r="J291" s="106"/>
      <c r="K291" s="106"/>
      <c r="L291" s="106"/>
      <c r="M291" s="106"/>
      <c r="N291" s="106"/>
      <c r="O291" s="106"/>
      <c r="P291" s="17"/>
      <c r="Q291" s="18"/>
    </row>
    <row r="292" spans="1:17" ht="20.149999999999999" customHeight="1" x14ac:dyDescent="0.25">
      <c r="A292" s="51" t="str">
        <f>CyP!A297</f>
        <v>18.1</v>
      </c>
      <c r="B292" s="343" t="str">
        <f t="shared" si="28"/>
        <v>Vidrios</v>
      </c>
      <c r="C292" s="344"/>
      <c r="D292" s="13">
        <f t="shared" si="29"/>
        <v>0</v>
      </c>
      <c r="E292" s="49"/>
      <c r="F292" s="106"/>
      <c r="G292" s="106"/>
      <c r="H292" s="106"/>
      <c r="I292" s="106"/>
      <c r="J292" s="106"/>
      <c r="K292" s="106"/>
      <c r="L292" s="106"/>
      <c r="M292" s="106"/>
      <c r="N292" s="106"/>
      <c r="O292" s="106"/>
      <c r="P292" s="17"/>
      <c r="Q292" s="18"/>
    </row>
    <row r="293" spans="1:17" ht="20.149999999999999" customHeight="1" x14ac:dyDescent="0.25">
      <c r="A293" s="51" t="str">
        <f>CyP!A298</f>
        <v>18.2</v>
      </c>
      <c r="B293" s="343" t="str">
        <f t="shared" ref="B293:B301" si="30">IFERROR(VLOOKUP(A293,Tabla_CyP,2,FALSE),"")</f>
        <v>Policarbonatos</v>
      </c>
      <c r="C293" s="344"/>
      <c r="D293" s="13">
        <f t="shared" ref="D293:D301" si="31">IFERROR(VLOOKUP(A293,Tabla_CyP,9,FALSE),0)</f>
        <v>0</v>
      </c>
      <c r="E293" s="49"/>
      <c r="F293" s="106"/>
      <c r="G293" s="106"/>
      <c r="H293" s="106"/>
      <c r="I293" s="106"/>
      <c r="J293" s="106"/>
      <c r="K293" s="106"/>
      <c r="L293" s="106"/>
      <c r="M293" s="106"/>
      <c r="N293" s="106"/>
      <c r="O293" s="106"/>
      <c r="P293" s="17"/>
      <c r="Q293" s="18"/>
    </row>
    <row r="294" spans="1:17" ht="20.149999999999999" customHeight="1" x14ac:dyDescent="0.25">
      <c r="A294" s="51" t="str">
        <f>CyP!A299</f>
        <v>18.3</v>
      </c>
      <c r="B294" s="343" t="str">
        <f t="shared" si="30"/>
        <v>Espejos</v>
      </c>
      <c r="C294" s="344"/>
      <c r="D294" s="13">
        <f t="shared" si="31"/>
        <v>0</v>
      </c>
      <c r="E294" s="49"/>
      <c r="F294" s="106"/>
      <c r="G294" s="106"/>
      <c r="H294" s="106"/>
      <c r="I294" s="106"/>
      <c r="J294" s="106"/>
      <c r="K294" s="106"/>
      <c r="L294" s="106"/>
      <c r="M294" s="106"/>
      <c r="N294" s="106"/>
      <c r="O294" s="106"/>
      <c r="P294" s="17"/>
      <c r="Q294" s="18"/>
    </row>
    <row r="295" spans="1:17" ht="20.149999999999999" customHeight="1" x14ac:dyDescent="0.25">
      <c r="A295" s="51">
        <f>CyP!A300</f>
        <v>19</v>
      </c>
      <c r="B295" s="343" t="str">
        <f t="shared" si="30"/>
        <v xml:space="preserve"> PINTURAS</v>
      </c>
      <c r="C295" s="344"/>
      <c r="D295" s="13">
        <f t="shared" si="31"/>
        <v>0</v>
      </c>
      <c r="E295" s="49"/>
      <c r="F295" s="106"/>
      <c r="G295" s="106"/>
      <c r="H295" s="106"/>
      <c r="I295" s="106"/>
      <c r="J295" s="106"/>
      <c r="K295" s="106"/>
      <c r="L295" s="106"/>
      <c r="M295" s="106"/>
      <c r="N295" s="106"/>
      <c r="O295" s="106"/>
      <c r="P295" s="17"/>
      <c r="Q295" s="18"/>
    </row>
    <row r="296" spans="1:17" ht="20.149999999999999" customHeight="1" x14ac:dyDescent="0.25">
      <c r="A296" s="51" t="str">
        <f>CyP!A301</f>
        <v>19.1</v>
      </c>
      <c r="B296" s="343" t="str">
        <f t="shared" si="30"/>
        <v>Pintura al látex en muros interiores</v>
      </c>
      <c r="C296" s="344"/>
      <c r="D296" s="13">
        <f t="shared" si="31"/>
        <v>0</v>
      </c>
      <c r="E296" s="49"/>
      <c r="F296" s="106"/>
      <c r="G296" s="106"/>
      <c r="H296" s="106"/>
      <c r="I296" s="106"/>
      <c r="J296" s="106"/>
      <c r="K296" s="106"/>
      <c r="L296" s="106"/>
      <c r="M296" s="106"/>
      <c r="N296" s="106"/>
      <c r="O296" s="106"/>
      <c r="P296" s="17"/>
      <c r="Q296" s="18"/>
    </row>
    <row r="297" spans="1:17" ht="20.149999999999999" customHeight="1" x14ac:dyDescent="0.25">
      <c r="A297" s="51" t="str">
        <f>CyP!A302</f>
        <v>19.3</v>
      </c>
      <c r="B297" s="343" t="str">
        <f t="shared" si="30"/>
        <v>Pintura al látex en cielorrasos</v>
      </c>
      <c r="C297" s="344"/>
      <c r="D297" s="13">
        <f t="shared" si="31"/>
        <v>0</v>
      </c>
      <c r="E297" s="49"/>
      <c r="F297" s="106"/>
      <c r="G297" s="106"/>
      <c r="H297" s="106"/>
      <c r="I297" s="106"/>
      <c r="J297" s="106"/>
      <c r="K297" s="106"/>
      <c r="L297" s="106"/>
      <c r="M297" s="106"/>
      <c r="N297" s="106"/>
      <c r="O297" s="106"/>
      <c r="P297" s="17"/>
      <c r="Q297" s="18"/>
    </row>
    <row r="298" spans="1:17" ht="20.149999999999999" customHeight="1" x14ac:dyDescent="0.25">
      <c r="A298" s="51" t="str">
        <f>CyP!A303</f>
        <v>19.4</v>
      </c>
      <c r="B298" s="343" t="str">
        <f t="shared" si="30"/>
        <v>Pintura esmalte sintético en carpintería</v>
      </c>
      <c r="C298" s="344"/>
      <c r="D298" s="13">
        <f t="shared" si="31"/>
        <v>0</v>
      </c>
      <c r="E298" s="49"/>
      <c r="F298" s="106"/>
      <c r="G298" s="106"/>
      <c r="H298" s="106"/>
      <c r="I298" s="106"/>
      <c r="J298" s="106"/>
      <c r="K298" s="106"/>
      <c r="L298" s="106"/>
      <c r="M298" s="106"/>
      <c r="N298" s="106"/>
      <c r="O298" s="106"/>
      <c r="P298" s="17"/>
      <c r="Q298" s="18"/>
    </row>
    <row r="299" spans="1:17" ht="20.149999999999999" customHeight="1" x14ac:dyDescent="0.25">
      <c r="A299" s="51" t="str">
        <f>CyP!A304</f>
        <v>19.4.1</v>
      </c>
      <c r="B299" s="343" t="str">
        <f t="shared" si="30"/>
        <v>Sobre Carpintería Metálica y Herrería</v>
      </c>
      <c r="C299" s="344"/>
      <c r="D299" s="13">
        <f t="shared" si="31"/>
        <v>0</v>
      </c>
      <c r="E299" s="49"/>
      <c r="F299" s="106"/>
      <c r="G299" s="106"/>
      <c r="H299" s="106"/>
      <c r="I299" s="106"/>
      <c r="J299" s="106"/>
      <c r="K299" s="106"/>
      <c r="L299" s="106"/>
      <c r="M299" s="106"/>
      <c r="N299" s="106"/>
      <c r="O299" s="106"/>
      <c r="P299" s="17"/>
      <c r="Q299" s="18"/>
    </row>
    <row r="300" spans="1:17" ht="20.149999999999999" customHeight="1" x14ac:dyDescent="0.25">
      <c r="A300" s="51" t="str">
        <f>CyP!A305</f>
        <v>19.4.2</v>
      </c>
      <c r="B300" s="343" t="str">
        <f t="shared" si="30"/>
        <v>Pintura Antióxido</v>
      </c>
      <c r="C300" s="344"/>
      <c r="D300" s="13">
        <f t="shared" si="31"/>
        <v>0</v>
      </c>
      <c r="E300" s="49"/>
      <c r="F300" s="106"/>
      <c r="G300" s="106"/>
      <c r="H300" s="106"/>
      <c r="I300" s="106"/>
      <c r="J300" s="106"/>
      <c r="K300" s="106"/>
      <c r="L300" s="106"/>
      <c r="M300" s="106"/>
      <c r="N300" s="106"/>
      <c r="O300" s="106"/>
      <c r="P300" s="17"/>
      <c r="Q300" s="18"/>
    </row>
    <row r="301" spans="1:17" ht="20.149999999999999" customHeight="1" x14ac:dyDescent="0.25">
      <c r="A301" s="51" t="str">
        <f>CyP!A306</f>
        <v>19.5</v>
      </c>
      <c r="B301" s="343" t="str">
        <f t="shared" si="30"/>
        <v>Pinturas varias</v>
      </c>
      <c r="C301" s="344"/>
      <c r="D301" s="13">
        <f t="shared" si="31"/>
        <v>0</v>
      </c>
      <c r="E301" s="49"/>
      <c r="F301" s="106"/>
      <c r="G301" s="106"/>
      <c r="H301" s="106"/>
      <c r="I301" s="106"/>
      <c r="J301" s="106"/>
      <c r="K301" s="106"/>
      <c r="L301" s="106"/>
      <c r="M301" s="106"/>
      <c r="N301" s="106"/>
      <c r="O301" s="106"/>
      <c r="P301" s="17"/>
      <c r="Q301" s="18"/>
    </row>
    <row r="302" spans="1:17" ht="20.149999999999999" customHeight="1" x14ac:dyDescent="0.25">
      <c r="A302" s="51" t="str">
        <f>CyP!A307</f>
        <v>19.5.1</v>
      </c>
      <c r="B302" s="343" t="str">
        <f t="shared" ref="B302:B308" si="32">IFERROR(VLOOKUP(A302,Tabla_CyP,2,FALSE),"")</f>
        <v>Pintura en madera</v>
      </c>
      <c r="C302" s="344"/>
      <c r="D302" s="13">
        <f t="shared" ref="D302:D308" si="33">IFERROR(VLOOKUP(A302,Tabla_CyP,9,FALSE),0)</f>
        <v>0</v>
      </c>
      <c r="E302" s="49"/>
      <c r="F302" s="106"/>
      <c r="G302" s="106"/>
      <c r="H302" s="106"/>
      <c r="I302" s="106"/>
      <c r="J302" s="106"/>
      <c r="K302" s="106"/>
      <c r="L302" s="106"/>
      <c r="M302" s="106"/>
      <c r="N302" s="106"/>
      <c r="O302" s="106"/>
      <c r="P302" s="17"/>
      <c r="Q302" s="18"/>
    </row>
    <row r="303" spans="1:17" ht="20.149999999999999" customHeight="1" x14ac:dyDescent="0.25">
      <c r="A303" s="51" t="str">
        <f>CyP!A308</f>
        <v>19.5.4</v>
      </c>
      <c r="B303" s="343" t="str">
        <f t="shared" si="32"/>
        <v>Pintura esmalte sintético en paredes (friso)</v>
      </c>
      <c r="C303" s="344"/>
      <c r="D303" s="13">
        <f t="shared" si="33"/>
        <v>0</v>
      </c>
      <c r="E303" s="49"/>
      <c r="F303" s="106"/>
      <c r="G303" s="106"/>
      <c r="H303" s="106"/>
      <c r="I303" s="106"/>
      <c r="J303" s="106"/>
      <c r="K303" s="106"/>
      <c r="L303" s="106"/>
      <c r="M303" s="106"/>
      <c r="N303" s="106"/>
      <c r="O303" s="106"/>
      <c r="P303" s="17"/>
      <c r="Q303" s="18"/>
    </row>
    <row r="304" spans="1:17" ht="20.149999999999999" customHeight="1" x14ac:dyDescent="0.25">
      <c r="A304" s="51">
        <f>CyP!A309</f>
        <v>20</v>
      </c>
      <c r="B304" s="343" t="str">
        <f t="shared" si="32"/>
        <v xml:space="preserve"> SEÑALETICA</v>
      </c>
      <c r="C304" s="344"/>
      <c r="D304" s="13">
        <f t="shared" si="33"/>
        <v>0</v>
      </c>
      <c r="E304" s="49"/>
      <c r="F304" s="106"/>
      <c r="G304" s="106"/>
      <c r="H304" s="106"/>
      <c r="I304" s="106"/>
      <c r="J304" s="106"/>
      <c r="K304" s="106"/>
      <c r="L304" s="106"/>
      <c r="M304" s="106"/>
      <c r="N304" s="106"/>
      <c r="O304" s="106"/>
      <c r="P304" s="17"/>
      <c r="Q304" s="18"/>
    </row>
    <row r="305" spans="1:17" ht="20.149999999999999" customHeight="1" x14ac:dyDescent="0.25">
      <c r="A305" s="51" t="str">
        <f>CyP!A310</f>
        <v>20.1</v>
      </c>
      <c r="B305" s="343" t="str">
        <f t="shared" si="32"/>
        <v>Señalización</v>
      </c>
      <c r="C305" s="344"/>
      <c r="D305" s="13">
        <f t="shared" si="33"/>
        <v>0</v>
      </c>
      <c r="E305" s="49"/>
      <c r="F305" s="106"/>
      <c r="G305" s="106"/>
      <c r="H305" s="106"/>
      <c r="I305" s="106"/>
      <c r="J305" s="106"/>
      <c r="K305" s="106"/>
      <c r="L305" s="106"/>
      <c r="M305" s="106"/>
      <c r="N305" s="106"/>
      <c r="O305" s="106"/>
      <c r="P305" s="17"/>
      <c r="Q305" s="18"/>
    </row>
    <row r="306" spans="1:17" ht="20.149999999999999" customHeight="1" x14ac:dyDescent="0.25">
      <c r="A306" s="51">
        <f>CyP!A311</f>
        <v>21</v>
      </c>
      <c r="B306" s="343" t="str">
        <f t="shared" si="32"/>
        <v xml:space="preserve"> OBRAS EXTERIORES</v>
      </c>
      <c r="C306" s="344"/>
      <c r="D306" s="13">
        <f t="shared" si="33"/>
        <v>0</v>
      </c>
      <c r="E306" s="49"/>
      <c r="F306" s="106"/>
      <c r="G306" s="106"/>
      <c r="H306" s="106"/>
      <c r="I306" s="106"/>
      <c r="J306" s="106"/>
      <c r="K306" s="106"/>
      <c r="L306" s="106"/>
      <c r="M306" s="106"/>
      <c r="N306" s="106"/>
      <c r="O306" s="106"/>
      <c r="P306" s="17"/>
      <c r="Q306" s="18"/>
    </row>
    <row r="307" spans="1:17" ht="20.149999999999999" customHeight="1" x14ac:dyDescent="0.25">
      <c r="A307" s="51" t="str">
        <f>CyP!A312</f>
        <v>21.1</v>
      </c>
      <c r="B307" s="343" t="str">
        <f t="shared" si="32"/>
        <v xml:space="preserve">Cercos </v>
      </c>
      <c r="C307" s="344"/>
      <c r="D307" s="13">
        <f t="shared" si="33"/>
        <v>0</v>
      </c>
      <c r="E307" s="49"/>
      <c r="F307" s="106"/>
      <c r="G307" s="106"/>
      <c r="H307" s="106"/>
      <c r="I307" s="106"/>
      <c r="J307" s="106"/>
      <c r="K307" s="106"/>
      <c r="L307" s="106"/>
      <c r="M307" s="106"/>
      <c r="N307" s="106"/>
      <c r="O307" s="106"/>
      <c r="P307" s="17"/>
      <c r="Q307" s="18"/>
    </row>
    <row r="308" spans="1:17" ht="20.149999999999999" customHeight="1" x14ac:dyDescent="0.25">
      <c r="A308" s="51" t="str">
        <f>CyP!A313</f>
        <v>21.1.1</v>
      </c>
      <c r="B308" s="343" t="str">
        <f t="shared" si="32"/>
        <v>Cercos Perimetrales</v>
      </c>
      <c r="C308" s="344"/>
      <c r="D308" s="13">
        <f t="shared" si="33"/>
        <v>0</v>
      </c>
      <c r="E308" s="49"/>
      <c r="F308" s="106"/>
      <c r="G308" s="106"/>
      <c r="H308" s="106"/>
      <c r="I308" s="106"/>
      <c r="J308" s="106"/>
      <c r="K308" s="106"/>
      <c r="L308" s="106"/>
      <c r="M308" s="106"/>
      <c r="N308" s="106"/>
      <c r="O308" s="106"/>
      <c r="P308" s="17"/>
      <c r="Q308" s="18"/>
    </row>
    <row r="309" spans="1:17" ht="20.149999999999999" customHeight="1" x14ac:dyDescent="0.25">
      <c r="A309" s="51" t="str">
        <f>CyP!A314</f>
        <v>21.1.2</v>
      </c>
      <c r="B309" s="343" t="str">
        <f t="shared" ref="B309:B321" si="34">IFERROR(VLOOKUP(A309,Tabla_CyP,2,FALSE),"")</f>
        <v>Cercos Frente</v>
      </c>
      <c r="C309" s="344"/>
      <c r="D309" s="13">
        <f t="shared" ref="D309:D321" si="35">IFERROR(VLOOKUP(A309,Tabla_CyP,9,FALSE),0)</f>
        <v>0</v>
      </c>
      <c r="E309" s="49"/>
      <c r="F309" s="106"/>
      <c r="G309" s="106"/>
      <c r="H309" s="106"/>
      <c r="I309" s="106"/>
      <c r="J309" s="106"/>
      <c r="K309" s="106"/>
      <c r="L309" s="106"/>
      <c r="M309" s="106"/>
      <c r="N309" s="106"/>
      <c r="O309" s="106"/>
      <c r="P309" s="17"/>
      <c r="Q309" s="18"/>
    </row>
    <row r="310" spans="1:17" ht="20.149999999999999" customHeight="1" x14ac:dyDescent="0.25">
      <c r="A310" s="51" t="str">
        <f>CyP!A315</f>
        <v>21.2</v>
      </c>
      <c r="B310" s="343" t="str">
        <f t="shared" si="34"/>
        <v>Equipamiento fijo</v>
      </c>
      <c r="C310" s="344"/>
      <c r="D310" s="13">
        <f t="shared" si="35"/>
        <v>0</v>
      </c>
      <c r="E310" s="49"/>
      <c r="F310" s="106"/>
      <c r="G310" s="106"/>
      <c r="H310" s="106"/>
      <c r="I310" s="106"/>
      <c r="J310" s="106"/>
      <c r="K310" s="106"/>
      <c r="L310" s="106"/>
      <c r="M310" s="106"/>
      <c r="N310" s="106"/>
      <c r="O310" s="106"/>
      <c r="P310" s="17"/>
      <c r="Q310" s="18"/>
    </row>
    <row r="311" spans="1:17" ht="20.149999999999999" customHeight="1" x14ac:dyDescent="0.25">
      <c r="A311" s="51" t="str">
        <f>CyP!A316</f>
        <v>21.2.1</v>
      </c>
      <c r="B311" s="343" t="str">
        <f t="shared" si="34"/>
        <v>Bancos exteriores</v>
      </c>
      <c r="C311" s="344"/>
      <c r="D311" s="13">
        <f t="shared" si="35"/>
        <v>0</v>
      </c>
      <c r="E311" s="49"/>
      <c r="F311" s="106"/>
      <c r="G311" s="106"/>
      <c r="H311" s="106"/>
      <c r="I311" s="106"/>
      <c r="J311" s="106"/>
      <c r="K311" s="106"/>
      <c r="L311" s="106"/>
      <c r="M311" s="106"/>
      <c r="N311" s="106"/>
      <c r="O311" s="106"/>
      <c r="P311" s="17"/>
      <c r="Q311" s="18"/>
    </row>
    <row r="312" spans="1:17" ht="20.149999999999999" customHeight="1" x14ac:dyDescent="0.25">
      <c r="A312" s="51" t="str">
        <f>CyP!A317</f>
        <v>21.3</v>
      </c>
      <c r="B312" s="343" t="str">
        <f t="shared" si="34"/>
        <v>Parquizacion y riego</v>
      </c>
      <c r="C312" s="344"/>
      <c r="D312" s="13">
        <f t="shared" si="35"/>
        <v>0</v>
      </c>
      <c r="E312" s="49"/>
      <c r="F312" s="106"/>
      <c r="G312" s="106"/>
      <c r="H312" s="106"/>
      <c r="I312" s="106"/>
      <c r="J312" s="106"/>
      <c r="K312" s="106"/>
      <c r="L312" s="106"/>
      <c r="M312" s="106"/>
      <c r="N312" s="106"/>
      <c r="O312" s="106"/>
      <c r="P312" s="17"/>
      <c r="Q312" s="18"/>
    </row>
    <row r="313" spans="1:17" ht="20.149999999999999" customHeight="1" x14ac:dyDescent="0.25">
      <c r="A313" s="51" t="str">
        <f>CyP!A318</f>
        <v>21.4</v>
      </c>
      <c r="B313" s="343" t="str">
        <f t="shared" si="34"/>
        <v>Puentes, rampas, barandas y otros</v>
      </c>
      <c r="C313" s="344"/>
      <c r="D313" s="13">
        <f t="shared" si="35"/>
        <v>0</v>
      </c>
      <c r="E313" s="49"/>
      <c r="F313" s="106"/>
      <c r="G313" s="106"/>
      <c r="H313" s="106"/>
      <c r="I313" s="106"/>
      <c r="J313" s="106"/>
      <c r="K313" s="106"/>
      <c r="L313" s="106"/>
      <c r="M313" s="106"/>
      <c r="N313" s="106"/>
      <c r="O313" s="106"/>
      <c r="P313" s="17"/>
      <c r="Q313" s="18"/>
    </row>
    <row r="314" spans="1:17" ht="20.149999999999999" customHeight="1" x14ac:dyDescent="0.25">
      <c r="A314" s="51" t="str">
        <f>CyP!A319</f>
        <v>21.4.1</v>
      </c>
      <c r="B314" s="343" t="str">
        <f t="shared" si="34"/>
        <v>Rampas de acceso</v>
      </c>
      <c r="C314" s="344"/>
      <c r="D314" s="13">
        <f t="shared" si="35"/>
        <v>0</v>
      </c>
      <c r="E314" s="49"/>
      <c r="F314" s="106"/>
      <c r="G314" s="106"/>
      <c r="H314" s="106"/>
      <c r="I314" s="106"/>
      <c r="J314" s="106"/>
      <c r="K314" s="106"/>
      <c r="L314" s="106"/>
      <c r="M314" s="106"/>
      <c r="N314" s="106"/>
      <c r="O314" s="106"/>
      <c r="P314" s="17"/>
      <c r="Q314" s="18"/>
    </row>
    <row r="315" spans="1:17" ht="20.149999999999999" customHeight="1" x14ac:dyDescent="0.25">
      <c r="A315" s="51">
        <f>CyP!A320</f>
        <v>23</v>
      </c>
      <c r="B315" s="343" t="str">
        <f t="shared" si="34"/>
        <v xml:space="preserve"> LIMPIEZA DE OBRA</v>
      </c>
      <c r="C315" s="344"/>
      <c r="D315" s="13">
        <f t="shared" si="35"/>
        <v>0</v>
      </c>
      <c r="E315" s="49"/>
      <c r="F315" s="106"/>
      <c r="G315" s="106"/>
      <c r="H315" s="106"/>
      <c r="I315" s="106"/>
      <c r="J315" s="106"/>
      <c r="K315" s="106"/>
      <c r="L315" s="106"/>
      <c r="M315" s="106"/>
      <c r="N315" s="106"/>
      <c r="O315" s="106"/>
      <c r="P315" s="17"/>
      <c r="Q315" s="18"/>
    </row>
    <row r="316" spans="1:17" ht="20.149999999999999" customHeight="1" x14ac:dyDescent="0.25">
      <c r="A316" s="51" t="str">
        <f>CyP!A321</f>
        <v>23.1</v>
      </c>
      <c r="B316" s="343" t="str">
        <f t="shared" si="34"/>
        <v>Limpieza de obra periódica de la obra y el obrador</v>
      </c>
      <c r="C316" s="344"/>
      <c r="D316" s="13">
        <f t="shared" si="35"/>
        <v>0</v>
      </c>
      <c r="E316" s="49"/>
      <c r="F316" s="106"/>
      <c r="G316" s="106"/>
      <c r="H316" s="106"/>
      <c r="I316" s="106"/>
      <c r="J316" s="106"/>
      <c r="K316" s="106"/>
      <c r="L316" s="106"/>
      <c r="M316" s="106"/>
      <c r="N316" s="106"/>
      <c r="O316" s="106"/>
      <c r="P316" s="17"/>
      <c r="Q316" s="18"/>
    </row>
    <row r="317" spans="1:17" ht="20.149999999999999" customHeight="1" x14ac:dyDescent="0.25">
      <c r="A317" s="51" t="str">
        <f>CyP!A322</f>
        <v>23.2</v>
      </c>
      <c r="B317" s="343" t="str">
        <f t="shared" si="34"/>
        <v>Limpieza final de la obra y el obrador</v>
      </c>
      <c r="C317" s="344"/>
      <c r="D317" s="13">
        <f t="shared" si="35"/>
        <v>0</v>
      </c>
      <c r="E317" s="49"/>
      <c r="F317" s="106"/>
      <c r="G317" s="106"/>
      <c r="H317" s="106"/>
      <c r="I317" s="106"/>
      <c r="J317" s="106"/>
      <c r="K317" s="106"/>
      <c r="L317" s="106"/>
      <c r="M317" s="106"/>
      <c r="N317" s="106"/>
      <c r="O317" s="106"/>
      <c r="P317" s="17"/>
      <c r="Q317" s="18"/>
    </row>
    <row r="318" spans="1:17" ht="20.149999999999999" customHeight="1" x14ac:dyDescent="0.25">
      <c r="A318" s="51">
        <f>CyP!A323</f>
        <v>24</v>
      </c>
      <c r="B318" s="343" t="str">
        <f t="shared" si="34"/>
        <v xml:space="preserve"> VARIOS</v>
      </c>
      <c r="C318" s="344"/>
      <c r="D318" s="13">
        <f t="shared" si="35"/>
        <v>0</v>
      </c>
      <c r="E318" s="49"/>
      <c r="F318" s="106"/>
      <c r="G318" s="106"/>
      <c r="H318" s="106"/>
      <c r="I318" s="106"/>
      <c r="J318" s="106"/>
      <c r="K318" s="106"/>
      <c r="L318" s="106"/>
      <c r="M318" s="106"/>
      <c r="N318" s="106"/>
      <c r="O318" s="106"/>
      <c r="P318" s="17"/>
      <c r="Q318" s="18"/>
    </row>
    <row r="319" spans="1:17" ht="20.149999999999999" customHeight="1" x14ac:dyDescent="0.25">
      <c r="A319" s="51" t="str">
        <f>CyP!A324</f>
        <v>24.1</v>
      </c>
      <c r="B319" s="343" t="str">
        <f t="shared" si="34"/>
        <v>Fichas complementarias y otros</v>
      </c>
      <c r="C319" s="344"/>
      <c r="D319" s="13">
        <f t="shared" si="35"/>
        <v>0</v>
      </c>
      <c r="E319" s="49"/>
      <c r="F319" s="106"/>
      <c r="G319" s="106"/>
      <c r="H319" s="106"/>
      <c r="I319" s="106"/>
      <c r="J319" s="106"/>
      <c r="K319" s="106"/>
      <c r="L319" s="106"/>
      <c r="M319" s="106"/>
      <c r="N319" s="106"/>
      <c r="O319" s="106"/>
      <c r="P319" s="17"/>
      <c r="Q319" s="18"/>
    </row>
    <row r="320" spans="1:17" ht="20.149999999999999" customHeight="1" x14ac:dyDescent="0.25">
      <c r="A320" s="51" t="str">
        <f>CyP!A325</f>
        <v>24.2</v>
      </c>
      <c r="B320" s="343" t="str">
        <f t="shared" si="34"/>
        <v>Construcción de mástil y otros</v>
      </c>
      <c r="C320" s="344"/>
      <c r="D320" s="13">
        <f t="shared" si="35"/>
        <v>0</v>
      </c>
      <c r="E320" s="49"/>
      <c r="F320" s="106"/>
      <c r="G320" s="106"/>
      <c r="H320" s="106"/>
      <c r="I320" s="106"/>
      <c r="J320" s="106"/>
      <c r="K320" s="106"/>
      <c r="L320" s="106"/>
      <c r="M320" s="106"/>
      <c r="N320" s="106"/>
      <c r="O320" s="106"/>
      <c r="P320" s="17"/>
      <c r="Q320" s="18"/>
    </row>
    <row r="321" spans="1:17" ht="20.149999999999999" customHeight="1" x14ac:dyDescent="0.25">
      <c r="A321" s="51" t="str">
        <f>CyP!A326</f>
        <v>24.2.1</v>
      </c>
      <c r="B321" s="343" t="str">
        <f t="shared" si="34"/>
        <v>Mastil</v>
      </c>
      <c r="C321" s="344"/>
      <c r="D321" s="13">
        <f t="shared" si="35"/>
        <v>0</v>
      </c>
      <c r="E321" s="49"/>
      <c r="F321" s="106"/>
      <c r="G321" s="106"/>
      <c r="H321" s="106"/>
      <c r="I321" s="106"/>
      <c r="J321" s="106"/>
      <c r="K321" s="106"/>
      <c r="L321" s="106"/>
      <c r="M321" s="106"/>
      <c r="N321" s="106"/>
      <c r="O321" s="106"/>
      <c r="P321" s="17"/>
      <c r="Q321" s="18"/>
    </row>
    <row r="322" spans="1:17" ht="20.149999999999999" customHeight="1" x14ac:dyDescent="0.25">
      <c r="A322" s="51" t="str">
        <f>CyP!A327</f>
        <v>24.3</v>
      </c>
      <c r="B322" s="343" t="str">
        <f t="shared" ref="B322:B332" si="36">IFERROR(VLOOKUP(A322,Tabla_CyP,2,FALSE),"")</f>
        <v>Pergolas s/ piso</v>
      </c>
      <c r="C322" s="344"/>
      <c r="D322" s="13">
        <f t="shared" ref="D322:D332" si="37">IFERROR(VLOOKUP(A322,Tabla_CyP,9,FALSE),0)</f>
        <v>0</v>
      </c>
      <c r="E322" s="49"/>
      <c r="F322" s="106"/>
      <c r="G322" s="106"/>
      <c r="H322" s="106"/>
      <c r="I322" s="106"/>
      <c r="J322" s="106"/>
      <c r="K322" s="106"/>
      <c r="L322" s="106"/>
      <c r="M322" s="106"/>
      <c r="N322" s="106"/>
      <c r="O322" s="106"/>
      <c r="P322" s="17"/>
      <c r="Q322" s="18"/>
    </row>
    <row r="323" spans="1:17" ht="20.149999999999999" customHeight="1" x14ac:dyDescent="0.25">
      <c r="A323" s="51" t="str">
        <f>CyP!A328</f>
        <v>24.3.1</v>
      </c>
      <c r="B323" s="343" t="str">
        <f t="shared" si="36"/>
        <v>Pérgolas metálicas</v>
      </c>
      <c r="C323" s="344"/>
      <c r="D323" s="13">
        <f t="shared" si="37"/>
        <v>0</v>
      </c>
      <c r="E323" s="49"/>
      <c r="F323" s="106"/>
      <c r="G323" s="106"/>
      <c r="H323" s="106"/>
      <c r="I323" s="106"/>
      <c r="J323" s="106"/>
      <c r="K323" s="106"/>
      <c r="L323" s="106"/>
      <c r="M323" s="106"/>
      <c r="N323" s="106"/>
      <c r="O323" s="106"/>
      <c r="P323" s="17"/>
      <c r="Q323" s="18"/>
    </row>
    <row r="324" spans="1:17" ht="20.149999999999999" customHeight="1" x14ac:dyDescent="0.25">
      <c r="A324" s="51" t="str">
        <f>CyP!A329</f>
        <v>24.4</v>
      </c>
      <c r="B324" s="343" t="str">
        <f t="shared" si="36"/>
        <v>Otros</v>
      </c>
      <c r="C324" s="344"/>
      <c r="D324" s="13">
        <f t="shared" si="37"/>
        <v>0</v>
      </c>
      <c r="E324" s="49"/>
      <c r="F324" s="106"/>
      <c r="G324" s="106"/>
      <c r="H324" s="106"/>
      <c r="I324" s="106"/>
      <c r="J324" s="106"/>
      <c r="K324" s="106"/>
      <c r="L324" s="106"/>
      <c r="M324" s="106"/>
      <c r="N324" s="106"/>
      <c r="O324" s="106"/>
      <c r="P324" s="17"/>
      <c r="Q324" s="18"/>
    </row>
    <row r="325" spans="1:17" ht="20.149999999999999" customHeight="1" x14ac:dyDescent="0.25">
      <c r="A325" s="51" t="str">
        <f>CyP!A330</f>
        <v>24.4.1</v>
      </c>
      <c r="B325" s="343" t="str">
        <f t="shared" si="36"/>
        <v>Guardasillas</v>
      </c>
      <c r="C325" s="344"/>
      <c r="D325" s="13">
        <f t="shared" si="37"/>
        <v>0</v>
      </c>
      <c r="E325" s="49"/>
      <c r="F325" s="106"/>
      <c r="G325" s="106"/>
      <c r="H325" s="106"/>
      <c r="I325" s="106"/>
      <c r="J325" s="106"/>
      <c r="K325" s="106"/>
      <c r="L325" s="106"/>
      <c r="M325" s="106"/>
      <c r="N325" s="106"/>
      <c r="O325" s="106"/>
      <c r="P325" s="17"/>
      <c r="Q325" s="18"/>
    </row>
    <row r="326" spans="1:17" ht="20.149999999999999" customHeight="1" x14ac:dyDescent="0.25">
      <c r="A326" s="51" t="str">
        <f>CyP!A331</f>
        <v>24.4.2</v>
      </c>
      <c r="B326" s="343" t="str">
        <f t="shared" si="36"/>
        <v>Provisión de canastos para residuos</v>
      </c>
      <c r="C326" s="344"/>
      <c r="D326" s="13">
        <f t="shared" si="37"/>
        <v>0</v>
      </c>
      <c r="E326" s="49"/>
      <c r="F326" s="106"/>
      <c r="G326" s="106"/>
      <c r="H326" s="106"/>
      <c r="I326" s="106"/>
      <c r="J326" s="106"/>
      <c r="K326" s="106"/>
      <c r="L326" s="106"/>
      <c r="M326" s="106"/>
      <c r="N326" s="106"/>
      <c r="O326" s="106"/>
      <c r="P326" s="17"/>
      <c r="Q326" s="18"/>
    </row>
    <row r="327" spans="1:17" ht="20.149999999999999" customHeight="1" x14ac:dyDescent="0.25">
      <c r="A327" s="51" t="str">
        <f>CyP!A332</f>
        <v>24.4.3</v>
      </c>
      <c r="B327" s="343" t="str">
        <f t="shared" si="36"/>
        <v>Pizarrones</v>
      </c>
      <c r="C327" s="344"/>
      <c r="D327" s="13">
        <f t="shared" si="37"/>
        <v>0</v>
      </c>
      <c r="E327" s="49"/>
      <c r="F327" s="106"/>
      <c r="G327" s="106"/>
      <c r="H327" s="106"/>
      <c r="I327" s="106"/>
      <c r="J327" s="106"/>
      <c r="K327" s="106"/>
      <c r="L327" s="106"/>
      <c r="M327" s="106"/>
      <c r="N327" s="106"/>
      <c r="O327" s="106"/>
      <c r="P327" s="17"/>
      <c r="Q327" s="18"/>
    </row>
    <row r="328" spans="1:17" ht="20.149999999999999" customHeight="1" x14ac:dyDescent="0.25">
      <c r="A328" s="51" t="str">
        <f>CyP!A333</f>
        <v>24.4.4</v>
      </c>
      <c r="B328" s="343" t="str">
        <f t="shared" si="36"/>
        <v>Caja Guarda llaves</v>
      </c>
      <c r="C328" s="344"/>
      <c r="D328" s="13">
        <f t="shared" si="37"/>
        <v>0</v>
      </c>
      <c r="E328" s="49"/>
      <c r="F328" s="106"/>
      <c r="G328" s="106"/>
      <c r="H328" s="106"/>
      <c r="I328" s="106"/>
      <c r="J328" s="106"/>
      <c r="K328" s="106"/>
      <c r="L328" s="106"/>
      <c r="M328" s="106"/>
      <c r="N328" s="106"/>
      <c r="O328" s="106"/>
      <c r="P328" s="17"/>
      <c r="Q328" s="18"/>
    </row>
    <row r="329" spans="1:17" ht="20.149999999999999" customHeight="1" x14ac:dyDescent="0.25">
      <c r="A329" s="51" t="str">
        <f>CyP!A334</f>
        <v>24.4.7</v>
      </c>
      <c r="B329" s="343" t="str">
        <f t="shared" si="36"/>
        <v>Equipamiento mobiliario</v>
      </c>
      <c r="C329" s="344"/>
      <c r="D329" s="13">
        <f t="shared" si="37"/>
        <v>0</v>
      </c>
      <c r="E329" s="49"/>
      <c r="F329" s="106"/>
      <c r="G329" s="106"/>
      <c r="H329" s="106"/>
      <c r="I329" s="106"/>
      <c r="J329" s="106"/>
      <c r="K329" s="106"/>
      <c r="L329" s="106"/>
      <c r="M329" s="106"/>
      <c r="N329" s="106"/>
      <c r="O329" s="106"/>
      <c r="P329" s="17"/>
      <c r="Q329" s="18"/>
    </row>
    <row r="330" spans="1:17" ht="20.149999999999999" customHeight="1" x14ac:dyDescent="0.25">
      <c r="A330" s="51" t="str">
        <f>CyP!A335</f>
        <v>24.4.7.1</v>
      </c>
      <c r="B330" s="343" t="str">
        <f t="shared" si="36"/>
        <v>Armario (1 p/ sala)</v>
      </c>
      <c r="C330" s="344"/>
      <c r="D330" s="13">
        <f t="shared" si="37"/>
        <v>0</v>
      </c>
      <c r="E330" s="49"/>
      <c r="F330" s="106"/>
      <c r="G330" s="106"/>
      <c r="H330" s="106"/>
      <c r="I330" s="106"/>
      <c r="J330" s="106"/>
      <c r="K330" s="106"/>
      <c r="L330" s="106"/>
      <c r="M330" s="106"/>
      <c r="N330" s="106"/>
      <c r="O330" s="106"/>
      <c r="P330" s="17"/>
      <c r="Q330" s="18"/>
    </row>
    <row r="331" spans="1:17" ht="20.149999999999999" customHeight="1" x14ac:dyDescent="0.25">
      <c r="A331" s="51" t="str">
        <f>CyP!A336</f>
        <v>24.4.7.2</v>
      </c>
      <c r="B331" s="343" t="str">
        <f t="shared" si="36"/>
        <v>Mesa MCF1 (4 p/ sala)</v>
      </c>
      <c r="C331" s="344"/>
      <c r="D331" s="13">
        <f t="shared" si="37"/>
        <v>0</v>
      </c>
      <c r="E331" s="49"/>
      <c r="F331" s="106"/>
      <c r="G331" s="106"/>
      <c r="H331" s="106"/>
      <c r="I331" s="106"/>
      <c r="J331" s="106"/>
      <c r="K331" s="106"/>
      <c r="L331" s="106"/>
      <c r="M331" s="106"/>
      <c r="N331" s="106"/>
      <c r="O331" s="106"/>
      <c r="P331" s="17"/>
      <c r="Q331" s="18"/>
    </row>
    <row r="332" spans="1:17" ht="20.149999999999999" customHeight="1" x14ac:dyDescent="0.25">
      <c r="A332" s="51" t="str">
        <f>CyP!A337</f>
        <v>24.4.7.3</v>
      </c>
      <c r="B332" s="343" t="str">
        <f t="shared" si="36"/>
        <v>Silla S1 (25 p/ sala)</v>
      </c>
      <c r="C332" s="344"/>
      <c r="D332" s="13">
        <f t="shared" si="37"/>
        <v>0</v>
      </c>
      <c r="E332" s="49"/>
      <c r="F332" s="106"/>
      <c r="G332" s="106"/>
      <c r="H332" s="106"/>
      <c r="I332" s="106"/>
      <c r="J332" s="106"/>
      <c r="K332" s="106"/>
      <c r="L332" s="106"/>
      <c r="M332" s="106"/>
      <c r="N332" s="106"/>
      <c r="O332" s="106"/>
      <c r="P332" s="17"/>
      <c r="Q332" s="18"/>
    </row>
    <row r="333" spans="1:17" ht="20.149999999999999" customHeight="1" x14ac:dyDescent="0.25">
      <c r="A333" s="51" t="str">
        <f>CyP!A338</f>
        <v>24.4.7.4</v>
      </c>
      <c r="B333" s="343" t="str">
        <f t="shared" ref="B333:B339" si="38">IFERROR(VLOOKUP(A333,Tabla_CyP,2,FALSE),"")</f>
        <v>Escritorio y silla docente</v>
      </c>
      <c r="C333" s="344"/>
      <c r="D333" s="13">
        <f t="shared" ref="D333:D339" si="39">IFERROR(VLOOKUP(A333,Tabla_CyP,9,FALSE),0)</f>
        <v>0</v>
      </c>
      <c r="E333" s="49"/>
      <c r="F333" s="106"/>
      <c r="G333" s="106"/>
      <c r="H333" s="106"/>
      <c r="I333" s="106"/>
      <c r="J333" s="106"/>
      <c r="K333" s="106"/>
      <c r="L333" s="106"/>
      <c r="M333" s="106"/>
      <c r="N333" s="106"/>
      <c r="O333" s="106"/>
      <c r="P333" s="17"/>
      <c r="Q333" s="18"/>
    </row>
    <row r="334" spans="1:17" ht="20.149999999999999" customHeight="1" x14ac:dyDescent="0.25">
      <c r="A334" s="51" t="str">
        <f>CyP!A339</f>
        <v>24.4.7.5</v>
      </c>
      <c r="B334" s="343" t="str">
        <f t="shared" si="38"/>
        <v>Biblioteca Ambulante BA1 (1 p/ sala N.I.)</v>
      </c>
      <c r="C334" s="344"/>
      <c r="D334" s="13">
        <f t="shared" si="39"/>
        <v>0</v>
      </c>
      <c r="E334" s="49"/>
      <c r="F334" s="106"/>
      <c r="G334" s="106"/>
      <c r="H334" s="106"/>
      <c r="I334" s="106"/>
      <c r="J334" s="106"/>
      <c r="K334" s="106"/>
      <c r="L334" s="106"/>
      <c r="M334" s="106"/>
      <c r="N334" s="106"/>
      <c r="O334" s="106"/>
      <c r="P334" s="17"/>
      <c r="Q334" s="18"/>
    </row>
    <row r="335" spans="1:17" ht="20.149999999999999" customHeight="1" x14ac:dyDescent="0.25">
      <c r="A335" s="51" t="str">
        <f>CyP!A340</f>
        <v>24.4.7.6</v>
      </c>
      <c r="B335" s="343" t="str">
        <f t="shared" si="38"/>
        <v>Estanteria ED1 (1 p/ sala N.I.)</v>
      </c>
      <c r="C335" s="344"/>
      <c r="D335" s="13">
        <f t="shared" si="39"/>
        <v>0</v>
      </c>
      <c r="E335" s="49"/>
      <c r="F335" s="106"/>
      <c r="G335" s="106"/>
      <c r="H335" s="106"/>
      <c r="I335" s="106"/>
      <c r="J335" s="106"/>
      <c r="K335" s="106"/>
      <c r="L335" s="106"/>
      <c r="M335" s="106"/>
      <c r="N335" s="106"/>
      <c r="O335" s="106"/>
      <c r="P335" s="17"/>
      <c r="Q335" s="18"/>
    </row>
    <row r="336" spans="1:17" ht="20.149999999999999" customHeight="1" x14ac:dyDescent="0.25">
      <c r="A336" s="51" t="str">
        <f>CyP!A341</f>
        <v>24.4.7.7</v>
      </c>
      <c r="B336" s="343" t="str">
        <f t="shared" si="38"/>
        <v>Mueble Bajo (1 p/ sala N.I.)</v>
      </c>
      <c r="C336" s="344"/>
      <c r="D336" s="13">
        <f t="shared" si="39"/>
        <v>0</v>
      </c>
      <c r="E336" s="49"/>
      <c r="F336" s="106"/>
      <c r="G336" s="106"/>
      <c r="H336" s="106"/>
      <c r="I336" s="106"/>
      <c r="J336" s="106"/>
      <c r="K336" s="106"/>
      <c r="L336" s="106"/>
      <c r="M336" s="106"/>
      <c r="N336" s="106"/>
      <c r="O336" s="106"/>
      <c r="P336" s="17"/>
      <c r="Q336" s="18"/>
    </row>
    <row r="337" spans="1:17" ht="20.149999999999999" customHeight="1" x14ac:dyDescent="0.25">
      <c r="A337" s="51" t="str">
        <f>CyP!A342</f>
        <v>24.4.7.8</v>
      </c>
      <c r="B337" s="343" t="str">
        <f t="shared" si="38"/>
        <v>Modulo biblioteca (N.I.)</v>
      </c>
      <c r="C337" s="344"/>
      <c r="D337" s="13">
        <f t="shared" si="39"/>
        <v>0</v>
      </c>
      <c r="E337" s="49"/>
      <c r="F337" s="106"/>
      <c r="G337" s="106"/>
      <c r="H337" s="106"/>
      <c r="I337" s="106"/>
      <c r="J337" s="106"/>
      <c r="K337" s="106"/>
      <c r="L337" s="106"/>
      <c r="M337" s="106"/>
      <c r="N337" s="106"/>
      <c r="O337" s="106"/>
      <c r="P337" s="17"/>
      <c r="Q337" s="18"/>
    </row>
    <row r="338" spans="1:17" ht="20.149999999999999" customHeight="1" x14ac:dyDescent="0.25">
      <c r="A338" s="51" t="str">
        <f>CyP!A343</f>
        <v>24.4.7.9</v>
      </c>
      <c r="B338" s="343" t="str">
        <f t="shared" si="38"/>
        <v>Armario (1 p/ direccion)</v>
      </c>
      <c r="C338" s="344"/>
      <c r="D338" s="13">
        <f t="shared" si="39"/>
        <v>0</v>
      </c>
      <c r="E338" s="49"/>
      <c r="F338" s="106"/>
      <c r="G338" s="106"/>
      <c r="H338" s="106"/>
      <c r="I338" s="106"/>
      <c r="J338" s="106"/>
      <c r="K338" s="106"/>
      <c r="L338" s="106"/>
      <c r="M338" s="106"/>
      <c r="N338" s="106"/>
      <c r="O338" s="106"/>
      <c r="P338" s="17"/>
      <c r="Q338" s="18"/>
    </row>
    <row r="339" spans="1:17" ht="20.149999999999999" customHeight="1" x14ac:dyDescent="0.25">
      <c r="A339" s="51" t="str">
        <f>CyP!A344</f>
        <v>24.4.7.10</v>
      </c>
      <c r="B339" s="343" t="str">
        <f t="shared" si="38"/>
        <v>Conjunto docente (dirección)</v>
      </c>
      <c r="C339" s="344"/>
      <c r="D339" s="13">
        <f t="shared" si="39"/>
        <v>0</v>
      </c>
      <c r="E339" s="49"/>
      <c r="F339" s="106"/>
      <c r="G339" s="106"/>
      <c r="H339" s="106"/>
      <c r="I339" s="106"/>
      <c r="J339" s="106"/>
      <c r="K339" s="106"/>
      <c r="L339" s="106"/>
      <c r="M339" s="106"/>
      <c r="N339" s="106"/>
      <c r="O339" s="106"/>
      <c r="P339" s="17"/>
      <c r="Q339" s="18"/>
    </row>
    <row r="340" spans="1:17" ht="20.149999999999999" customHeight="1" x14ac:dyDescent="0.25">
      <c r="A340" s="51" t="str">
        <f>CyP!A345</f>
        <v>24.4.7.11</v>
      </c>
      <c r="B340" s="343" t="str">
        <f t="shared" ref="B340:B342" si="40">IFERROR(VLOOKUP(A340,Tabla_CyP,2,FALSE),"")</f>
        <v>Mangrullo</v>
      </c>
      <c r="C340" s="344"/>
      <c r="D340" s="13">
        <f t="shared" ref="D340:D342" si="41">IFERROR(VLOOKUP(A340,Tabla_CyP,9,FALSE),0)</f>
        <v>0</v>
      </c>
      <c r="E340" s="49"/>
      <c r="F340" s="106"/>
      <c r="G340" s="106"/>
      <c r="H340" s="106"/>
      <c r="I340" s="106"/>
      <c r="J340" s="106"/>
      <c r="K340" s="106"/>
      <c r="L340" s="106"/>
      <c r="M340" s="106"/>
      <c r="N340" s="106"/>
      <c r="O340" s="106"/>
      <c r="P340" s="17"/>
      <c r="Q340" s="18"/>
    </row>
    <row r="341" spans="1:17" ht="20.149999999999999" customHeight="1" x14ac:dyDescent="0.25">
      <c r="A341" s="51" t="str">
        <f>CyP!A346</f>
        <v>24.4.7.12</v>
      </c>
      <c r="B341" s="343" t="str">
        <f t="shared" si="40"/>
        <v>Calesita</v>
      </c>
      <c r="C341" s="344"/>
      <c r="D341" s="13">
        <f t="shared" si="41"/>
        <v>0</v>
      </c>
      <c r="E341" s="49"/>
      <c r="F341" s="106"/>
      <c r="G341" s="106"/>
      <c r="H341" s="106"/>
      <c r="I341" s="106"/>
      <c r="J341" s="106"/>
      <c r="K341" s="106"/>
      <c r="L341" s="106"/>
      <c r="M341" s="106"/>
      <c r="N341" s="106"/>
      <c r="O341" s="106"/>
      <c r="P341" s="17"/>
      <c r="Q341" s="18"/>
    </row>
    <row r="342" spans="1:17" ht="20.149999999999999" customHeight="1" x14ac:dyDescent="0.25">
      <c r="A342" s="51" t="str">
        <f>CyP!A347</f>
        <v>24.5</v>
      </c>
      <c r="B342" s="343" t="str">
        <f t="shared" si="40"/>
        <v>Planos aprobados</v>
      </c>
      <c r="C342" s="344"/>
      <c r="D342" s="13">
        <f t="shared" si="41"/>
        <v>0</v>
      </c>
      <c r="E342" s="49"/>
      <c r="F342" s="106"/>
      <c r="G342" s="106"/>
      <c r="H342" s="106"/>
      <c r="I342" s="106"/>
      <c r="J342" s="106"/>
      <c r="K342" s="106"/>
      <c r="L342" s="106"/>
      <c r="M342" s="106"/>
      <c r="N342" s="106"/>
      <c r="O342" s="106"/>
      <c r="P342" s="17"/>
      <c r="Q342" s="18"/>
    </row>
    <row r="343" spans="1:17" ht="20.149999999999999" customHeight="1" x14ac:dyDescent="0.25">
      <c r="A343" s="55" t="s">
        <v>3</v>
      </c>
      <c r="B343" s="26" t="s">
        <v>3</v>
      </c>
      <c r="C343" s="26"/>
      <c r="D343" s="56" t="s">
        <v>4</v>
      </c>
      <c r="E343" s="27"/>
      <c r="F343" s="58"/>
      <c r="G343" s="59"/>
      <c r="H343" s="59"/>
      <c r="I343" s="59"/>
      <c r="J343" s="59"/>
      <c r="K343" s="59"/>
      <c r="L343" s="59"/>
      <c r="M343" s="59"/>
      <c r="N343" s="59"/>
      <c r="O343" s="59"/>
      <c r="Q343" s="20">
        <f>SUM(F343:O343)</f>
        <v>0</v>
      </c>
    </row>
    <row r="344" spans="1:17" ht="20.149999999999999" customHeight="1" x14ac:dyDescent="0.25">
      <c r="A344" s="55" t="s">
        <v>3</v>
      </c>
      <c r="B344" s="53" t="s">
        <v>10</v>
      </c>
      <c r="C344" s="57"/>
      <c r="D344" s="52">
        <f>SUM(D13:D343)</f>
        <v>0</v>
      </c>
      <c r="E344" s="50"/>
      <c r="F344" s="28"/>
      <c r="G344" s="28"/>
      <c r="H344" s="28"/>
      <c r="I344" s="28"/>
      <c r="J344" s="28"/>
      <c r="K344" s="28"/>
      <c r="L344" s="28"/>
      <c r="M344" s="28"/>
      <c r="N344" s="28"/>
      <c r="O344" s="28"/>
    </row>
    <row r="345" spans="1:17" ht="20.149999999999999" customHeight="1" x14ac:dyDescent="0.25">
      <c r="A345" s="5"/>
      <c r="B345" s="5"/>
      <c r="C345" s="5"/>
      <c r="D345" s="5"/>
      <c r="E345" s="5"/>
      <c r="F345" s="5"/>
      <c r="G345" s="5"/>
      <c r="H345" s="5"/>
      <c r="I345" s="5"/>
      <c r="J345" s="5"/>
      <c r="K345" s="5"/>
      <c r="L345" s="5"/>
      <c r="M345" s="5"/>
      <c r="N345" s="5"/>
      <c r="O345" s="5"/>
    </row>
    <row r="346" spans="1:17" ht="20.149999999999999" customHeight="1" x14ac:dyDescent="0.25">
      <c r="A346" s="5"/>
      <c r="B346" s="5"/>
      <c r="C346" s="5"/>
      <c r="D346" s="29" t="s">
        <v>21</v>
      </c>
      <c r="E346" s="5">
        <v>0</v>
      </c>
      <c r="F346" s="30">
        <f t="shared" ref="F346:O346" si="42">SUMPRODUCT($D$13:$D$342,F13:F342)</f>
        <v>0</v>
      </c>
      <c r="G346" s="30">
        <f t="shared" si="42"/>
        <v>0</v>
      </c>
      <c r="H346" s="30">
        <f t="shared" si="42"/>
        <v>0</v>
      </c>
      <c r="I346" s="30">
        <f t="shared" si="42"/>
        <v>0</v>
      </c>
      <c r="J346" s="30">
        <f t="shared" si="42"/>
        <v>0</v>
      </c>
      <c r="K346" s="30">
        <f t="shared" si="42"/>
        <v>0</v>
      </c>
      <c r="L346" s="30">
        <f t="shared" si="42"/>
        <v>0</v>
      </c>
      <c r="M346" s="30">
        <f t="shared" si="42"/>
        <v>0</v>
      </c>
      <c r="N346" s="30">
        <f t="shared" si="42"/>
        <v>0</v>
      </c>
      <c r="O346" s="30">
        <f t="shared" si="42"/>
        <v>0</v>
      </c>
      <c r="P346" s="21"/>
    </row>
    <row r="347" spans="1:17" ht="20.149999999999999" customHeight="1" x14ac:dyDescent="0.25">
      <c r="A347" s="5"/>
      <c r="B347" s="5"/>
      <c r="C347" s="5"/>
      <c r="D347" s="29" t="s">
        <v>22</v>
      </c>
      <c r="E347" s="5">
        <v>0</v>
      </c>
      <c r="F347" s="30">
        <f>E347+F346</f>
        <v>0</v>
      </c>
      <c r="G347" s="30">
        <f t="shared" ref="G347:O347" si="43">F347+G346</f>
        <v>0</v>
      </c>
      <c r="H347" s="30">
        <f t="shared" si="43"/>
        <v>0</v>
      </c>
      <c r="I347" s="30">
        <f t="shared" si="43"/>
        <v>0</v>
      </c>
      <c r="J347" s="30">
        <f t="shared" si="43"/>
        <v>0</v>
      </c>
      <c r="K347" s="30">
        <f t="shared" si="43"/>
        <v>0</v>
      </c>
      <c r="L347" s="30">
        <f t="shared" si="43"/>
        <v>0</v>
      </c>
      <c r="M347" s="30">
        <f t="shared" si="43"/>
        <v>0</v>
      </c>
      <c r="N347" s="30">
        <f t="shared" si="43"/>
        <v>0</v>
      </c>
      <c r="O347" s="30">
        <f t="shared" si="43"/>
        <v>0</v>
      </c>
      <c r="P347" s="21"/>
    </row>
    <row r="348" spans="1:17" ht="20.149999999999999" customHeight="1" x14ac:dyDescent="0.25">
      <c r="A348" s="5"/>
      <c r="B348" s="5"/>
      <c r="C348" s="5"/>
      <c r="D348" s="31"/>
      <c r="E348" s="32" t="s">
        <v>1013</v>
      </c>
      <c r="F348" s="5"/>
      <c r="G348" s="5"/>
      <c r="H348" s="5"/>
      <c r="I348" s="5"/>
      <c r="J348" s="5"/>
      <c r="K348" s="5"/>
      <c r="L348" s="5"/>
      <c r="M348" s="5"/>
      <c r="N348" s="5"/>
      <c r="O348" s="5"/>
    </row>
    <row r="349" spans="1:17" ht="20.149999999999999" customHeight="1" x14ac:dyDescent="0.25">
      <c r="A349" s="5"/>
      <c r="B349" s="5"/>
      <c r="C349" s="5"/>
      <c r="D349" s="29" t="s">
        <v>23</v>
      </c>
      <c r="E349" s="33">
        <f>Anticipo_Financiero*Monto_Oferta</f>
        <v>0</v>
      </c>
      <c r="F349" s="33">
        <f t="shared" ref="F349:O349" si="44">Monto_Oferta*F346*(1-Anticipo_Financiero)</f>
        <v>0</v>
      </c>
      <c r="G349" s="33">
        <f t="shared" si="44"/>
        <v>0</v>
      </c>
      <c r="H349" s="33">
        <f t="shared" si="44"/>
        <v>0</v>
      </c>
      <c r="I349" s="33">
        <f t="shared" si="44"/>
        <v>0</v>
      </c>
      <c r="J349" s="33">
        <f t="shared" si="44"/>
        <v>0</v>
      </c>
      <c r="K349" s="33">
        <f t="shared" si="44"/>
        <v>0</v>
      </c>
      <c r="L349" s="33">
        <f t="shared" si="44"/>
        <v>0</v>
      </c>
      <c r="M349" s="33">
        <f t="shared" si="44"/>
        <v>0</v>
      </c>
      <c r="N349" s="33">
        <f t="shared" si="44"/>
        <v>0</v>
      </c>
      <c r="O349" s="33">
        <f t="shared" si="44"/>
        <v>0</v>
      </c>
      <c r="P349" s="9"/>
      <c r="Q349" s="9"/>
    </row>
    <row r="350" spans="1:17" ht="20.149999999999999" customHeight="1" x14ac:dyDescent="0.25">
      <c r="A350" s="5"/>
      <c r="B350" s="5"/>
      <c r="C350" s="5"/>
      <c r="D350" s="29" t="s">
        <v>988</v>
      </c>
      <c r="E350" s="33">
        <f>E349</f>
        <v>0</v>
      </c>
      <c r="F350" s="33">
        <f>E350+F349</f>
        <v>0</v>
      </c>
      <c r="G350" s="33">
        <f t="shared" ref="G350:O350" si="45">F350+G349</f>
        <v>0</v>
      </c>
      <c r="H350" s="33">
        <f t="shared" si="45"/>
        <v>0</v>
      </c>
      <c r="I350" s="33">
        <f t="shared" si="45"/>
        <v>0</v>
      </c>
      <c r="J350" s="33">
        <f t="shared" si="45"/>
        <v>0</v>
      </c>
      <c r="K350" s="33">
        <f t="shared" si="45"/>
        <v>0</v>
      </c>
      <c r="L350" s="33">
        <f t="shared" si="45"/>
        <v>0</v>
      </c>
      <c r="M350" s="33">
        <f t="shared" si="45"/>
        <v>0</v>
      </c>
      <c r="N350" s="33">
        <f t="shared" si="45"/>
        <v>0</v>
      </c>
      <c r="O350" s="33">
        <f t="shared" si="45"/>
        <v>0</v>
      </c>
      <c r="P350" s="9"/>
    </row>
    <row r="351" spans="1:17" ht="20.149999999999999" customHeight="1" x14ac:dyDescent="0.25">
      <c r="E351" s="22">
        <v>0</v>
      </c>
    </row>
    <row r="352" spans="1:17" ht="20.149999999999999" customHeight="1" x14ac:dyDescent="0.25">
      <c r="E352" s="22">
        <v>0</v>
      </c>
    </row>
  </sheetData>
  <mergeCells count="336">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O10"/>
    <mergeCell ref="Q10:Q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8:C308"/>
    <mergeCell ref="B310:C310"/>
    <mergeCell ref="B311:C311"/>
    <mergeCell ref="B312:C312"/>
    <mergeCell ref="B309:C309"/>
    <mergeCell ref="B313:C313"/>
    <mergeCell ref="B314:C314"/>
    <mergeCell ref="B315:C315"/>
    <mergeCell ref="B339:C339"/>
    <mergeCell ref="B325:C325"/>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40:C340"/>
    <mergeCell ref="B341:C341"/>
    <mergeCell ref="B342:C342"/>
    <mergeCell ref="B330:C330"/>
    <mergeCell ref="B331:C331"/>
    <mergeCell ref="B332:C332"/>
    <mergeCell ref="B333:C333"/>
    <mergeCell ref="B334:C334"/>
    <mergeCell ref="B335:C335"/>
    <mergeCell ref="B336:C336"/>
    <mergeCell ref="B337:C337"/>
    <mergeCell ref="B338:C338"/>
  </mergeCells>
  <conditionalFormatting sqref="A13:B13 A14:A34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43:C34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4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B7" sqref="B7:B16"/>
    </sheetView>
  </sheetViews>
  <sheetFormatPr baseColWidth="10" defaultRowHeight="19.5" customHeight="1" x14ac:dyDescent="0.25"/>
  <cols>
    <col min="2" max="2" width="43.36328125" customWidth="1"/>
    <col min="3" max="3" width="52.36328125" bestFit="1" customWidth="1"/>
  </cols>
  <sheetData>
    <row r="1" spans="1:4" ht="19.5" customHeight="1" x14ac:dyDescent="0.3">
      <c r="A1" s="295" t="s">
        <v>13</v>
      </c>
      <c r="B1" s="295"/>
      <c r="C1" s="295" t="str">
        <f>+Contratista</f>
        <v>EMPRESA PRUEBA</v>
      </c>
      <c r="D1" s="295"/>
    </row>
    <row r="2" spans="1:4" ht="19.5" customHeight="1" x14ac:dyDescent="0.3">
      <c r="A2" s="295" t="s">
        <v>47</v>
      </c>
      <c r="B2" s="295"/>
      <c r="C2" s="296">
        <f>CyP!C11</f>
        <v>0</v>
      </c>
      <c r="D2" s="295"/>
    </row>
    <row r="3" spans="1:4" ht="19.5" customHeight="1" x14ac:dyDescent="0.3">
      <c r="A3" s="295"/>
      <c r="B3" s="295"/>
      <c r="C3" s="295"/>
      <c r="D3" s="295"/>
    </row>
    <row r="4" spans="1:4" ht="19.5" customHeight="1" x14ac:dyDescent="0.3">
      <c r="A4" s="352" t="s">
        <v>1216</v>
      </c>
      <c r="B4" s="352"/>
      <c r="C4" s="352"/>
      <c r="D4" s="352"/>
    </row>
    <row r="5" spans="1:4" ht="19.5" customHeight="1" thickBot="1" x14ac:dyDescent="0.35">
      <c r="A5" s="295"/>
      <c r="B5" s="295"/>
      <c r="C5" s="295"/>
      <c r="D5" s="295"/>
    </row>
    <row r="6" spans="1:4" ht="19.5" customHeight="1" thickBot="1" x14ac:dyDescent="0.35">
      <c r="A6" s="297" t="s">
        <v>1217</v>
      </c>
      <c r="B6" s="298" t="s">
        <v>997</v>
      </c>
      <c r="C6" s="298" t="s">
        <v>998</v>
      </c>
      <c r="D6" s="299" t="s">
        <v>1218</v>
      </c>
    </row>
    <row r="7" spans="1:4" ht="19.5" customHeight="1" x14ac:dyDescent="0.25">
      <c r="A7" s="305">
        <v>1</v>
      </c>
      <c r="B7" s="308" t="s">
        <v>1864</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1871</v>
      </c>
      <c r="C9" s="300" t="str">
        <f>+VLOOKUP(B9,Indices!$A:$H,5,FALSE)</f>
        <v xml:space="preserve">Mosaico granítico          </v>
      </c>
      <c r="D9" s="302">
        <v>0.09</v>
      </c>
    </row>
    <row r="10" spans="1:4" ht="19.5" customHeight="1" x14ac:dyDescent="0.25">
      <c r="A10" s="301">
        <v>4</v>
      </c>
      <c r="B10" s="300" t="s">
        <v>1865</v>
      </c>
      <c r="C10" s="300" t="str">
        <f>+VLOOKUP(B10,Indices!$A:$H,5,FALSE)</f>
        <v xml:space="preserve">Aberturas de chapa de hierro                                           </v>
      </c>
      <c r="D10" s="302">
        <v>0.09</v>
      </c>
    </row>
    <row r="11" spans="1:4" ht="19.5" customHeight="1" x14ac:dyDescent="0.25">
      <c r="A11" s="301">
        <v>5</v>
      </c>
      <c r="B11" s="300" t="s">
        <v>1872</v>
      </c>
      <c r="C11" s="300" t="str">
        <f>+VLOOKUP(B11,Indices!$A:$H,5,FALSE)</f>
        <v>Hormigón elaborado</v>
      </c>
      <c r="D11" s="302">
        <v>7.0000000000000007E-2</v>
      </c>
    </row>
    <row r="12" spans="1:4" ht="19.5" customHeight="1" x14ac:dyDescent="0.25">
      <c r="A12" s="301">
        <v>6</v>
      </c>
      <c r="B12" s="300" t="s">
        <v>1866</v>
      </c>
      <c r="C12" s="300" t="str">
        <f>+VLOOKUP(B12,Indices!$A:$H,5,FALSE)</f>
        <v>Cable  con conductor unipolar</v>
      </c>
      <c r="D12" s="302">
        <v>0.06</v>
      </c>
    </row>
    <row r="13" spans="1:4" ht="19.5" customHeight="1" x14ac:dyDescent="0.25">
      <c r="A13" s="301">
        <v>7</v>
      </c>
      <c r="B13" s="300" t="s">
        <v>1867</v>
      </c>
      <c r="C13" s="300" t="str">
        <f>+VLOOKUP(B13,Indices!$A:$H,5,FALSE)</f>
        <v xml:space="preserve">Chapas metálicas                                                       </v>
      </c>
      <c r="D13" s="302">
        <v>0.05</v>
      </c>
    </row>
    <row r="14" spans="1:4" ht="19.5" customHeight="1" x14ac:dyDescent="0.25">
      <c r="A14" s="301">
        <v>8</v>
      </c>
      <c r="B14" s="300" t="s">
        <v>1868</v>
      </c>
      <c r="C14" s="300" t="str">
        <f>+VLOOKUP(B14,Indices!$A:$H,5,FALSE)</f>
        <v xml:space="preserve">Caños y tubos de PVC                                                   </v>
      </c>
      <c r="D14" s="302">
        <v>0.04</v>
      </c>
    </row>
    <row r="15" spans="1:4" ht="19.5" customHeight="1" x14ac:dyDescent="0.25">
      <c r="A15" s="301">
        <v>9</v>
      </c>
      <c r="B15" s="300" t="s">
        <v>1869</v>
      </c>
      <c r="C15" s="300" t="str">
        <f>+VLOOKUP(B15,Indices!$A:$H,5,FALSE)</f>
        <v xml:space="preserve">Pinturas al látex                                                      </v>
      </c>
      <c r="D15" s="302">
        <v>0.03</v>
      </c>
    </row>
    <row r="16" spans="1:4" ht="19.5" customHeight="1" thickBot="1" x14ac:dyDescent="0.3">
      <c r="A16" s="303">
        <v>10</v>
      </c>
      <c r="B16" s="307" t="s">
        <v>1870</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53" t="str">
        <f>"OBRA: " &amp; UPPER(Obra)</f>
        <v>OBRA: E.N.I. Bº 7 DE SEPTIEMBRE</v>
      </c>
      <c r="D1" s="353"/>
      <c r="E1" s="353"/>
      <c r="F1" s="353"/>
      <c r="G1" s="353"/>
      <c r="H1" s="353"/>
      <c r="I1" s="353"/>
      <c r="J1" s="353"/>
      <c r="K1" s="353"/>
      <c r="L1" s="353"/>
    </row>
    <row r="2" spans="3:12" ht="23.5" x14ac:dyDescent="0.55000000000000004">
      <c r="C2" s="353" t="s">
        <v>1027</v>
      </c>
      <c r="D2" s="353"/>
      <c r="E2" s="353"/>
      <c r="F2" s="353"/>
      <c r="G2" s="353"/>
      <c r="H2" s="353"/>
      <c r="I2" s="353"/>
      <c r="J2" s="353"/>
      <c r="K2" s="353"/>
      <c r="L2" s="353"/>
    </row>
    <row r="3" spans="3:12" ht="23.5" x14ac:dyDescent="0.55000000000000004">
      <c r="C3" s="353" t="s">
        <v>1028</v>
      </c>
      <c r="D3" s="353"/>
      <c r="E3" s="353"/>
      <c r="F3" s="353"/>
      <c r="G3" s="353"/>
      <c r="H3" s="353"/>
      <c r="I3" s="353"/>
      <c r="J3" s="353"/>
      <c r="K3" s="353"/>
      <c r="L3" s="35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4"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54" t="str">
        <f>"OBRA: " &amp; UPPER(Obra)</f>
        <v>OBRA: E.N.I. Bº 7 DE SEPTIEMBRE</v>
      </c>
      <c r="D1" s="354"/>
      <c r="E1" s="354"/>
      <c r="F1" s="354"/>
      <c r="G1" s="354"/>
      <c r="H1" s="354"/>
      <c r="I1" s="354"/>
      <c r="J1" s="354"/>
    </row>
    <row r="2" spans="3:10" ht="23.5" x14ac:dyDescent="0.55000000000000004">
      <c r="C2" s="353" t="s">
        <v>1029</v>
      </c>
      <c r="D2" s="353"/>
      <c r="E2" s="353"/>
      <c r="F2" s="353"/>
      <c r="G2" s="353"/>
      <c r="H2" s="353"/>
      <c r="I2" s="353"/>
      <c r="J2" s="353"/>
    </row>
    <row r="3" spans="3:10" ht="23.5" x14ac:dyDescent="0.55000000000000004">
      <c r="C3" s="353" t="s">
        <v>1030</v>
      </c>
      <c r="D3" s="353"/>
      <c r="E3" s="353"/>
      <c r="F3" s="353"/>
      <c r="G3" s="353"/>
      <c r="H3" s="353"/>
      <c r="I3" s="353"/>
      <c r="J3" s="35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2018-04-17T23:36:56Z</cp:lastPrinted>
  <dcterms:created xsi:type="dcterms:W3CDTF">2016-09-02T20:54:46Z</dcterms:created>
  <dcterms:modified xsi:type="dcterms:W3CDTF">2022-10-05T13:19:34Z</dcterms:modified>
</cp:coreProperties>
</file>