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RENA\===LICITACIONES DEFINITIVAS===\LICITACION_PUBLICA_06_2021- VALLE DEL SOL\--NOTAS ACLARATORIAS Y RESPUESTAS A CONSULTAS---\NOTA ACLARATORIA N°4\"/>
    </mc:Choice>
  </mc:AlternateContent>
  <xr:revisionPtr revIDLastSave="0" documentId="13_ncr:1_{9AFFF8F7-5046-4540-8F83-BAAE8F8AB928}" xr6:coauthVersionLast="47" xr6:coauthVersionMax="47" xr10:uidLastSave="{00000000-0000-0000-0000-000000000000}"/>
  <bookViews>
    <workbookView xWindow="120" yWindow="900" windowWidth="28680" windowHeight="14700" activeTab="6" xr2:uid="{00000000-000D-0000-FFFF-FFFF00000000}"/>
  </bookViews>
  <sheets>
    <sheet name="RGP" sheetId="13" r:id="rId1"/>
    <sheet name="INFRAESTRUCTURA BASICA" sheetId="4" r:id="rId2"/>
    <sheet name="ESPECIALES" sheetId="3" r:id="rId3"/>
    <sheet name="PT" sheetId="8" r:id="rId4"/>
    <sheet name="CdA" sheetId="9" r:id="rId5"/>
    <sheet name="Grafico Curva Inversiones" sheetId="10" r:id="rId6"/>
    <sheet name="ANALISIS DE PRECIOS" sheetId="11" r:id="rId7"/>
    <sheet name="GASTOS GENERALES" sheetId="12" r:id="rId8"/>
  </sheets>
  <externalReferences>
    <externalReference r:id="rId9"/>
    <externalReference r:id="rId10"/>
    <externalReference r:id="rId11"/>
    <externalReference r:id="rId12"/>
  </externalReferences>
  <definedNames>
    <definedName name="Anticipo_Financiero" localSheetId="4">[1]Datos!$C$7</definedName>
    <definedName name="Anticipo_Financiero" localSheetId="5">[1]Datos!$C$7</definedName>
    <definedName name="Anticipo_Financiero" localSheetId="3">[1]Datos!$C$7</definedName>
    <definedName name="Anticipo_Financiero">[2]Datos!$C$7</definedName>
    <definedName name="_xlnm.Print_Area" localSheetId="2">ESPECIALES!$B$1:$H$67</definedName>
    <definedName name="_xlnm.Print_Area" localSheetId="1">'INFRAESTRUCTURA BASICA'!$B$1:$H$180</definedName>
    <definedName name="_xlnm.Print_Area" localSheetId="0">RGP!$A$1:$H$63</definedName>
    <definedName name="Comitente">[2]Datos!$C$1</definedName>
    <definedName name="Contratista">[2]Datos!$C$12</definedName>
    <definedName name="Monto_Oferta" localSheetId="4">[1]CyP!$H$149</definedName>
    <definedName name="Monto_Oferta" localSheetId="5">[1]CyP!$H$149</definedName>
    <definedName name="Monto_Oferta" localSheetId="3">[1]CyP!$H$149</definedName>
    <definedName name="Monto_Oferta">[2]CyP!$H$148</definedName>
    <definedName name="Monto_Terreno">[2]Datos!$C$21</definedName>
    <definedName name="Número_Expediente">[2]Datos!$C$5</definedName>
    <definedName name="Número_Licitación">[2]Datos!$C$4</definedName>
    <definedName name="Obra">[2]Datos!$C$2</definedName>
    <definedName name="Plazo_Obra">[2]Datos!$C$9</definedName>
    <definedName name="Tabla_Comp_Presup">[3]CyP!$A:$I</definedName>
    <definedName name="Tabla_Datos">[3]Datos!$B:$D</definedName>
    <definedName name="_xlnm.Print_Titles" localSheetId="1">'INFRAESTRUCTURA BASICA'!$3:$11</definedName>
    <definedName name="Ubicación">[2]Datos!$C$3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1" l="1"/>
  <c r="G50" i="11" s="1"/>
  <c r="G37" i="11"/>
  <c r="G27" i="11"/>
  <c r="E50" i="12"/>
  <c r="D50" i="12"/>
  <c r="E49" i="12"/>
  <c r="D49" i="12"/>
  <c r="E48" i="12"/>
  <c r="D48" i="12"/>
  <c r="E47" i="12"/>
  <c r="D47" i="12"/>
  <c r="E46" i="12"/>
  <c r="D46" i="12"/>
  <c r="E45" i="12"/>
  <c r="D45" i="12"/>
  <c r="E44" i="12"/>
  <c r="D44" i="12"/>
  <c r="E43" i="12"/>
  <c r="D43" i="12"/>
  <c r="E42" i="12"/>
  <c r="D42" i="12"/>
  <c r="E41" i="12"/>
  <c r="D41" i="12"/>
  <c r="E40" i="12"/>
  <c r="D40" i="12"/>
  <c r="E39" i="12"/>
  <c r="D39" i="12"/>
  <c r="E38" i="12"/>
  <c r="D38" i="12"/>
  <c r="E37" i="12"/>
  <c r="D37" i="12"/>
  <c r="C36" i="12"/>
  <c r="E34" i="12"/>
  <c r="D34" i="12"/>
  <c r="E33" i="12"/>
  <c r="D33" i="12"/>
  <c r="E32" i="12"/>
  <c r="D32" i="12"/>
  <c r="E31" i="12"/>
  <c r="D31" i="12"/>
  <c r="E30" i="12"/>
  <c r="D30" i="12"/>
  <c r="E29" i="12"/>
  <c r="D29" i="12"/>
  <c r="E28" i="12"/>
  <c r="D28" i="12"/>
  <c r="E27" i="12"/>
  <c r="D27" i="12"/>
  <c r="E26" i="12"/>
  <c r="D26" i="12"/>
  <c r="E25" i="12"/>
  <c r="D25" i="12"/>
  <c r="E24" i="12"/>
  <c r="D24" i="12"/>
  <c r="E23" i="12"/>
  <c r="D23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C11" i="12"/>
  <c r="C52" i="12" s="1"/>
  <c r="B5" i="12"/>
  <c r="B3" i="12"/>
  <c r="B1" i="12"/>
  <c r="G52" i="11" l="1"/>
  <c r="G53" i="11"/>
  <c r="G54" i="11"/>
  <c r="E52" i="12"/>
  <c r="D11" i="12"/>
  <c r="D36" i="12"/>
  <c r="R78" i="8"/>
  <c r="R79" i="8"/>
  <c r="R80" i="8"/>
  <c r="R81" i="8"/>
  <c r="R82" i="8"/>
  <c r="R83" i="8"/>
  <c r="R84" i="8"/>
  <c r="R85" i="8"/>
  <c r="R86" i="8"/>
  <c r="D90" i="8"/>
  <c r="D16" i="8"/>
  <c r="D20" i="8"/>
  <c r="D21" i="8"/>
  <c r="D24" i="8"/>
  <c r="D26" i="8"/>
  <c r="D29" i="8"/>
  <c r="D30" i="8"/>
  <c r="D31" i="8"/>
  <c r="D42" i="8"/>
  <c r="D49" i="8"/>
  <c r="D53" i="8"/>
  <c r="D54" i="8"/>
  <c r="D56" i="8"/>
  <c r="D58" i="8"/>
  <c r="D59" i="8"/>
  <c r="D63" i="8"/>
  <c r="D66" i="8"/>
  <c r="D68" i="8"/>
  <c r="D70" i="8"/>
  <c r="D71" i="8"/>
  <c r="D73" i="8"/>
  <c r="D78" i="8"/>
  <c r="D80" i="8"/>
  <c r="D82" i="8"/>
  <c r="D85" i="8"/>
  <c r="D86" i="8"/>
  <c r="D87" i="8"/>
  <c r="B78" i="8"/>
  <c r="B79" i="8"/>
  <c r="B80" i="8"/>
  <c r="B81" i="8"/>
  <c r="B82" i="8"/>
  <c r="B83" i="8"/>
  <c r="B84" i="8"/>
  <c r="B11" i="8"/>
  <c r="G31" i="4"/>
  <c r="G30" i="4" s="1"/>
  <c r="G35" i="4"/>
  <c r="G34" i="4" s="1"/>
  <c r="G39" i="4"/>
  <c r="B88" i="8"/>
  <c r="B89" i="8"/>
  <c r="B91" i="8"/>
  <c r="B92" i="8"/>
  <c r="B12" i="8"/>
  <c r="B13" i="8"/>
  <c r="B14" i="8"/>
  <c r="B15" i="8"/>
  <c r="B16" i="8"/>
  <c r="B17" i="8"/>
  <c r="B18" i="8"/>
  <c r="B20" i="8"/>
  <c r="B21" i="8"/>
  <c r="B22" i="8"/>
  <c r="B23" i="8"/>
  <c r="B24" i="8"/>
  <c r="B25" i="8"/>
  <c r="B28" i="8"/>
  <c r="R94" i="8"/>
  <c r="R93" i="8"/>
  <c r="R92" i="8"/>
  <c r="R91" i="8"/>
  <c r="R90" i="8"/>
  <c r="R89" i="8"/>
  <c r="R88" i="8"/>
  <c r="R87" i="8"/>
  <c r="B86" i="8"/>
  <c r="R77" i="8"/>
  <c r="B77" i="8"/>
  <c r="R76" i="8"/>
  <c r="B76" i="8"/>
  <c r="R75" i="8"/>
  <c r="B75" i="8"/>
  <c r="R74" i="8"/>
  <c r="B74" i="8"/>
  <c r="R73" i="8"/>
  <c r="B73" i="8"/>
  <c r="R72" i="8"/>
  <c r="B72" i="8"/>
  <c r="R71" i="8"/>
  <c r="B71" i="8"/>
  <c r="R70" i="8"/>
  <c r="B70" i="8"/>
  <c r="R69" i="8"/>
  <c r="B69" i="8"/>
  <c r="R68" i="8"/>
  <c r="R67" i="8"/>
  <c r="B67" i="8"/>
  <c r="R66" i="8"/>
  <c r="R65" i="8"/>
  <c r="B65" i="8"/>
  <c r="R64" i="8"/>
  <c r="R63" i="8"/>
  <c r="B63" i="8"/>
  <c r="R62" i="8"/>
  <c r="B62" i="8"/>
  <c r="R61" i="8"/>
  <c r="B61" i="8"/>
  <c r="R60" i="8"/>
  <c r="B60" i="8"/>
  <c r="R59" i="8"/>
  <c r="R58" i="8"/>
  <c r="B58" i="8"/>
  <c r="R57" i="8"/>
  <c r="B57" i="8"/>
  <c r="R56" i="8"/>
  <c r="B56" i="8"/>
  <c r="R55" i="8"/>
  <c r="B55" i="8"/>
  <c r="R54" i="8"/>
  <c r="R53" i="8"/>
  <c r="B53" i="8"/>
  <c r="R52" i="8"/>
  <c r="B52" i="8"/>
  <c r="R51" i="8"/>
  <c r="B51" i="8"/>
  <c r="R50" i="8"/>
  <c r="B50" i="8"/>
  <c r="R49" i="8"/>
  <c r="B49" i="8"/>
  <c r="R48" i="8"/>
  <c r="B48" i="8"/>
  <c r="R47" i="8"/>
  <c r="B47" i="8"/>
  <c r="R46" i="8"/>
  <c r="B46" i="8"/>
  <c r="R45" i="8"/>
  <c r="B45" i="8"/>
  <c r="R44" i="8"/>
  <c r="B44" i="8"/>
  <c r="R43" i="8"/>
  <c r="B43" i="8"/>
  <c r="R42" i="8"/>
  <c r="B42" i="8"/>
  <c r="R41" i="8"/>
  <c r="B41" i="8"/>
  <c r="R40" i="8"/>
  <c r="B40" i="8"/>
  <c r="R39" i="8"/>
  <c r="B39" i="8"/>
  <c r="R38" i="8"/>
  <c r="B38" i="8"/>
  <c r="R37" i="8"/>
  <c r="B37" i="8"/>
  <c r="R36" i="8"/>
  <c r="B36" i="8"/>
  <c r="R35" i="8"/>
  <c r="B35" i="8"/>
  <c r="R34" i="8"/>
  <c r="B34" i="8"/>
  <c r="R33" i="8"/>
  <c r="B33" i="8"/>
  <c r="R32" i="8"/>
  <c r="B32" i="8"/>
  <c r="R31" i="8"/>
  <c r="B31" i="8"/>
  <c r="R30" i="8"/>
  <c r="B30" i="8"/>
  <c r="R29" i="8"/>
  <c r="B29" i="8"/>
  <c r="R28" i="8"/>
  <c r="R27" i="8"/>
  <c r="R26" i="8"/>
  <c r="R25" i="8"/>
  <c r="R24" i="8"/>
  <c r="R23" i="8"/>
  <c r="R22" i="8"/>
  <c r="R20" i="8"/>
  <c r="R19" i="8"/>
  <c r="R18" i="8"/>
  <c r="R17" i="8"/>
  <c r="R16" i="8"/>
  <c r="R15" i="8"/>
  <c r="R14" i="8"/>
  <c r="R13" i="8"/>
  <c r="G6" i="8"/>
  <c r="H6" i="8" s="1"/>
  <c r="I6" i="8" s="1"/>
  <c r="J6" i="8" s="1"/>
  <c r="K6" i="8" s="1"/>
  <c r="L6" i="8" s="1"/>
  <c r="M6" i="8" s="1"/>
  <c r="N6" i="8" s="1"/>
  <c r="O6" i="8" s="1"/>
  <c r="P6" i="8" s="1"/>
  <c r="Q6" i="8" s="1"/>
  <c r="G55" i="11" l="1"/>
  <c r="G56" i="11"/>
  <c r="G58" i="11"/>
  <c r="B54" i="8"/>
  <c r="B68" i="8"/>
  <c r="B66" i="8"/>
  <c r="B59" i="8"/>
  <c r="B64" i="8"/>
  <c r="B90" i="8"/>
  <c r="B27" i="8"/>
  <c r="B19" i="8"/>
  <c r="B26" i="8"/>
  <c r="G45" i="4" l="1"/>
  <c r="G46" i="4"/>
  <c r="G48" i="4"/>
  <c r="G51" i="4"/>
  <c r="G53" i="4"/>
  <c r="G49" i="4" l="1"/>
  <c r="G43" i="4"/>
  <c r="F56" i="3" l="1"/>
  <c r="D56" i="3"/>
  <c r="G47" i="3"/>
  <c r="G46" i="3"/>
  <c r="G45" i="3"/>
  <c r="G39" i="3"/>
  <c r="G38" i="3"/>
  <c r="G37" i="3"/>
  <c r="G36" i="3"/>
  <c r="G35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F170" i="4"/>
  <c r="D170" i="4"/>
  <c r="G155" i="4"/>
  <c r="G154" i="4"/>
  <c r="G150" i="4"/>
  <c r="G149" i="4"/>
  <c r="G147" i="4"/>
  <c r="G146" i="4" s="1"/>
  <c r="G145" i="4"/>
  <c r="G144" i="4" s="1"/>
  <c r="G143" i="4"/>
  <c r="G142" i="4"/>
  <c r="G141" i="4"/>
  <c r="G140" i="4"/>
  <c r="G138" i="4"/>
  <c r="G137" i="4" s="1"/>
  <c r="G133" i="4"/>
  <c r="G132" i="4"/>
  <c r="G131" i="4" s="1"/>
  <c r="G130" i="4"/>
  <c r="G129" i="4" s="1"/>
  <c r="G128" i="4"/>
  <c r="G127" i="4" s="1"/>
  <c r="G126" i="4"/>
  <c r="G125" i="4"/>
  <c r="G124" i="4"/>
  <c r="G122" i="4"/>
  <c r="G121" i="4"/>
  <c r="G120" i="4"/>
  <c r="G115" i="4"/>
  <c r="G114" i="4"/>
  <c r="G113" i="4"/>
  <c r="G112" i="4"/>
  <c r="G111" i="4"/>
  <c r="G110" i="4"/>
  <c r="G109" i="4"/>
  <c r="G108" i="4"/>
  <c r="G106" i="4"/>
  <c r="G105" i="4"/>
  <c r="G104" i="4"/>
  <c r="G103" i="4"/>
  <c r="G101" i="4"/>
  <c r="G100" i="4" s="1"/>
  <c r="G99" i="4"/>
  <c r="G98" i="4"/>
  <c r="G96" i="4"/>
  <c r="G95" i="4"/>
  <c r="G93" i="4"/>
  <c r="G92" i="4"/>
  <c r="G90" i="4"/>
  <c r="G89" i="4"/>
  <c r="G87" i="4"/>
  <c r="G86" i="4" s="1"/>
  <c r="G82" i="4"/>
  <c r="G81" i="4"/>
  <c r="G80" i="4"/>
  <c r="G79" i="4"/>
  <c r="G75" i="4"/>
  <c r="G74" i="4"/>
  <c r="G73" i="4"/>
  <c r="G72" i="4"/>
  <c r="G71" i="4"/>
  <c r="G70" i="4"/>
  <c r="G65" i="4"/>
  <c r="G64" i="4"/>
  <c r="G63" i="4"/>
  <c r="G62" i="4"/>
  <c r="G61" i="4"/>
  <c r="G59" i="4"/>
  <c r="G58" i="4"/>
  <c r="G57" i="4"/>
  <c r="G56" i="4"/>
  <c r="G38" i="4"/>
  <c r="G37" i="4"/>
  <c r="G33" i="4"/>
  <c r="G32" i="4" s="1"/>
  <c r="G29" i="4"/>
  <c r="G28" i="4"/>
  <c r="G27" i="4"/>
  <c r="G25" i="4"/>
  <c r="G24" i="4"/>
  <c r="G23" i="4"/>
  <c r="G21" i="4"/>
  <c r="G20" i="4"/>
  <c r="G19" i="4"/>
  <c r="G32" i="3" l="1"/>
  <c r="H32" i="3" s="1"/>
  <c r="H53" i="3" s="1"/>
  <c r="G102" i="4"/>
  <c r="G48" i="3"/>
  <c r="G123" i="4"/>
  <c r="G97" i="4"/>
  <c r="G139" i="4"/>
  <c r="G36" i="4"/>
  <c r="G91" i="4"/>
  <c r="G40" i="3"/>
  <c r="G22" i="4"/>
  <c r="G148" i="4"/>
  <c r="G76" i="4"/>
  <c r="G26" i="4"/>
  <c r="G107" i="4"/>
  <c r="G119" i="4"/>
  <c r="G18" i="4"/>
  <c r="G88" i="4"/>
  <c r="G83" i="4"/>
  <c r="G94" i="4"/>
  <c r="G157" i="4"/>
  <c r="G53" i="3" l="1"/>
  <c r="G134" i="4"/>
  <c r="G167" i="4" s="1"/>
  <c r="G55" i="3"/>
  <c r="H48" i="3"/>
  <c r="H55" i="3" s="1"/>
  <c r="G54" i="3"/>
  <c r="H40" i="3"/>
  <c r="H54" i="3" s="1"/>
  <c r="H157" i="4"/>
  <c r="H169" i="4" s="1"/>
  <c r="G169" i="4"/>
  <c r="G151" i="4"/>
  <c r="G168" i="4" s="1"/>
  <c r="H83" i="4"/>
  <c r="H165" i="4" s="1"/>
  <c r="G165" i="4"/>
  <c r="H76" i="4"/>
  <c r="H164" i="4" s="1"/>
  <c r="G164" i="4"/>
  <c r="G40" i="4"/>
  <c r="G116" i="4"/>
  <c r="G166" i="4" s="1"/>
  <c r="H56" i="3" l="1"/>
  <c r="H134" i="4"/>
  <c r="H167" i="4" s="1"/>
  <c r="G56" i="3"/>
  <c r="F57" i="3" s="1"/>
  <c r="G57" i="3" s="1"/>
  <c r="H151" i="4"/>
  <c r="H168" i="4" s="1"/>
  <c r="H40" i="4"/>
  <c r="H162" i="4" s="1"/>
  <c r="G162" i="4"/>
  <c r="H116" i="4"/>
  <c r="H166" i="4" s="1"/>
  <c r="G60" i="4" l="1"/>
  <c r="G54" i="4" s="1"/>
  <c r="G67" i="4" s="1"/>
  <c r="G163" i="4" l="1"/>
  <c r="G170" i="4" s="1"/>
  <c r="H67" i="4"/>
  <c r="H163" i="4" s="1"/>
  <c r="G173" i="4" l="1"/>
  <c r="H170" i="4"/>
  <c r="F171" i="4"/>
  <c r="D171" i="4"/>
  <c r="E99" i="8" l="1"/>
  <c r="E98" i="8"/>
  <c r="I30" i="4"/>
  <c r="I31" i="4"/>
  <c r="I34" i="4"/>
  <c r="I35" i="4"/>
  <c r="I47" i="3"/>
  <c r="D92" i="8" s="1"/>
  <c r="I145" i="4"/>
  <c r="I138" i="4"/>
  <c r="D72" i="8" s="1"/>
  <c r="I120" i="4"/>
  <c r="D60" i="8" s="1"/>
  <c r="I105" i="4"/>
  <c r="I96" i="4"/>
  <c r="D55" i="8" s="1"/>
  <c r="I75" i="4"/>
  <c r="D48" i="8" s="1"/>
  <c r="I63" i="4"/>
  <c r="D39" i="8" s="1"/>
  <c r="I25" i="4"/>
  <c r="D19" i="8" s="1"/>
  <c r="I37" i="4"/>
  <c r="D27" i="8" s="1"/>
  <c r="I144" i="4"/>
  <c r="I140" i="4"/>
  <c r="D74" i="8" s="1"/>
  <c r="I104" i="4"/>
  <c r="I74" i="4"/>
  <c r="D47" i="8" s="1"/>
  <c r="I24" i="4"/>
  <c r="D18" i="8" s="1"/>
  <c r="I46" i="3"/>
  <c r="D91" i="8" s="1"/>
  <c r="I147" i="4"/>
  <c r="D79" i="8" s="1"/>
  <c r="I121" i="4"/>
  <c r="D61" i="8" s="1"/>
  <c r="I97" i="4"/>
  <c r="I106" i="4"/>
  <c r="I81" i="4"/>
  <c r="D51" i="8" s="1"/>
  <c r="I70" i="4"/>
  <c r="D43" i="8" s="1"/>
  <c r="I64" i="4"/>
  <c r="D40" i="8" s="1"/>
  <c r="I28" i="4"/>
  <c r="D22" i="8" s="1"/>
  <c r="I38" i="4"/>
  <c r="D28" i="8" s="1"/>
  <c r="I38" i="3"/>
  <c r="D89" i="8" s="1"/>
  <c r="I149" i="4"/>
  <c r="D81" i="8" s="1"/>
  <c r="I122" i="4"/>
  <c r="D62" i="8" s="1"/>
  <c r="I98" i="4"/>
  <c r="I108" i="4"/>
  <c r="I82" i="4"/>
  <c r="D52" i="8" s="1"/>
  <c r="I57" i="4"/>
  <c r="D33" i="8" s="1"/>
  <c r="I65" i="4"/>
  <c r="D41" i="8" s="1"/>
  <c r="I19" i="4"/>
  <c r="D13" i="8" s="1"/>
  <c r="I37" i="3"/>
  <c r="D88" i="8" s="1"/>
  <c r="I150" i="4"/>
  <c r="I124" i="4"/>
  <c r="D64" i="8" s="1"/>
  <c r="I99" i="4"/>
  <c r="I109" i="4"/>
  <c r="I79" i="4"/>
  <c r="D50" i="8" s="1"/>
  <c r="I58" i="4"/>
  <c r="D34" i="8" s="1"/>
  <c r="I56" i="4"/>
  <c r="D32" i="8" s="1"/>
  <c r="I141" i="4"/>
  <c r="D75" i="8" s="1"/>
  <c r="I154" i="4"/>
  <c r="D83" i="8" s="1"/>
  <c r="I125" i="4"/>
  <c r="I100" i="4"/>
  <c r="I110" i="4"/>
  <c r="I71" i="4"/>
  <c r="D44" i="8" s="1"/>
  <c r="I59" i="4"/>
  <c r="D35" i="8" s="1"/>
  <c r="I20" i="4"/>
  <c r="D14" i="8" s="1"/>
  <c r="I130" i="4"/>
  <c r="D69" i="8" s="1"/>
  <c r="I113" i="4"/>
  <c r="D57" i="8" s="1"/>
  <c r="I62" i="4"/>
  <c r="D38" i="8" s="1"/>
  <c r="I142" i="4"/>
  <c r="D76" i="8" s="1"/>
  <c r="I155" i="4"/>
  <c r="D84" i="8" s="1"/>
  <c r="I126" i="4"/>
  <c r="D65" i="8" s="1"/>
  <c r="I101" i="4"/>
  <c r="I111" i="4"/>
  <c r="I72" i="4"/>
  <c r="D45" i="8" s="1"/>
  <c r="I60" i="4"/>
  <c r="D36" i="8" s="1"/>
  <c r="I21" i="4"/>
  <c r="D15" i="8" s="1"/>
  <c r="I33" i="4"/>
  <c r="D25" i="8" s="1"/>
  <c r="I143" i="4"/>
  <c r="D77" i="8" s="1"/>
  <c r="I156" i="4"/>
  <c r="I128" i="4"/>
  <c r="D67" i="8" s="1"/>
  <c r="I103" i="4"/>
  <c r="I112" i="4"/>
  <c r="I73" i="4"/>
  <c r="D46" i="8" s="1"/>
  <c r="I61" i="4"/>
  <c r="D37" i="8" s="1"/>
  <c r="I23" i="4"/>
  <c r="D17" i="8" s="1"/>
  <c r="I29" i="4"/>
  <c r="D23" i="8" s="1"/>
  <c r="G171" i="4"/>
  <c r="I62" i="3" l="1"/>
  <c r="D94" i="8"/>
  <c r="M95" i="8" l="1"/>
  <c r="M98" i="8" s="1"/>
  <c r="Q95" i="8"/>
  <c r="Q98" i="8" s="1"/>
  <c r="L95" i="8"/>
  <c r="L98" i="8" s="1"/>
  <c r="H95" i="8"/>
  <c r="H98" i="8" s="1"/>
  <c r="K95" i="8"/>
  <c r="K98" i="8" s="1"/>
  <c r="F95" i="8"/>
  <c r="F98" i="8" s="1"/>
  <c r="N95" i="8"/>
  <c r="N98" i="8" s="1"/>
  <c r="P95" i="8"/>
  <c r="P98" i="8" s="1"/>
  <c r="J95" i="8"/>
  <c r="J98" i="8" s="1"/>
  <c r="G95" i="8"/>
  <c r="G98" i="8" s="1"/>
  <c r="O95" i="8"/>
  <c r="O98" i="8" s="1"/>
  <c r="I95" i="8"/>
  <c r="I98" i="8" s="1"/>
  <c r="F96" i="8" l="1"/>
  <c r="G96" i="8" s="1"/>
  <c r="H96" i="8" s="1"/>
  <c r="I96" i="8" s="1"/>
  <c r="J96" i="8" s="1"/>
  <c r="K96" i="8" s="1"/>
  <c r="L96" i="8" s="1"/>
  <c r="M96" i="8" s="1"/>
  <c r="N96" i="8" s="1"/>
  <c r="O96" i="8" s="1"/>
  <c r="P96" i="8" s="1"/>
  <c r="Q96" i="8" s="1"/>
  <c r="F99" i="8"/>
  <c r="G99" i="8" s="1"/>
  <c r="H99" i="8" s="1"/>
  <c r="I99" i="8" s="1"/>
  <c r="J99" i="8" s="1"/>
  <c r="K99" i="8" s="1"/>
  <c r="L99" i="8" s="1"/>
  <c r="M99" i="8" s="1"/>
  <c r="N99" i="8" s="1"/>
  <c r="O99" i="8" s="1"/>
  <c r="P99" i="8" s="1"/>
  <c r="Q99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Niky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 debe tomar como referencia el valor de la UVI del último día del mes inmediato anterior a la presentación, tomándose de lo publicado por el Banco Central de la República Argentina.</t>
        </r>
      </text>
    </comment>
    <comment ref="D10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La fecha debe escribirse en formato 00/00/0000.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Niky</author>
  </authors>
  <commentList>
    <comment ref="D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Se debe tomar como referencia el valor de la UVI del último día del mes inmediato anterior a la presentación, tomándose de lo publicado por el Banco Central de la República Argentina.</t>
        </r>
      </text>
    </comment>
    <comment ref="D10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La fecha debe escribirse en formato 00/00/0000.
</t>
        </r>
      </text>
    </comment>
  </commentList>
</comments>
</file>

<file path=xl/sharedStrings.xml><?xml version="1.0" encoding="utf-8"?>
<sst xmlns="http://schemas.openxmlformats.org/spreadsheetml/2006/main" count="739" uniqueCount="459">
  <si>
    <t>U</t>
  </si>
  <si>
    <t>m3</t>
  </si>
  <si>
    <t>ml</t>
  </si>
  <si>
    <t>m2</t>
  </si>
  <si>
    <t>u</t>
  </si>
  <si>
    <t>gl</t>
  </si>
  <si>
    <t>Item</t>
  </si>
  <si>
    <t>Cantidad</t>
  </si>
  <si>
    <t>Precio Total</t>
  </si>
  <si>
    <t>Descripcion</t>
  </si>
  <si>
    <t xml:space="preserve">Precio Unitario </t>
  </si>
  <si>
    <t>Badenes</t>
  </si>
  <si>
    <t>NOTAS:</t>
  </si>
  <si>
    <t>OBRAS RED AGUA POTABLE</t>
  </si>
  <si>
    <t>OBRAS PEATONAL</t>
  </si>
  <si>
    <t>OBRAS RED CLOACAL</t>
  </si>
  <si>
    <t>OBRAS RED GAS NATURAL</t>
  </si>
  <si>
    <t>OBRAS COMPLEMENTARIAS</t>
  </si>
  <si>
    <t>Descripción</t>
  </si>
  <si>
    <t>Desbosque,destronque y limpieza del terreno</t>
  </si>
  <si>
    <t>Ha</t>
  </si>
  <si>
    <t>Base o Sub-base suelo cemento</t>
  </si>
  <si>
    <t>tn</t>
  </si>
  <si>
    <t>Tomado de junta de dilataciòn</t>
  </si>
  <si>
    <t>Aceros especiales en barras colocados en HºAº</t>
  </si>
  <si>
    <t>gl.</t>
  </si>
  <si>
    <t>OBRAS RED ELECTRICA Y ALUMBRADO PUBLICO</t>
  </si>
  <si>
    <t>Red VIAL, apertura y tratamiento de CALZADA FLEXIBLE (Enripiado, Carpeta Asfàltica o Pavimento intertrabado)</t>
  </si>
  <si>
    <t>Excav. de zanja en terreno de cualquier categoría (incluye acopio y/o retiro del mat. de la excavación, entibados, desagote, depresión de napa, etc.)</t>
  </si>
  <si>
    <t>Relleno con material del lugar</t>
  </si>
  <si>
    <t>Provisión, acarreo y colocación de cañerías de PVC-RCP, clase 10, de espesor standard, con aro de goma. Incluye accesorios.</t>
  </si>
  <si>
    <t>Provisión de materiales y ejecución de conexiones domiciliarios de PEAD PN10 (cañerías, accesorios, etc.)</t>
  </si>
  <si>
    <t>Prueba Hidráulica</t>
  </si>
  <si>
    <t>Red de distribución de AGUA POTABLE</t>
  </si>
  <si>
    <t>SUBTOTAL RED DE AGUA</t>
  </si>
  <si>
    <t>ud</t>
  </si>
  <si>
    <t>SUBTOTAL RED VIAL, CALZADA FLEXIBLE</t>
  </si>
  <si>
    <t>Excavaciones y Rellenos</t>
  </si>
  <si>
    <t xml:space="preserve">Bocas de Registro (BR) </t>
  </si>
  <si>
    <t>SUBTOTAL RED CLOACAL</t>
  </si>
  <si>
    <t>Excavaciones para colocación de cañerías, medidas de acuerdo a planos, según ancho de zanja mínimo, tapada de proyecto y longitud de colocación de cañería.</t>
  </si>
  <si>
    <t xml:space="preserve">Provisión y colocación de válvulas de bloqueo, esféricas, de polietileno, incluyendo accesorios (extensor de vástago, camisa de PVC, marco y tapa, etc.)  </t>
  </si>
  <si>
    <t>Rellenos para colocación de cañería</t>
  </si>
  <si>
    <t>Varios</t>
  </si>
  <si>
    <t>Pruebas</t>
  </si>
  <si>
    <t xml:space="preserve"> Diámetro ……. mm</t>
  </si>
  <si>
    <t>SUBTOTAL RED DE GAS NATURAL</t>
  </si>
  <si>
    <t>Red de GAS NATURAL</t>
  </si>
  <si>
    <t>SUBTOTAL RED PEATONAL, VEREDAS</t>
  </si>
  <si>
    <t>SUBTOTAL OBRAS COMPLEMENTARIAS</t>
  </si>
  <si>
    <t>Red VIAL, apertura y tratamiento de CALZADA RIGIDA (Pavimento H°)</t>
  </si>
  <si>
    <t>Construcciòn de calzada de Hormigon de CP esp.: 0,18m.</t>
  </si>
  <si>
    <t>SUBTOTAL RED VIAL, CALZADA RIGIDA</t>
  </si>
  <si>
    <t>OBRAS RED PLUVIAL</t>
  </si>
  <si>
    <t>OBRAS RED VIAL (Calzada Flexible)</t>
  </si>
  <si>
    <t>1.1</t>
  </si>
  <si>
    <t>1.2</t>
  </si>
  <si>
    <t>1.3</t>
  </si>
  <si>
    <t>2.1</t>
  </si>
  <si>
    <t>2.2</t>
  </si>
  <si>
    <t>2.3</t>
  </si>
  <si>
    <t>3.1</t>
  </si>
  <si>
    <t>4.1</t>
  </si>
  <si>
    <t>4.2</t>
  </si>
  <si>
    <t>4.3</t>
  </si>
  <si>
    <t>5.1</t>
  </si>
  <si>
    <t>6.1</t>
  </si>
  <si>
    <t>6.2</t>
  </si>
  <si>
    <t>7.1</t>
  </si>
  <si>
    <t>1.1.1</t>
  </si>
  <si>
    <t>1.1.2</t>
  </si>
  <si>
    <t>1.1.3</t>
  </si>
  <si>
    <t>1.2.1</t>
  </si>
  <si>
    <t>1.3.1</t>
  </si>
  <si>
    <t>1.3.2</t>
  </si>
  <si>
    <t>1.4</t>
  </si>
  <si>
    <t>1.4.1</t>
  </si>
  <si>
    <t>1.5</t>
  </si>
  <si>
    <t>1.5.1</t>
  </si>
  <si>
    <t>1.6</t>
  </si>
  <si>
    <t>1.6.1</t>
  </si>
  <si>
    <t>1.7</t>
  </si>
  <si>
    <t>2.1.1</t>
  </si>
  <si>
    <t>Diámetro nominal ... mm</t>
  </si>
  <si>
    <t>2.1.2</t>
  </si>
  <si>
    <t>2.2.1</t>
  </si>
  <si>
    <t>2.2.2</t>
  </si>
  <si>
    <t>2.3.1</t>
  </si>
  <si>
    <t>3.4</t>
  </si>
  <si>
    <t>3.5</t>
  </si>
  <si>
    <t>3.6</t>
  </si>
  <si>
    <t>3.7</t>
  </si>
  <si>
    <t>3.9</t>
  </si>
  <si>
    <t>4.4</t>
  </si>
  <si>
    <t>Rellenos</t>
  </si>
  <si>
    <t>Relleno c/material del lugar</t>
  </si>
  <si>
    <t>Provisión y colocación asiento de arena de 0,10 m de espesor</t>
  </si>
  <si>
    <t>5.1.1</t>
  </si>
  <si>
    <t>5.2</t>
  </si>
  <si>
    <t>5.2.1</t>
  </si>
  <si>
    <t>5.2.2</t>
  </si>
  <si>
    <t>Red PEATONAL, VEREDAS</t>
  </si>
  <si>
    <t>Diámetro ... mm</t>
  </si>
  <si>
    <t>5.3</t>
  </si>
  <si>
    <t>5.3.1</t>
  </si>
  <si>
    <t>5.4</t>
  </si>
  <si>
    <t>5.4.1</t>
  </si>
  <si>
    <t>5.4.2</t>
  </si>
  <si>
    <t>5.5</t>
  </si>
  <si>
    <t>5.5.1</t>
  </si>
  <si>
    <t>5.5.2</t>
  </si>
  <si>
    <t>5.6</t>
  </si>
  <si>
    <t>SUBTOTAL RED PLUVIAL</t>
  </si>
  <si>
    <t>Bocas de Registro (BR) de H°A° de 1,20 m de diámetro hasta 2,50 m de profundidad (incluye: excavación, cojinetes y marco/tapa de H°F° de tipo pesado ó fundición dúctil)</t>
  </si>
  <si>
    <t>6.1.1</t>
  </si>
  <si>
    <t>6.1.2</t>
  </si>
  <si>
    <t>6.1.3</t>
  </si>
  <si>
    <t>6.2.1</t>
  </si>
  <si>
    <t>6.3</t>
  </si>
  <si>
    <t>6.3.1</t>
  </si>
  <si>
    <t>6.2.2</t>
  </si>
  <si>
    <t>6.4</t>
  </si>
  <si>
    <t>6.4.1</t>
  </si>
  <si>
    <t>6.5</t>
  </si>
  <si>
    <t>6.5.1</t>
  </si>
  <si>
    <t>6.6</t>
  </si>
  <si>
    <t>Conexiones Domiciliarias</t>
  </si>
  <si>
    <t>7.2</t>
  </si>
  <si>
    <t>7.3</t>
  </si>
  <si>
    <t>7.4</t>
  </si>
  <si>
    <t>7.1.1</t>
  </si>
  <si>
    <t>7.2.1</t>
  </si>
  <si>
    <t>7.2.2</t>
  </si>
  <si>
    <t>7.3.1</t>
  </si>
  <si>
    <t>7.4.1</t>
  </si>
  <si>
    <t>7.5</t>
  </si>
  <si>
    <t>7.5.1</t>
  </si>
  <si>
    <t>7.5.2</t>
  </si>
  <si>
    <t>8.1</t>
  </si>
  <si>
    <t>8.3</t>
  </si>
  <si>
    <t>SUBTOTAL RED ELECTRICA Y ALUMBRADO PUBLICO</t>
  </si>
  <si>
    <t>Arboles 20L (Incluye aporte tierra negra)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</si>
  <si>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</si>
  <si>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</si>
  <si>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</si>
  <si>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</si>
  <si>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</si>
  <si>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</si>
  <si>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</si>
  <si>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</si>
  <si>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</si>
  <si>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</si>
  <si>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</si>
  <si>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</si>
  <si>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</si>
  <si>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</si>
  <si>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10.1</t>
  </si>
  <si>
    <t>10.2</t>
  </si>
  <si>
    <t>10.3</t>
  </si>
  <si>
    <t>10.4</t>
  </si>
  <si>
    <t>10.5</t>
  </si>
  <si>
    <t>SUBTOTAL PILARES MULTISERVICIO</t>
  </si>
  <si>
    <t>PILARES MULTISERVICIOS</t>
  </si>
  <si>
    <t>11.6</t>
  </si>
  <si>
    <t>SUBTOTAL NEXOS</t>
  </si>
  <si>
    <t>ud.</t>
  </si>
  <si>
    <t>Modalidad de ejecución:</t>
  </si>
  <si>
    <t>Ubicación del predio:</t>
  </si>
  <si>
    <t>Nombre del proyecto/barrio:</t>
  </si>
  <si>
    <t>Cantidad de lotes totales para uso residencial:</t>
  </si>
  <si>
    <t xml:space="preserve">Red PLUVIAL </t>
  </si>
  <si>
    <t>Valor de UVI a la fecha ($)</t>
  </si>
  <si>
    <t>Fecha de referencia UVI</t>
  </si>
  <si>
    <t>PILARES MULTISERVICIO (Electricidad/Gas)</t>
  </si>
  <si>
    <t>Ejecución Revoque Impermeable + Grueso fratasado de terminación</t>
  </si>
  <si>
    <t>Excavación</t>
  </si>
  <si>
    <t>Terraplén con compactaciòn especial</t>
  </si>
  <si>
    <t>Terraplén sin compactaciòn especial</t>
  </si>
  <si>
    <t>Provisiòn y colocación de caños de desague</t>
  </si>
  <si>
    <t>Señalamiento horizontal de acuerdo a normativas exigentes</t>
  </si>
  <si>
    <t>Provisión y colocación de cañerías (Entrada c/pipeta, Interconección, salida hacia vivienda y PAT)</t>
  </si>
  <si>
    <t>Red CLOACAL</t>
  </si>
  <si>
    <t>Total ($)</t>
  </si>
  <si>
    <t>Total (UVIs)</t>
  </si>
  <si>
    <t>A financiar por Nación</t>
  </si>
  <si>
    <t>A financiar por Ente Ejecutor</t>
  </si>
  <si>
    <t>RESUMEN DE LA INFRAESTRUCTURA REQUERIDA</t>
  </si>
  <si>
    <t>Ítem</t>
  </si>
  <si>
    <t>1. Se debe aclarar la condición frente al IVA.</t>
  </si>
  <si>
    <t>2. Se deben incluir todas las tareas necesarias para finalizar la obra.</t>
  </si>
  <si>
    <t>3. Se pueden incluir o eliminar items de la presente planilla según Proyecto.</t>
  </si>
  <si>
    <t>4. La no inclusión de un ítem o tarea no implica un reconocimiento adicional posterior.</t>
  </si>
  <si>
    <t>TOTALES ($,UVIs y %)</t>
  </si>
  <si>
    <t>5. Al momento de realizar el trámite TAD, tendrá que completar en el formulariode la solicitud un resumen del presupuesto solicitado que deberá corresponderse con el presente cómputo.</t>
  </si>
  <si>
    <t>6. De requerir la adquisición de suelo, el monto de dicha solicitud no corresponde en el presente cómputo sino que deberá especificarlo en el formulario del trámite.</t>
  </si>
  <si>
    <t>PLANILLA DE CÓMPUTO Y PRESUPUESTO DE LAS OBRAS DE INFRAESTRUCTURA REQUERIDAS</t>
  </si>
  <si>
    <t xml:space="preserve">VALOR DE LA INFRAESTRUCTURA BASICA. SIN NEXOS </t>
  </si>
  <si>
    <t xml:space="preserve">Provisión y colocación de caja medidor monofásico y tablero primario (ambos estancos) todo s/ disposiciones vigentes. </t>
  </si>
  <si>
    <t>Provisión, acarreo y colocación de cañerías de PVC/PEAD-RCP, clase 6/10, de espesor standard, con aro de goma. Incluye accesorios.</t>
  </si>
  <si>
    <t>5. Al momento de realizar el trámite TAD, tendrá que completar en el formulario de la solicitud un resumen del presupuesto solicitado que deberá corresponderse con el presente cómputo.</t>
  </si>
  <si>
    <t xml:space="preserve">Provisión, acarreo y colocación de conductos (Premoldeados de hormigón armado, Corrugado de PVC, etc.) s/ proyecto </t>
  </si>
  <si>
    <t>Relleno, tapado y compactaciòn de zanja con material del lugar</t>
  </si>
  <si>
    <t>Excav. de zanja en terreno de cualquier categoría (incluye acopio y/o retiro del mat. de la excavación, voladura roca, entibados, desagote, depresión de napa, etc.)</t>
  </si>
  <si>
    <t>1.7.1</t>
  </si>
  <si>
    <t>1.8</t>
  </si>
  <si>
    <t>Estructura de sostén</t>
  </si>
  <si>
    <t>Prov. y montaje de columna metálica recta</t>
  </si>
  <si>
    <t>Conductores</t>
  </si>
  <si>
    <t>Provisión y montaje de columnas o postes</t>
  </si>
  <si>
    <t>Transformador</t>
  </si>
  <si>
    <t>Provisión y montaje de transformador</t>
  </si>
  <si>
    <t xml:space="preserve">Prov. y coloc. de cables aéreos preensamblados </t>
  </si>
  <si>
    <t>2.1.1.1</t>
  </si>
  <si>
    <t>2.1.1.2</t>
  </si>
  <si>
    <t>2.1.2.1</t>
  </si>
  <si>
    <t>2.2.2.1</t>
  </si>
  <si>
    <t>2.2.1.1</t>
  </si>
  <si>
    <t>2.3.1.1</t>
  </si>
  <si>
    <t>Red ELECTRICA DE MEDIA TENSIÓN, BAJA TENSION Y ALUMBRADO PUBLICO</t>
  </si>
  <si>
    <t>S.E.T.A.</t>
  </si>
  <si>
    <t>Prov. y montaje de columna de HºAº</t>
  </si>
  <si>
    <t>5.3.2</t>
  </si>
  <si>
    <t>Alcantarillas</t>
  </si>
  <si>
    <t>5.6.1</t>
  </si>
  <si>
    <t>5.7</t>
  </si>
  <si>
    <t>Cámaras de Inspección y Sumideros</t>
  </si>
  <si>
    <t>Ejecuciòn de Sumideros del Tipo</t>
  </si>
  <si>
    <t>Túneles</t>
  </si>
  <si>
    <t>Tunelería teledirigida</t>
  </si>
  <si>
    <t>Desagüe pluvial a cielo abierto</t>
  </si>
  <si>
    <t>Perfilado de canales</t>
  </si>
  <si>
    <t>Profundización de canales</t>
  </si>
  <si>
    <t>Limpieza de canales y zanjas</t>
  </si>
  <si>
    <t>Revestimiento y construcción de canales</t>
  </si>
  <si>
    <t>Manto geotextil</t>
  </si>
  <si>
    <t>Canal Trapecial Revestido con piedra en fondo y taludes</t>
  </si>
  <si>
    <t>Colchón de piedras c/alambre tejido en malla hexagonal galvanizado</t>
  </si>
  <si>
    <t xml:space="preserve">Canal de H°A° de sección rectangular </t>
  </si>
  <si>
    <t>Limpieza y desobstrucción cañerias</t>
  </si>
  <si>
    <t>5.7.1</t>
  </si>
  <si>
    <t>5.7.2</t>
  </si>
  <si>
    <t>5.7.3</t>
  </si>
  <si>
    <t>5.7.4</t>
  </si>
  <si>
    <t>5.8</t>
  </si>
  <si>
    <t>5.8.1</t>
  </si>
  <si>
    <t>5.8.2</t>
  </si>
  <si>
    <t>5.8.3</t>
  </si>
  <si>
    <t>5.8.4</t>
  </si>
  <si>
    <t>5.8.5</t>
  </si>
  <si>
    <t>5.8.6</t>
  </si>
  <si>
    <t>5.9</t>
  </si>
  <si>
    <t>5.10</t>
  </si>
  <si>
    <t>m</t>
  </si>
  <si>
    <t xml:space="preserve"> Los valores finales deben incluir impuestos, gastos generales y beneficios. </t>
  </si>
  <si>
    <t>Cordón cuneta de Hº Aº (incluye paquete estructural base)</t>
  </si>
  <si>
    <t>NEXOS REDES (s/ requerimiento de las prestatarias de servicios)</t>
  </si>
  <si>
    <t>NEXOS REDES (incluye obra civil y electromecánica)</t>
  </si>
  <si>
    <t>NEXOS REDES</t>
  </si>
  <si>
    <t>RUBROS OPCIONALES Y NEXOS DE REDES ADICIONADOS A LA INFRAESTRUCTURA BASICA</t>
  </si>
  <si>
    <t>Total UVIs</t>
  </si>
  <si>
    <t>Red Eléctrica de Media Tensión</t>
  </si>
  <si>
    <t>RED VIAL (Opción Calzada Rígida)</t>
  </si>
  <si>
    <t>Ejecución de Cámaras de Inspección</t>
  </si>
  <si>
    <t>Para canales y conductos en cualquier clase de terreno y profundidad (incluye: acopio y/o retiro del material de la excavación, entibados, desagote de zanja y/o depresión de napa en caso de ser necesario). Excavacion Mecánica.</t>
  </si>
  <si>
    <t>Provisión y colocación de gabinete medidor gas c/ marco y puerta metálicos (reglamentario 450 x 600 mm.)</t>
  </si>
  <si>
    <t>Ejecución fundación y pilar (mapostería o premoldeado s/ disposiciones vigentes)</t>
  </si>
  <si>
    <t>Colocación de membranas de polietileno o Geotextiles</t>
  </si>
  <si>
    <t>Preparación de la subrasante</t>
  </si>
  <si>
    <t>Provisión y colocación de válvulas de limpieza (VL). Incluye cámara, tapa y accesorios.</t>
  </si>
  <si>
    <t>Red Eléctrica Baja Tensión y Alumbrado Público</t>
  </si>
  <si>
    <t>7. Los Nexos necesarios deberán ser presentados de la misma manera que las redes internas, con su correspondiente Memoria técnica descriptiva y toda la documentación gráfica que permita su análisis.</t>
  </si>
  <si>
    <t>Provisión y colocación de válvulas esclusas (VE). Incluye cámara, tapa y accesorios.</t>
  </si>
  <si>
    <t>Provisión y colocación de válvulas de aire (VA). Incluye cámara, tapa y accesorios.</t>
  </si>
  <si>
    <t>Provisión y colocación de hidrantes (H). Incluye cámara, tapa y accesorios.</t>
  </si>
  <si>
    <t>Excavacion para colocación de cañerías, medidas de acuerdo a planos, según ancho de zanja mínimo, tapada mínima y longitud s/proyecto.</t>
  </si>
  <si>
    <t>Construcción de Alcantarillas de HºAº</t>
  </si>
  <si>
    <t>Excavación de zanja en terreno de cualquier categoría</t>
  </si>
  <si>
    <t>Bocas de Inspección y Limpieza (B.I.L.)</t>
  </si>
  <si>
    <t>Provisión de materiales y ejecución de B.I.L. de PVC110 en vereda. (Incluye cañerías, accesorios, marco y tapa ciega metálicos, etc.)</t>
  </si>
  <si>
    <t>Paquete Estructural</t>
  </si>
  <si>
    <t>1.3.3</t>
  </si>
  <si>
    <t>Diámetro nominal</t>
  </si>
  <si>
    <t>1.2.3</t>
  </si>
  <si>
    <t>1.2.2</t>
  </si>
  <si>
    <t>Provisión de materiales y ejecución de conexiones domiciliarias de PVC110 (Incluye cañerías, accesorios, etc.)</t>
  </si>
  <si>
    <t>6.2.3</t>
  </si>
  <si>
    <t>Provisión y colocación de cañerías polietileno de alta densidad (PEAD), malla de advertencia y accesorios promedio</t>
  </si>
  <si>
    <t>7.2.3</t>
  </si>
  <si>
    <t>7.2.4</t>
  </si>
  <si>
    <t>Señalética vertical (Indicadores de Calle)</t>
  </si>
  <si>
    <t>Pasante Peatonal sobre Cuneta en Tierra</t>
  </si>
  <si>
    <t>Pasante Peatonal sobre Cuneta Impermeabilizada</t>
  </si>
  <si>
    <t>Rampas Peatonals/ cordon cuneta</t>
  </si>
  <si>
    <t>Cordón cuneta de Hº Aº</t>
  </si>
  <si>
    <t>Demolición</t>
  </si>
  <si>
    <t>Excavación no Clasificada</t>
  </si>
  <si>
    <t>Excavación de zanja en terreno de cualquier categoría (Cuneta en Tierra)</t>
  </si>
  <si>
    <t>Puente  Acceso Vehicular</t>
  </si>
  <si>
    <t>Pasantes SJ 320</t>
  </si>
  <si>
    <t>Por licitación de obra y ejecución por empresa</t>
  </si>
  <si>
    <t>11.11</t>
  </si>
  <si>
    <t>11.12</t>
  </si>
  <si>
    <t xml:space="preserve">Calle Chacabuco entre Republica del Libano y Dr. Ortega - Rawson </t>
  </si>
  <si>
    <t>Diámetro nominal 150 mm</t>
  </si>
  <si>
    <t>Diámetro nominal 100 mm</t>
  </si>
  <si>
    <t>Diámetro nominal 110mm -incluye prueba hidraulica</t>
  </si>
  <si>
    <t>Diámetro nominal 160 mm -incluye prueba hidraulica</t>
  </si>
  <si>
    <t>Diámetro nominal 20 mm - Conexiones Cortas, incluye llave maestra y caja plástica de medidor con tapa (sin la inclusion del medidor).</t>
  </si>
  <si>
    <t>Diámetro nominal 20 mm - Conexiones Largas, incluye llave maestra y caja plástica de medidor con tapa (sin la inclusion del medidor).</t>
  </si>
  <si>
    <t>1.7.2</t>
  </si>
  <si>
    <t xml:space="preserve">Obra de Nexo - Red de agua potable </t>
  </si>
  <si>
    <t xml:space="preserve">Perforaciones semisurgentes (incluye captación, toma, casilla de comando y tratamiento) </t>
  </si>
  <si>
    <t>2.3.1.2</t>
  </si>
  <si>
    <t>2.3.1.3</t>
  </si>
  <si>
    <t>2.3.1.4</t>
  </si>
  <si>
    <t>2.3.1.5</t>
  </si>
  <si>
    <t>2.3.1.6</t>
  </si>
  <si>
    <t>2.3.1.7</t>
  </si>
  <si>
    <t>Provisión, montaje de Poste de madera de 7,5 m</t>
  </si>
  <si>
    <t>Montaje de cable de Al  35 mm2 c/ PVC</t>
  </si>
  <si>
    <t>Cable TT 2x2,5mm2</t>
  </si>
  <si>
    <t>Colocacion de Morsetos</t>
  </si>
  <si>
    <t>Montaje Brazo tipo EQCH CN 77</t>
  </si>
  <si>
    <t>Aislador MN 17</t>
  </si>
  <si>
    <t>2.3.1.8</t>
  </si>
  <si>
    <t>2.3.1.9</t>
  </si>
  <si>
    <t>2.3.1.10</t>
  </si>
  <si>
    <t>Rack mn 482</t>
  </si>
  <si>
    <t>Fusible TN 13</t>
  </si>
  <si>
    <t>Montaje de artefacto tipo meriza 66 p/brazo con lamparas Led de 85 W</t>
  </si>
  <si>
    <t>Ejecución de Base (capa de rodamiento con enripiado)</t>
  </si>
  <si>
    <t xml:space="preserve"> Diámetro 125 mm </t>
  </si>
  <si>
    <t xml:space="preserve"> Diámetro 90 mm</t>
  </si>
  <si>
    <t xml:space="preserve"> Diámetro 63 mm</t>
  </si>
  <si>
    <t xml:space="preserve"> Diámetro 50 mm</t>
  </si>
  <si>
    <t>Diámetro nominal 250mm - incluye prueba hidraulica</t>
  </si>
  <si>
    <t>Diámetro nominal 200 mm - incluye prueba hidraulica</t>
  </si>
  <si>
    <t>Diámetro nominal 160 mm - incluye prueba hidraulica</t>
  </si>
  <si>
    <t>Ejecución de vereda de hormigon con junta de dilatación cada 2 m</t>
  </si>
  <si>
    <t>Desbosque,destronque, limpieza del terreno (erradicacion de arboles) y replanteo</t>
  </si>
  <si>
    <t>Diámetro nominal 200mm</t>
  </si>
  <si>
    <t>Diámetro nominal 200mm -incluye prueba hidraulica</t>
  </si>
  <si>
    <t>RUBRO ITEM</t>
  </si>
  <si>
    <t>DESIGNACION</t>
  </si>
  <si>
    <t>PORCENTAJE INCIDENCIA DEL ITEM</t>
  </si>
  <si>
    <t>MESES</t>
  </si>
  <si>
    <t>Avance Mensual</t>
  </si>
  <si>
    <t>Avance Acumulado</t>
  </si>
  <si>
    <t>Inversión Mensual</t>
  </si>
  <si>
    <t>Inversión Acumulada</t>
  </si>
  <si>
    <t>Curva Máxima</t>
  </si>
  <si>
    <t>Curva Mínima</t>
  </si>
  <si>
    <t>Amado de pilar p/medidor monofasico y equipo de control</t>
  </si>
  <si>
    <t xml:space="preserve">Conexiones Domiciliarias </t>
  </si>
  <si>
    <t>Canal de H° de sección trapecial y compartos</t>
  </si>
  <si>
    <t>Obra de Nexo - Red de Gas</t>
  </si>
  <si>
    <t>% Incidencia</t>
  </si>
  <si>
    <t>A</t>
  </si>
  <si>
    <t>INFRAESTRUCTURA BASICA</t>
  </si>
  <si>
    <t>B</t>
  </si>
  <si>
    <t>PLAN DE TRABAJO</t>
  </si>
  <si>
    <t>AVANCE PORCENTUAL OBRA</t>
  </si>
  <si>
    <t>Valle del Sol - Sector 3</t>
  </si>
  <si>
    <t>CURVA DE INVERSIÓN</t>
  </si>
  <si>
    <t>AVANCE MONETARIO OBRA</t>
  </si>
  <si>
    <t>PLAN DE TRABAJO Y CURVA DE INVERSIONES - Sector 3</t>
  </si>
  <si>
    <t>OBRA:  B° Valle del Sol - Sector 3</t>
  </si>
  <si>
    <t>Anticipo 15%</t>
  </si>
  <si>
    <t xml:space="preserve">                                                                                                       ANALISIS DE PRECIOS</t>
  </si>
  <si>
    <t>COMITENTE:</t>
  </si>
  <si>
    <t>INSTITUTO PROVINCIAL DE LA VIVIENDA</t>
  </si>
  <si>
    <t>CONTRATISTA:</t>
  </si>
  <si>
    <t>xxxxxx</t>
  </si>
  <si>
    <t>OBRA:</t>
  </si>
  <si>
    <t>PRECIOS A:</t>
  </si>
  <si>
    <t>UBICACIÓN:</t>
  </si>
  <si>
    <t>Rawson</t>
  </si>
  <si>
    <t>RUBRO:</t>
  </si>
  <si>
    <t>ITEM:</t>
  </si>
  <si>
    <t>UNIDAD:</t>
  </si>
  <si>
    <t>DATOS REDETERMINACION</t>
  </si>
  <si>
    <t>$ Unitarios</t>
  </si>
  <si>
    <t>$ Parcial</t>
  </si>
  <si>
    <t>CÓDIGO</t>
  </si>
  <si>
    <t>DESCRIPCIÓN</t>
  </si>
  <si>
    <t>A - MATERIALES</t>
  </si>
  <si>
    <t/>
  </si>
  <si>
    <t>Total A</t>
  </si>
  <si>
    <t>B - MANO DE OBRA</t>
  </si>
  <si>
    <t>Total B</t>
  </si>
  <si>
    <t>C - EQUIPOS</t>
  </si>
  <si>
    <t>Total C</t>
  </si>
  <si>
    <t>B° Valle del Sol - Sector 3</t>
  </si>
  <si>
    <t xml:space="preserve">COMITENTE : </t>
  </si>
  <si>
    <t>OBRA :</t>
  </si>
  <si>
    <t>UBICACION:</t>
  </si>
  <si>
    <t>LICITACIÓN N°:</t>
  </si>
  <si>
    <t>06/2021</t>
  </si>
  <si>
    <t xml:space="preserve">EMPRESA CONSTRUCTORA:  </t>
  </si>
  <si>
    <t>COMPOSICION DE GASTOS GENERALES</t>
  </si>
  <si>
    <t>(Valores Netos sin Impuestos)</t>
  </si>
  <si>
    <t>Importe</t>
  </si>
  <si>
    <t>% Incid. Rubro</t>
  </si>
  <si>
    <t>Total Gastos Generales de Obra</t>
  </si>
  <si>
    <t>Gastos Generales de la Empresa</t>
  </si>
  <si>
    <t>TOTAL GASTOS GENERALES</t>
  </si>
  <si>
    <t>xxxxxxxxxxx</t>
  </si>
  <si>
    <t>EXPEDIENTE N°:</t>
  </si>
  <si>
    <t>PRESUPUESTO OFICIAL:</t>
  </si>
  <si>
    <t>ANTICIPO FINANCIERO/ACOPIO:</t>
  </si>
  <si>
    <t>FECHA APERTURA LICITACIÓN:</t>
  </si>
  <si>
    <t>xxxxxxx</t>
  </si>
  <si>
    <t>PLAZO DE OBRA:</t>
  </si>
  <si>
    <t>MONTO DE LA OFERTA:</t>
  </si>
  <si>
    <t>A- )</t>
  </si>
  <si>
    <t xml:space="preserve">INFRAESTRUCTURA + URBANIZACION </t>
  </si>
  <si>
    <t>Urbanización</t>
  </si>
  <si>
    <t>Alumbrado Público</t>
  </si>
  <si>
    <t>Red Electrica - Conexiones domiciliarias monofasicas</t>
  </si>
  <si>
    <t>Red Agua Potable</t>
  </si>
  <si>
    <t>Red Gas</t>
  </si>
  <si>
    <t>Red Cloacas</t>
  </si>
  <si>
    <t>SUB TOTAL INFRAESTRUCTURA + URBANIZACION</t>
  </si>
  <si>
    <t>OBRAS DE NEXO</t>
  </si>
  <si>
    <t>Obra de Nexo - Red de Agua Potable</t>
  </si>
  <si>
    <t>SUB TOTAL OBRAS DE NEXO</t>
  </si>
  <si>
    <t>SUBTOTAL COSTOS DIRECTOS</t>
  </si>
  <si>
    <t>GASTOS GENERALES</t>
  </si>
  <si>
    <t>Subtotal</t>
  </si>
  <si>
    <t>BENEFICIOS</t>
  </si>
  <si>
    <t>IMPUESTOS</t>
  </si>
  <si>
    <t>I.V.A VIVIENDA</t>
  </si>
  <si>
    <t>INGRESOS BRUTOS VIVIENDA</t>
  </si>
  <si>
    <t>MONTO TOTAL DE LA OFERTA</t>
  </si>
  <si>
    <t>Importante:</t>
  </si>
  <si>
    <t>Los cómputos son indicativos.</t>
  </si>
  <si>
    <t>Los proponentes deberán verificar los cómputos oficiales.</t>
  </si>
  <si>
    <t>SON PESOS: …...............................................................................................................................................................</t>
  </si>
  <si>
    <t>El Monto Total de la Obra equivale a …...................... UVIs, a un valor de UVI de …............... a fecha …................................</t>
  </si>
  <si>
    <r>
      <t xml:space="preserve">                            OBRA:  B° Valle del Sol - Sector 3            </t>
    </r>
    <r>
      <rPr>
        <sz val="16"/>
        <rFont val="Arial"/>
        <family val="2"/>
      </rPr>
      <t xml:space="preserve"> ANEXO 4</t>
    </r>
  </si>
  <si>
    <t>ANEXO 5</t>
  </si>
  <si>
    <t>ANEXO 6</t>
  </si>
  <si>
    <t>INFRAESTRUCTURA - URBANIZACIÓN - DOC. FINAL DE OBRA</t>
  </si>
  <si>
    <t xml:space="preserve">ANEXO 2 </t>
  </si>
  <si>
    <t>ANEXO 3</t>
  </si>
  <si>
    <t>ANEXO 7</t>
  </si>
  <si>
    <t>GG</t>
  </si>
  <si>
    <t>Beneficio</t>
  </si>
  <si>
    <t>IVA Infra</t>
  </si>
  <si>
    <t>IB</t>
  </si>
  <si>
    <t>Total D =A+B+C</t>
  </si>
  <si>
    <t>Costo  Neto - D</t>
  </si>
  <si>
    <t>GG = (%) D</t>
  </si>
  <si>
    <t>Benef = (%) D</t>
  </si>
  <si>
    <t>Subtotal- E</t>
  </si>
  <si>
    <t>Sub E = D+GG+Benef</t>
  </si>
  <si>
    <t>IVA = (21%)de Sub E</t>
  </si>
  <si>
    <t xml:space="preserve">IB = (2,4%)de Sub E </t>
  </si>
  <si>
    <t>Total Precio= Sub E + IVA+ 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</si>
</sst>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\ #,##0.00;\-&quot;$&quot;\ #,##0.00"/>
    <numFmt numFmtId="44" formatCode="_-&quot;$&quot;\ * #,##0.00_-;\-&quot;$&quot;\ * #,##0.00_-;_-&quot;$&quot;\ * &quot;-&quot;??_-;_-@_-"/>
    <numFmt numFmtId="164" formatCode="_-&quot;$&quot;* #,##0.00_-;\-&quot;$&quot;* #,##0.00_-;_-&quot;$&quot;* &quot;-&quot;??_-;_-@_-"/>
    <numFmt numFmtId="165" formatCode="_ &quot;$&quot;\ * #,##0.00_ ;_ &quot;$&quot;\ * \-#,##0.00_ ;_ &quot;$&quot;\ * &quot;-&quot;??_ ;_ @_ "/>
    <numFmt numFmtId="166" formatCode="General_)"/>
    <numFmt numFmtId="167" formatCode="&quot;$&quot;\ #,##0.00"/>
    <numFmt numFmtId="168" formatCode="#,##0.00_ ;\-#,##0.00\ "/>
    <numFmt numFmtId="169" formatCode="0.00000%"/>
    <numFmt numFmtId="170" formatCode="&quot;Mes &quot;#,#00\ "/>
    <numFmt numFmtId="171" formatCode="0.0000%"/>
    <numFmt numFmtId="172" formatCode="_ &quot;$&quot;\ * #,##0.00_ ;_ &quot;$&quot;\ * \-#,##0.00_ ;_ @_ "/>
    <numFmt numFmtId="173" formatCode="0.000%"/>
    <numFmt numFmtId="174" formatCode="_-&quot;$&quot;* #,##0.00_-;\-&quot;$&quot;* #,##0.00_-;_-@_-"/>
    <numFmt numFmtId="175" formatCode="#,#00\ &quot;dias corridos&quot;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1"/>
      <name val="Tahoma"/>
      <family val="2"/>
    </font>
    <font>
      <sz val="16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3">
    <xf numFmtId="0" fontId="0" fillId="0" borderId="0"/>
    <xf numFmtId="165" fontId="5" fillId="0" borderId="0" applyFont="0" applyFill="0" applyBorder="0" applyAlignment="0" applyProtection="0"/>
    <xf numFmtId="166" fontId="8" fillId="0" borderId="0"/>
    <xf numFmtId="9" fontId="17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24" fillId="0" borderId="0"/>
  </cellStyleXfs>
  <cellXfs count="465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4" fillId="0" borderId="0" xfId="0" applyFont="1" applyFill="1"/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vertical="center" shrinkToFit="1"/>
    </xf>
    <xf numFmtId="165" fontId="0" fillId="0" borderId="1" xfId="0" applyNumberForma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166" fontId="12" fillId="3" borderId="0" xfId="2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2" fontId="9" fillId="3" borderId="0" xfId="0" applyNumberFormat="1" applyFont="1" applyFill="1" applyBorder="1" applyAlignment="1">
      <alignment horizontal="center" vertical="center"/>
    </xf>
    <xf numFmtId="165" fontId="9" fillId="3" borderId="0" xfId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Fill="1" applyAlignment="1">
      <alignment vertical="center"/>
    </xf>
    <xf numFmtId="0" fontId="5" fillId="3" borderId="0" xfId="0" applyFont="1" applyFill="1"/>
    <xf numFmtId="0" fontId="0" fillId="3" borderId="0" xfId="0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/>
    </xf>
    <xf numFmtId="165" fontId="3" fillId="3" borderId="0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0" xfId="0" applyFont="1" applyBorder="1"/>
    <xf numFmtId="166" fontId="5" fillId="0" borderId="1" xfId="2" applyFont="1" applyFill="1" applyBorder="1" applyAlignment="1" applyProtection="1">
      <alignment vertical="top" wrapText="1"/>
    </xf>
    <xf numFmtId="166" fontId="5" fillId="2" borderId="1" xfId="2" applyFont="1" applyFill="1" applyBorder="1" applyAlignment="1" applyProtection="1">
      <alignment horizontal="center" vertical="center" wrapText="1"/>
    </xf>
    <xf numFmtId="166" fontId="10" fillId="2" borderId="1" xfId="2" applyFont="1" applyFill="1" applyBorder="1" applyAlignment="1" applyProtection="1">
      <alignment vertical="top" wrapText="1"/>
    </xf>
    <xf numFmtId="166" fontId="10" fillId="2" borderId="1" xfId="2" applyFont="1" applyFill="1" applyBorder="1" applyAlignment="1" applyProtection="1">
      <alignment horizontal="center" vertical="center" wrapText="1"/>
    </xf>
    <xf numFmtId="166" fontId="5" fillId="3" borderId="1" xfId="2" applyFont="1" applyFill="1" applyBorder="1" applyAlignment="1" applyProtection="1">
      <alignment wrapText="1"/>
    </xf>
    <xf numFmtId="166" fontId="5" fillId="2" borderId="1" xfId="2" applyFont="1" applyFill="1" applyBorder="1" applyAlignment="1" applyProtection="1">
      <alignment vertical="top" wrapText="1"/>
    </xf>
    <xf numFmtId="0" fontId="4" fillId="4" borderId="8" xfId="0" applyFont="1" applyFill="1" applyBorder="1" applyAlignment="1">
      <alignment horizontal="center" vertical="center"/>
    </xf>
    <xf numFmtId="166" fontId="10" fillId="3" borderId="1" xfId="2" applyFont="1" applyFill="1" applyBorder="1" applyAlignment="1" applyProtection="1">
      <alignment vertical="center" wrapText="1"/>
    </xf>
    <xf numFmtId="165" fontId="5" fillId="0" borderId="1" xfId="0" applyNumberFormat="1" applyFont="1" applyFill="1" applyBorder="1" applyAlignment="1">
      <alignment horizontal="left" vertical="center" shrinkToFit="1"/>
    </xf>
    <xf numFmtId="165" fontId="5" fillId="0" borderId="1" xfId="0" applyNumberFormat="1" applyFont="1" applyFill="1" applyBorder="1" applyAlignment="1">
      <alignment shrinkToFit="1"/>
    </xf>
    <xf numFmtId="0" fontId="5" fillId="0" borderId="1" xfId="0" applyNumberFormat="1" applyFont="1" applyFill="1" applyBorder="1" applyAlignment="1" applyProtection="1">
      <alignment horizontal="justify" vertical="center" wrapText="1"/>
    </xf>
    <xf numFmtId="0" fontId="4" fillId="3" borderId="0" xfId="0" applyFont="1" applyFill="1" applyBorder="1" applyAlignment="1">
      <alignment horizontal="center" vertical="center"/>
    </xf>
    <xf numFmtId="166" fontId="11" fillId="3" borderId="0" xfId="2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 vertical="center"/>
    </xf>
    <xf numFmtId="165" fontId="5" fillId="3" borderId="0" xfId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165" fontId="4" fillId="3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/>
    </xf>
    <xf numFmtId="166" fontId="11" fillId="4" borderId="5" xfId="2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165" fontId="5" fillId="4" borderId="5" xfId="1" applyFont="1" applyFill="1" applyBorder="1" applyAlignment="1">
      <alignment horizontal="center" vertical="center"/>
    </xf>
    <xf numFmtId="165" fontId="4" fillId="4" borderId="14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165" fontId="5" fillId="0" borderId="13" xfId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justify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0" fillId="0" borderId="13" xfId="0" applyFill="1" applyBorder="1" applyAlignment="1">
      <alignment horizontal="center" vertical="center"/>
    </xf>
    <xf numFmtId="165" fontId="0" fillId="0" borderId="13" xfId="0" applyNumberFormat="1" applyFill="1" applyBorder="1" applyAlignment="1">
      <alignment vertical="center" shrinkToFit="1"/>
    </xf>
    <xf numFmtId="165" fontId="0" fillId="0" borderId="13" xfId="0" applyNumberForma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/>
    </xf>
    <xf numFmtId="165" fontId="9" fillId="4" borderId="5" xfId="1" applyFont="1" applyFill="1" applyBorder="1" applyAlignment="1">
      <alignment horizontal="center" vertical="center"/>
    </xf>
    <xf numFmtId="165" fontId="3" fillId="4" borderId="14" xfId="0" applyNumberFormat="1" applyFont="1" applyFill="1" applyBorder="1" applyAlignment="1">
      <alignment vertical="center"/>
    </xf>
    <xf numFmtId="16" fontId="5" fillId="0" borderId="18" xfId="0" applyNumberFormat="1" applyFont="1" applyFill="1" applyBorder="1" applyAlignment="1">
      <alignment horizontal="center" vertical="center"/>
    </xf>
    <xf numFmtId="165" fontId="5" fillId="0" borderId="19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65" fontId="5" fillId="0" borderId="22" xfId="0" applyNumberFormat="1" applyFont="1" applyFill="1" applyBorder="1" applyAlignment="1">
      <alignment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vertical="center"/>
    </xf>
    <xf numFmtId="0" fontId="5" fillId="4" borderId="25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vertical="center"/>
    </xf>
    <xf numFmtId="0" fontId="5" fillId="4" borderId="24" xfId="0" applyFont="1" applyFill="1" applyBorder="1"/>
    <xf numFmtId="0" fontId="5" fillId="4" borderId="25" xfId="0" applyFont="1" applyFill="1" applyBorder="1"/>
    <xf numFmtId="2" fontId="5" fillId="0" borderId="18" xfId="0" applyNumberFormat="1" applyFont="1" applyFill="1" applyBorder="1" applyAlignment="1" applyProtection="1">
      <alignment horizontal="center" vertical="center"/>
    </xf>
    <xf numFmtId="165" fontId="5" fillId="0" borderId="19" xfId="0" applyNumberFormat="1" applyFont="1" applyFill="1" applyBorder="1" applyAlignment="1">
      <alignment horizontal="left" vertical="center"/>
    </xf>
    <xf numFmtId="165" fontId="5" fillId="0" borderId="19" xfId="0" applyNumberFormat="1" applyFont="1" applyFill="1" applyBorder="1"/>
    <xf numFmtId="165" fontId="5" fillId="0" borderId="19" xfId="1" applyFont="1" applyFill="1" applyBorder="1" applyAlignment="1">
      <alignment horizontal="center" vertical="center"/>
    </xf>
    <xf numFmtId="1" fontId="5" fillId="3" borderId="18" xfId="0" applyNumberFormat="1" applyFont="1" applyFill="1" applyBorder="1" applyAlignment="1" applyProtection="1">
      <alignment horizontal="center" vertical="center"/>
    </xf>
    <xf numFmtId="2" fontId="5" fillId="0" borderId="21" xfId="0" applyNumberFormat="1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165" fontId="0" fillId="0" borderId="19" xfId="0" applyNumberFormat="1" applyFill="1" applyBorder="1" applyAlignment="1">
      <alignment vertical="center"/>
    </xf>
    <xf numFmtId="165" fontId="0" fillId="0" borderId="22" xfId="0" applyNumberFormat="1" applyFill="1" applyBorder="1" applyAlignment="1">
      <alignment vertical="center"/>
    </xf>
    <xf numFmtId="0" fontId="4" fillId="4" borderId="3" xfId="0" applyFont="1" applyFill="1" applyBorder="1"/>
    <xf numFmtId="0" fontId="5" fillId="4" borderId="9" xfId="0" applyFont="1" applyFill="1" applyBorder="1"/>
    <xf numFmtId="0" fontId="5" fillId="4" borderId="10" xfId="0" applyFont="1" applyFill="1" applyBorder="1"/>
    <xf numFmtId="0" fontId="13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168" fontId="4" fillId="4" borderId="14" xfId="0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5" fontId="4" fillId="4" borderId="6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5" fontId="4" fillId="0" borderId="0" xfId="0" applyNumberFormat="1" applyFont="1" applyFill="1" applyBorder="1" applyAlignment="1">
      <alignment horizontal="center" vertical="center"/>
    </xf>
    <xf numFmtId="10" fontId="4" fillId="0" borderId="32" xfId="3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5" fillId="0" borderId="13" xfId="0" applyNumberFormat="1" applyFont="1" applyFill="1" applyBorder="1" applyAlignment="1">
      <alignment horizontal="right" vertical="center"/>
    </xf>
    <xf numFmtId="10" fontId="4" fillId="0" borderId="0" xfId="3" applyNumberFormat="1" applyFont="1" applyFill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168" fontId="4" fillId="0" borderId="30" xfId="0" applyNumberFormat="1" applyFont="1" applyFill="1" applyBorder="1" applyAlignment="1">
      <alignment vertical="center"/>
    </xf>
    <xf numFmtId="167" fontId="0" fillId="0" borderId="34" xfId="0" applyNumberFormat="1" applyFill="1" applyBorder="1" applyAlignment="1"/>
    <xf numFmtId="167" fontId="5" fillId="0" borderId="1" xfId="0" applyNumberFormat="1" applyFont="1" applyFill="1" applyBorder="1" applyAlignment="1">
      <alignment horizontal="right"/>
    </xf>
    <xf numFmtId="167" fontId="5" fillId="0" borderId="13" xfId="0" applyNumberFormat="1" applyFont="1" applyFill="1" applyBorder="1" applyAlignment="1">
      <alignment horizontal="right"/>
    </xf>
    <xf numFmtId="9" fontId="4" fillId="0" borderId="32" xfId="3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4" fillId="4" borderId="14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7" fontId="5" fillId="0" borderId="1" xfId="1" applyNumberFormat="1" applyFont="1" applyFill="1" applyBorder="1" applyAlignment="1">
      <alignment horizontal="right" vertical="center"/>
    </xf>
    <xf numFmtId="7" fontId="5" fillId="0" borderId="13" xfId="1" applyNumberFormat="1" applyFont="1" applyFill="1" applyBorder="1" applyAlignment="1">
      <alignment horizontal="right" vertical="center"/>
    </xf>
    <xf numFmtId="167" fontId="4" fillId="0" borderId="34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vertical="center"/>
    </xf>
    <xf numFmtId="165" fontId="4" fillId="5" borderId="19" xfId="0" applyNumberFormat="1" applyFont="1" applyFill="1" applyBorder="1" applyAlignment="1">
      <alignment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165" fontId="5" fillId="5" borderId="1" xfId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166" fontId="11" fillId="5" borderId="13" xfId="2" applyFont="1" applyFill="1" applyBorder="1" applyAlignment="1" applyProtection="1">
      <alignment vertical="center" wrapText="1"/>
    </xf>
    <xf numFmtId="0" fontId="5" fillId="5" borderId="13" xfId="0" applyFont="1" applyFill="1" applyBorder="1" applyAlignment="1">
      <alignment horizontal="center" vertical="center"/>
    </xf>
    <xf numFmtId="2" fontId="5" fillId="5" borderId="13" xfId="0" applyNumberFormat="1" applyFont="1" applyFill="1" applyBorder="1" applyAlignment="1">
      <alignment horizontal="center" vertical="center"/>
    </xf>
    <xf numFmtId="165" fontId="5" fillId="5" borderId="13" xfId="1" applyFont="1" applyFill="1" applyBorder="1" applyAlignment="1">
      <alignment horizontal="center" vertical="center"/>
    </xf>
    <xf numFmtId="165" fontId="4" fillId="5" borderId="22" xfId="0" applyNumberFormat="1" applyFont="1" applyFill="1" applyBorder="1" applyAlignment="1">
      <alignment vertical="center"/>
    </xf>
    <xf numFmtId="1" fontId="4" fillId="5" borderId="18" xfId="0" applyNumberFormat="1" applyFont="1" applyFill="1" applyBorder="1" applyAlignment="1" applyProtection="1">
      <alignment horizontal="center" vertical="top"/>
    </xf>
    <xf numFmtId="166" fontId="4" fillId="5" borderId="1" xfId="2" applyFont="1" applyFill="1" applyBorder="1" applyAlignment="1" applyProtection="1">
      <alignment vertical="top" wrapText="1"/>
    </xf>
    <xf numFmtId="0" fontId="5" fillId="5" borderId="1" xfId="0" applyNumberFormat="1" applyFont="1" applyFill="1" applyBorder="1" applyAlignment="1" applyProtection="1">
      <alignment horizontal="center" vertical="top"/>
    </xf>
    <xf numFmtId="165" fontId="5" fillId="5" borderId="1" xfId="0" applyNumberFormat="1" applyFont="1" applyFill="1" applyBorder="1" applyAlignment="1">
      <alignment shrinkToFit="1"/>
    </xf>
    <xf numFmtId="165" fontId="4" fillId="5" borderId="19" xfId="0" applyNumberFormat="1" applyFont="1" applyFill="1" applyBorder="1" applyAlignment="1">
      <alignment horizontal="left" vertical="center"/>
    </xf>
    <xf numFmtId="1" fontId="4" fillId="5" borderId="18" xfId="0" applyNumberFormat="1" applyFont="1" applyFill="1" applyBorder="1" applyAlignment="1" applyProtection="1">
      <alignment horizontal="center" vertical="center"/>
    </xf>
    <xf numFmtId="0" fontId="5" fillId="5" borderId="1" xfId="0" applyNumberFormat="1" applyFont="1" applyFill="1" applyBorder="1" applyAlignment="1" applyProtection="1">
      <alignment horizontal="center" vertical="center"/>
    </xf>
    <xf numFmtId="166" fontId="11" fillId="5" borderId="1" xfId="2" applyFont="1" applyFill="1" applyBorder="1" applyAlignment="1" applyProtection="1">
      <alignment vertical="top" wrapText="1"/>
    </xf>
    <xf numFmtId="0" fontId="5" fillId="5" borderId="0" xfId="0" applyFont="1" applyFill="1" applyAlignment="1">
      <alignment vertical="center"/>
    </xf>
    <xf numFmtId="166" fontId="10" fillId="5" borderId="1" xfId="2" applyFont="1" applyFill="1" applyBorder="1" applyAlignment="1" applyProtection="1">
      <alignment horizontal="center" vertical="center" wrapText="1"/>
    </xf>
    <xf numFmtId="165" fontId="4" fillId="5" borderId="22" xfId="0" applyNumberFormat="1" applyFont="1" applyFill="1" applyBorder="1"/>
    <xf numFmtId="1" fontId="4" fillId="5" borderId="21" xfId="0" applyNumberFormat="1" applyFont="1" applyFill="1" applyBorder="1" applyAlignment="1" applyProtection="1">
      <alignment horizontal="center" vertical="top"/>
    </xf>
    <xf numFmtId="166" fontId="11" fillId="5" borderId="13" xfId="2" applyFont="1" applyFill="1" applyBorder="1" applyAlignment="1" applyProtection="1">
      <alignment vertical="top" wrapText="1"/>
    </xf>
    <xf numFmtId="1" fontId="4" fillId="5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5" fontId="4" fillId="0" borderId="19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167" fontId="4" fillId="0" borderId="29" xfId="0" applyNumberFormat="1" applyFont="1" applyFill="1" applyBorder="1" applyAlignment="1">
      <alignment horizontal="right"/>
    </xf>
    <xf numFmtId="167" fontId="0" fillId="0" borderId="29" xfId="0" applyNumberFormat="1" applyFill="1" applyBorder="1" applyAlignment="1"/>
    <xf numFmtId="0" fontId="5" fillId="0" borderId="18" xfId="0" applyFont="1" applyFill="1" applyBorder="1"/>
    <xf numFmtId="168" fontId="5" fillId="0" borderId="19" xfId="0" applyNumberFormat="1" applyFont="1" applyFill="1" applyBorder="1" applyAlignment="1">
      <alignment vertical="center"/>
    </xf>
    <xf numFmtId="0" fontId="5" fillId="0" borderId="21" xfId="0" applyFont="1" applyFill="1" applyBorder="1"/>
    <xf numFmtId="168" fontId="5" fillId="0" borderId="2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167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1" applyFont="1" applyFill="1" applyAlignment="1">
      <alignment vertical="center"/>
    </xf>
    <xf numFmtId="44" fontId="5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/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5" fontId="5" fillId="0" borderId="0" xfId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65" fontId="6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5" fontId="20" fillId="0" borderId="1" xfId="1" applyFont="1" applyFill="1" applyBorder="1" applyAlignment="1">
      <alignment horizontal="center" vertical="center" wrapText="1"/>
    </xf>
    <xf numFmtId="165" fontId="6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vertical="center"/>
    </xf>
    <xf numFmtId="4" fontId="4" fillId="0" borderId="30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22" xfId="0" applyNumberFormat="1" applyFont="1" applyFill="1" applyBorder="1" applyAlignment="1">
      <alignment horizontal="right" vertical="center"/>
    </xf>
    <xf numFmtId="165" fontId="5" fillId="0" borderId="0" xfId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vertical="center"/>
    </xf>
    <xf numFmtId="165" fontId="5" fillId="0" borderId="1" xfId="0" applyNumberFormat="1" applyFont="1" applyFill="1" applyBorder="1" applyAlignment="1">
      <alignment vertical="center" shrinkToFit="1"/>
    </xf>
    <xf numFmtId="0" fontId="5" fillId="0" borderId="0" xfId="4" applyAlignment="1" applyProtection="1">
      <alignment vertical="center"/>
      <protection hidden="1"/>
    </xf>
    <xf numFmtId="170" fontId="4" fillId="0" borderId="1" xfId="4" applyNumberFormat="1" applyFont="1" applyBorder="1" applyAlignment="1" applyProtection="1">
      <alignment horizontal="center" vertical="center"/>
      <protection hidden="1"/>
    </xf>
    <xf numFmtId="0" fontId="4" fillId="0" borderId="2" xfId="4" applyFont="1" applyBorder="1" applyAlignment="1" applyProtection="1">
      <alignment horizontal="center" vertical="center" wrapText="1"/>
      <protection hidden="1"/>
    </xf>
    <xf numFmtId="0" fontId="4" fillId="0" borderId="3" xfId="4" applyFont="1" applyBorder="1" applyAlignment="1" applyProtection="1">
      <alignment horizontal="center" vertical="center"/>
      <protection hidden="1"/>
    </xf>
    <xf numFmtId="0" fontId="4" fillId="0" borderId="0" xfId="4" applyFont="1" applyBorder="1" applyAlignment="1" applyProtection="1">
      <alignment horizontal="center" vertical="center" wrapText="1"/>
      <protection hidden="1"/>
    </xf>
    <xf numFmtId="0" fontId="4" fillId="0" borderId="0" xfId="4" applyFont="1" applyBorder="1" applyAlignment="1" applyProtection="1">
      <alignment horizontal="center" vertical="center"/>
      <protection hidden="1"/>
    </xf>
    <xf numFmtId="9" fontId="0" fillId="0" borderId="0" xfId="7" applyFont="1"/>
    <xf numFmtId="0" fontId="4" fillId="6" borderId="1" xfId="4" applyFont="1" applyFill="1" applyBorder="1" applyAlignment="1" applyProtection="1">
      <alignment horizontal="center" vertical="center" wrapText="1"/>
      <protection hidden="1"/>
    </xf>
    <xf numFmtId="0" fontId="4" fillId="6" borderId="1" xfId="4" applyFont="1" applyFill="1" applyBorder="1" applyAlignment="1" applyProtection="1">
      <alignment horizontal="center" vertical="center"/>
      <protection hidden="1"/>
    </xf>
    <xf numFmtId="9" fontId="0" fillId="0" borderId="28" xfId="7" applyFont="1" applyBorder="1"/>
    <xf numFmtId="9" fontId="0" fillId="0" borderId="29" xfId="7" applyFont="1" applyBorder="1"/>
    <xf numFmtId="9" fontId="0" fillId="0" borderId="30" xfId="7" applyFont="1" applyBorder="1"/>
    <xf numFmtId="0" fontId="4" fillId="0" borderId="1" xfId="4" applyFont="1" applyBorder="1" applyAlignment="1" applyProtection="1">
      <alignment horizontal="center" vertical="center" wrapText="1"/>
      <protection hidden="1"/>
    </xf>
    <xf numFmtId="0" fontId="4" fillId="0" borderId="1" xfId="4" applyFont="1" applyBorder="1" applyAlignment="1" applyProtection="1">
      <alignment horizontal="center" vertical="center"/>
      <protection hidden="1"/>
    </xf>
    <xf numFmtId="9" fontId="0" fillId="0" borderId="18" xfId="7" applyFont="1" applyBorder="1"/>
    <xf numFmtId="9" fontId="0" fillId="0" borderId="1" xfId="7" applyFont="1" applyBorder="1"/>
    <xf numFmtId="9" fontId="0" fillId="0" borderId="19" xfId="7" applyFont="1" applyBorder="1"/>
    <xf numFmtId="0" fontId="5" fillId="6" borderId="1" xfId="4" applyFill="1" applyBorder="1" applyAlignment="1" applyProtection="1">
      <alignment horizontal="center" vertical="center"/>
      <protection hidden="1"/>
    </xf>
    <xf numFmtId="0" fontId="5" fillId="6" borderId="1" xfId="4" applyFill="1" applyBorder="1" applyAlignment="1" applyProtection="1">
      <alignment vertical="center"/>
      <protection hidden="1"/>
    </xf>
    <xf numFmtId="0" fontId="4" fillId="6" borderId="1" xfId="4" applyFont="1" applyFill="1" applyBorder="1" applyAlignment="1" applyProtection="1">
      <alignment horizontal="left" vertical="center" wrapText="1"/>
      <protection hidden="1"/>
    </xf>
    <xf numFmtId="0" fontId="0" fillId="0" borderId="0" xfId="0" applyBorder="1"/>
    <xf numFmtId="0" fontId="5" fillId="0" borderId="1" xfId="4" applyBorder="1" applyAlignment="1" applyProtection="1">
      <alignment horizontal="center" vertical="center"/>
      <protection hidden="1"/>
    </xf>
    <xf numFmtId="0" fontId="5" fillId="0" borderId="1" xfId="4" applyBorder="1" applyAlignment="1" applyProtection="1">
      <alignment vertical="center"/>
      <protection hidden="1"/>
    </xf>
    <xf numFmtId="0" fontId="4" fillId="0" borderId="1" xfId="4" applyFont="1" applyBorder="1" applyAlignment="1" applyProtection="1">
      <alignment horizontal="left" vertical="center" wrapText="1"/>
      <protection hidden="1"/>
    </xf>
    <xf numFmtId="9" fontId="0" fillId="0" borderId="0" xfId="0" applyNumberFormat="1"/>
    <xf numFmtId="0" fontId="4" fillId="0" borderId="1" xfId="4" applyFont="1" applyBorder="1" applyAlignment="1" applyProtection="1">
      <alignment vertical="center"/>
      <protection hidden="1"/>
    </xf>
    <xf numFmtId="0" fontId="5" fillId="3" borderId="1" xfId="4" applyFill="1" applyBorder="1" applyAlignment="1" applyProtection="1">
      <alignment vertical="center"/>
      <protection hidden="1"/>
    </xf>
    <xf numFmtId="0" fontId="0" fillId="0" borderId="1" xfId="0" applyBorder="1"/>
    <xf numFmtId="0" fontId="0" fillId="6" borderId="1" xfId="0" applyFill="1" applyBorder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9" fontId="0" fillId="0" borderId="31" xfId="7" applyFont="1" applyBorder="1"/>
    <xf numFmtId="9" fontId="0" fillId="0" borderId="32" xfId="7" applyFont="1" applyBorder="1"/>
    <xf numFmtId="9" fontId="0" fillId="0" borderId="38" xfId="7" applyFont="1" applyBorder="1"/>
    <xf numFmtId="0" fontId="0" fillId="0" borderId="0" xfId="0" applyAlignment="1">
      <alignment horizontal="center"/>
    </xf>
    <xf numFmtId="0" fontId="5" fillId="0" borderId="0" xfId="4" applyBorder="1" applyAlignment="1" applyProtection="1">
      <alignment vertical="center"/>
      <protection hidden="1"/>
    </xf>
    <xf numFmtId="0" fontId="5" fillId="0" borderId="0" xfId="0" applyFont="1"/>
    <xf numFmtId="171" fontId="5" fillId="3" borderId="0" xfId="4" applyNumberFormat="1" applyFill="1" applyAlignment="1" applyProtection="1">
      <alignment vertical="center"/>
      <protection hidden="1"/>
    </xf>
    <xf numFmtId="10" fontId="5" fillId="3" borderId="1" xfId="8" applyNumberFormat="1" applyFont="1" applyFill="1" applyBorder="1" applyAlignment="1" applyProtection="1">
      <alignment vertical="center"/>
      <protection hidden="1"/>
    </xf>
    <xf numFmtId="0" fontId="5" fillId="3" borderId="0" xfId="4" applyFill="1" applyAlignment="1" applyProtection="1">
      <alignment vertical="center"/>
      <protection hidden="1"/>
    </xf>
    <xf numFmtId="10" fontId="5" fillId="0" borderId="1" xfId="8" applyNumberFormat="1" applyFont="1" applyFill="1" applyBorder="1" applyAlignment="1" applyProtection="1">
      <alignment vertical="center"/>
      <protection hidden="1"/>
    </xf>
    <xf numFmtId="169" fontId="5" fillId="0" borderId="1" xfId="8" applyNumberFormat="1" applyFont="1" applyFill="1" applyBorder="1" applyAlignment="1" applyProtection="1">
      <alignment vertical="center"/>
      <protection hidden="1"/>
    </xf>
    <xf numFmtId="0" fontId="5" fillId="3" borderId="0" xfId="4" applyFill="1" applyAlignment="1" applyProtection="1">
      <alignment horizontal="right" vertical="center"/>
      <protection hidden="1"/>
    </xf>
    <xf numFmtId="164" fontId="5" fillId="3" borderId="1" xfId="4" applyNumberFormat="1" applyFill="1" applyBorder="1" applyAlignment="1" applyProtection="1">
      <alignment vertical="center"/>
      <protection hidden="1"/>
    </xf>
    <xf numFmtId="165" fontId="0" fillId="0" borderId="1" xfId="1" applyFont="1" applyBorder="1"/>
    <xf numFmtId="10" fontId="0" fillId="0" borderId="0" xfId="7" applyNumberFormat="1" applyFont="1"/>
    <xf numFmtId="173" fontId="5" fillId="0" borderId="0" xfId="3" applyNumberFormat="1" applyFont="1" applyFill="1" applyAlignment="1">
      <alignment vertical="center"/>
    </xf>
    <xf numFmtId="173" fontId="0" fillId="0" borderId="0" xfId="3" applyNumberFormat="1" applyFont="1" applyFill="1"/>
    <xf numFmtId="173" fontId="0" fillId="0" borderId="0" xfId="0" applyNumberFormat="1" applyFill="1"/>
    <xf numFmtId="173" fontId="5" fillId="0" borderId="0" xfId="3" applyNumberFormat="1" applyFont="1" applyAlignment="1" applyProtection="1">
      <alignment vertical="center"/>
      <protection hidden="1"/>
    </xf>
    <xf numFmtId="173" fontId="4" fillId="0" borderId="11" xfId="3" applyNumberFormat="1" applyFont="1" applyBorder="1" applyAlignment="1" applyProtection="1">
      <alignment horizontal="center" vertical="center" wrapText="1"/>
      <protection hidden="1"/>
    </xf>
    <xf numFmtId="173" fontId="4" fillId="0" borderId="0" xfId="3" applyNumberFormat="1" applyFont="1" applyBorder="1" applyAlignment="1" applyProtection="1">
      <alignment horizontal="center" vertical="center" wrapText="1"/>
      <protection hidden="1"/>
    </xf>
    <xf numFmtId="173" fontId="4" fillId="6" borderId="1" xfId="3" applyNumberFormat="1" applyFont="1" applyFill="1" applyBorder="1" applyAlignment="1" applyProtection="1">
      <alignment horizontal="center" vertical="center" wrapText="1"/>
      <protection hidden="1"/>
    </xf>
    <xf numFmtId="173" fontId="4" fillId="0" borderId="1" xfId="3" applyNumberFormat="1" applyFont="1" applyBorder="1" applyAlignment="1" applyProtection="1">
      <alignment horizontal="center" vertical="center" wrapText="1"/>
      <protection hidden="1"/>
    </xf>
    <xf numFmtId="173" fontId="5" fillId="6" borderId="1" xfId="3" applyNumberFormat="1" applyFont="1" applyFill="1" applyBorder="1" applyAlignment="1" applyProtection="1">
      <alignment vertical="center"/>
      <protection hidden="1"/>
    </xf>
    <xf numFmtId="173" fontId="5" fillId="0" borderId="1" xfId="3" applyNumberFormat="1" applyFont="1" applyFill="1" applyBorder="1" applyAlignment="1" applyProtection="1">
      <alignment vertical="center"/>
      <protection hidden="1"/>
    </xf>
    <xf numFmtId="173" fontId="5" fillId="6" borderId="1" xfId="3" applyNumberFormat="1" applyFont="1" applyFill="1" applyBorder="1" applyAlignment="1" applyProtection="1">
      <alignment horizontal="right" vertical="center"/>
      <protection hidden="1"/>
    </xf>
    <xf numFmtId="173" fontId="5" fillId="3" borderId="1" xfId="3" applyNumberFormat="1" applyFont="1" applyFill="1" applyBorder="1" applyAlignment="1" applyProtection="1">
      <alignment horizontal="right" vertical="center"/>
      <protection hidden="1"/>
    </xf>
    <xf numFmtId="173" fontId="0" fillId="6" borderId="1" xfId="3" applyNumberFormat="1" applyFont="1" applyFill="1" applyBorder="1"/>
    <xf numFmtId="173" fontId="0" fillId="0" borderId="1" xfId="3" applyNumberFormat="1" applyFont="1" applyBorder="1"/>
    <xf numFmtId="173" fontId="0" fillId="0" borderId="0" xfId="3" applyNumberFormat="1" applyFont="1"/>
    <xf numFmtId="173" fontId="0" fillId="0" borderId="0" xfId="3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4"/>
    <xf numFmtId="9" fontId="5" fillId="0" borderId="18" xfId="7" applyFont="1" applyBorder="1"/>
    <xf numFmtId="172" fontId="5" fillId="0" borderId="1" xfId="6" applyNumberFormat="1" applyFont="1" applyFill="1" applyBorder="1" applyAlignment="1" applyProtection="1">
      <alignment vertical="center"/>
      <protection hidden="1"/>
    </xf>
    <xf numFmtId="4" fontId="5" fillId="0" borderId="0" xfId="0" applyNumberFormat="1" applyFont="1" applyFill="1" applyAlignment="1">
      <alignment vertical="center"/>
    </xf>
    <xf numFmtId="0" fontId="23" fillId="0" borderId="39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14" fontId="23" fillId="0" borderId="42" xfId="0" applyNumberFormat="1" applyFont="1" applyBorder="1" applyAlignment="1">
      <alignment vertical="center"/>
    </xf>
    <xf numFmtId="14" fontId="23" fillId="0" borderId="0" xfId="0" applyNumberFormat="1" applyFont="1" applyAlignment="1">
      <alignment vertical="center"/>
    </xf>
    <xf numFmtId="16" fontId="2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167" fontId="23" fillId="0" borderId="0" xfId="0" applyNumberFormat="1" applyFont="1" applyAlignment="1">
      <alignment horizontal="center" vertical="center"/>
    </xf>
    <xf numFmtId="167" fontId="23" fillId="0" borderId="43" xfId="0" applyNumberFormat="1" applyFont="1" applyBorder="1" applyAlignment="1">
      <alignment horizontal="center" vertical="center"/>
    </xf>
    <xf numFmtId="14" fontId="23" fillId="0" borderId="0" xfId="0" applyNumberFormat="1" applyFont="1" applyAlignment="1">
      <alignment vertical="center" wrapText="1"/>
    </xf>
    <xf numFmtId="167" fontId="23" fillId="0" borderId="0" xfId="0" applyNumberFormat="1" applyFont="1" applyAlignment="1">
      <alignment vertical="center"/>
    </xf>
    <xf numFmtId="167" fontId="23" fillId="0" borderId="43" xfId="0" applyNumberFormat="1" applyFont="1" applyBorder="1" applyAlignment="1">
      <alignment vertical="center"/>
    </xf>
    <xf numFmtId="14" fontId="23" fillId="0" borderId="43" xfId="0" applyNumberFormat="1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1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vertical="center"/>
    </xf>
    <xf numFmtId="167" fontId="18" fillId="0" borderId="43" xfId="0" applyNumberFormat="1" applyFont="1" applyBorder="1" applyAlignment="1">
      <alignment vertical="center"/>
    </xf>
    <xf numFmtId="0" fontId="18" fillId="0" borderId="0" xfId="4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67" fontId="18" fillId="0" borderId="43" xfId="0" applyNumberFormat="1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 vertical="center"/>
    </xf>
    <xf numFmtId="167" fontId="18" fillId="0" borderId="9" xfId="0" applyNumberFormat="1" applyFont="1" applyBorder="1" applyAlignment="1">
      <alignment horizontal="center" vertical="center"/>
    </xf>
    <xf numFmtId="167" fontId="18" fillId="0" borderId="49" xfId="0" applyNumberFormat="1" applyFont="1" applyBorder="1" applyAlignment="1">
      <alignment horizontal="center" vertical="center"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18" fillId="0" borderId="8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2" fontId="18" fillId="0" borderId="2" xfId="0" applyNumberFormat="1" applyFont="1" applyBorder="1" applyAlignment="1">
      <alignment horizontal="right" vertical="center"/>
    </xf>
    <xf numFmtId="167" fontId="18" fillId="0" borderId="1" xfId="9" applyNumberFormat="1" applyFont="1" applyBorder="1" applyAlignment="1" applyProtection="1">
      <alignment horizontal="right" vertical="center"/>
      <protection locked="0"/>
    </xf>
    <xf numFmtId="167" fontId="18" fillId="0" borderId="50" xfId="9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1" xfId="10" applyFont="1" applyBorder="1" applyAlignment="1" applyProtection="1">
      <alignment horizontal="left" vertical="center"/>
      <protection locked="0"/>
    </xf>
    <xf numFmtId="2" fontId="18" fillId="0" borderId="1" xfId="0" applyNumberFormat="1" applyFont="1" applyBorder="1" applyAlignment="1" applyProtection="1">
      <alignment horizontal="right" vertical="center"/>
      <protection locked="0"/>
    </xf>
    <xf numFmtId="0" fontId="18" fillId="0" borderId="42" xfId="0" applyFont="1" applyBorder="1" applyAlignment="1">
      <alignment vertical="center"/>
    </xf>
    <xf numFmtId="167" fontId="18" fillId="0" borderId="48" xfId="9" applyNumberFormat="1" applyFont="1" applyBorder="1" applyAlignment="1">
      <alignment horizontal="right" vertical="center"/>
    </xf>
    <xf numFmtId="167" fontId="18" fillId="0" borderId="43" xfId="0" applyNumberFormat="1" applyFont="1" applyBorder="1" applyAlignment="1">
      <alignment horizontal="right" vertical="center"/>
    </xf>
    <xf numFmtId="167" fontId="18" fillId="0" borderId="1" xfId="9" applyNumberFormat="1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1" xfId="11" applyFont="1" applyBorder="1" applyAlignment="1">
      <alignment vertical="center"/>
    </xf>
    <xf numFmtId="0" fontId="18" fillId="0" borderId="1" xfId="12" applyFont="1" applyBorder="1" applyAlignment="1" applyProtection="1">
      <alignment horizontal="left" vertical="center"/>
      <protection locked="0"/>
    </xf>
    <xf numFmtId="0" fontId="18" fillId="0" borderId="51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0" xfId="4" applyFont="1" applyAlignment="1" applyProtection="1">
      <alignment vertical="center"/>
      <protection hidden="1"/>
    </xf>
    <xf numFmtId="0" fontId="4" fillId="0" borderId="0" xfId="4" applyFont="1" applyAlignment="1" applyProtection="1">
      <alignment horizontal="left" vertical="center"/>
      <protection hidden="1"/>
    </xf>
    <xf numFmtId="49" fontId="4" fillId="0" borderId="0" xfId="4" quotePrefix="1" applyNumberFormat="1" applyFont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174" fontId="4" fillId="0" borderId="1" xfId="9" applyNumberFormat="1" applyFont="1" applyBorder="1" applyAlignment="1" applyProtection="1">
      <alignment vertical="center"/>
      <protection hidden="1"/>
    </xf>
    <xf numFmtId="171" fontId="4" fillId="0" borderId="1" xfId="7" applyNumberFormat="1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8" xfId="12" applyFont="1" applyBorder="1" applyAlignment="1" applyProtection="1">
      <alignment horizontal="left" vertical="center"/>
      <protection locked="0"/>
    </xf>
    <xf numFmtId="0" fontId="5" fillId="0" borderId="10" xfId="12" applyFont="1" applyBorder="1" applyAlignment="1" applyProtection="1">
      <alignment horizontal="left" vertical="center"/>
      <protection locked="0"/>
    </xf>
    <xf numFmtId="174" fontId="5" fillId="0" borderId="1" xfId="9" applyNumberFormat="1" applyBorder="1" applyAlignment="1" applyProtection="1">
      <alignment vertical="center"/>
      <protection hidden="1"/>
    </xf>
    <xf numFmtId="171" fontId="5" fillId="0" borderId="1" xfId="7" applyNumberForma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5" fillId="0" borderId="55" xfId="0" applyFont="1" applyBorder="1" applyAlignment="1" applyProtection="1">
      <alignment vertical="center"/>
      <protection hidden="1"/>
    </xf>
    <xf numFmtId="0" fontId="5" fillId="0" borderId="56" xfId="0" applyFont="1" applyBorder="1" applyAlignment="1" applyProtection="1">
      <alignment vertical="center"/>
      <protection hidden="1"/>
    </xf>
    <xf numFmtId="171" fontId="4" fillId="0" borderId="12" xfId="7" applyNumberFormat="1" applyFont="1" applyBorder="1" applyAlignment="1" applyProtection="1">
      <alignment vertical="center"/>
      <protection hidden="1"/>
    </xf>
    <xf numFmtId="0" fontId="5" fillId="0" borderId="9" xfId="0" applyFont="1" applyBorder="1" applyAlignment="1" applyProtection="1">
      <alignment vertical="center"/>
      <protection hidden="1"/>
    </xf>
    <xf numFmtId="173" fontId="4" fillId="0" borderId="10" xfId="7" applyNumberFormat="1" applyFont="1" applyBorder="1" applyAlignment="1" applyProtection="1">
      <alignment vertical="center"/>
      <protection hidden="1"/>
    </xf>
    <xf numFmtId="0" fontId="4" fillId="0" borderId="0" xfId="0" applyFont="1"/>
    <xf numFmtId="164" fontId="4" fillId="0" borderId="0" xfId="9" applyFont="1"/>
    <xf numFmtId="10" fontId="0" fillId="0" borderId="0" xfId="3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5" fontId="0" fillId="0" borderId="0" xfId="0" applyNumberFormat="1" applyAlignment="1">
      <alignment horizontal="left"/>
    </xf>
    <xf numFmtId="164" fontId="0" fillId="0" borderId="0" xfId="9" applyFont="1"/>
    <xf numFmtId="165" fontId="5" fillId="0" borderId="0" xfId="0" applyNumberFormat="1" applyFont="1"/>
    <xf numFmtId="165" fontId="4" fillId="0" borderId="0" xfId="0" applyNumberFormat="1" applyFont="1"/>
    <xf numFmtId="10" fontId="0" fillId="0" borderId="0" xfId="3" applyNumberFormat="1" applyFont="1"/>
    <xf numFmtId="165" fontId="0" fillId="0" borderId="0" xfId="0" applyNumberFormat="1"/>
    <xf numFmtId="49" fontId="0" fillId="0" borderId="0" xfId="0" applyNumberFormat="1"/>
    <xf numFmtId="0" fontId="25" fillId="0" borderId="0" xfId="4" applyFont="1"/>
    <xf numFmtId="0" fontId="25" fillId="0" borderId="0" xfId="0" applyFont="1" applyFill="1" applyAlignment="1">
      <alignment vertical="center"/>
    </xf>
    <xf numFmtId="0" fontId="26" fillId="0" borderId="0" xfId="0" applyFont="1" applyFill="1"/>
    <xf numFmtId="0" fontId="18" fillId="5" borderId="0" xfId="0" applyFont="1" applyFill="1" applyAlignment="1">
      <alignment vertical="center"/>
    </xf>
    <xf numFmtId="0" fontId="18" fillId="0" borderId="4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7" fontId="18" fillId="0" borderId="1" xfId="0" applyNumberFormat="1" applyFont="1" applyBorder="1" applyAlignment="1">
      <alignment horizontal="left" vertical="center"/>
    </xf>
    <xf numFmtId="167" fontId="18" fillId="0" borderId="50" xfId="9" applyNumberFormat="1" applyFont="1" applyBorder="1" applyAlignment="1">
      <alignment horizontal="right" vertical="center"/>
    </xf>
    <xf numFmtId="0" fontId="0" fillId="0" borderId="42" xfId="0" applyBorder="1"/>
    <xf numFmtId="0" fontId="0" fillId="0" borderId="43" xfId="0" applyBorder="1"/>
    <xf numFmtId="165" fontId="0" fillId="0" borderId="50" xfId="1" applyFont="1" applyBorder="1"/>
    <xf numFmtId="10" fontId="0" fillId="0" borderId="1" xfId="7" applyNumberFormat="1" applyFont="1" applyBorder="1"/>
    <xf numFmtId="0" fontId="0" fillId="0" borderId="57" xfId="0" applyBorder="1" applyAlignment="1">
      <alignment horizontal="center"/>
    </xf>
    <xf numFmtId="0" fontId="0" fillId="0" borderId="58" xfId="0" applyBorder="1"/>
    <xf numFmtId="167" fontId="0" fillId="0" borderId="60" xfId="0" applyNumberFormat="1" applyBorder="1"/>
    <xf numFmtId="0" fontId="18" fillId="0" borderId="44" xfId="0" applyFont="1" applyBorder="1" applyAlignment="1">
      <alignment horizontal="center" vertical="center" wrapText="1"/>
    </xf>
    <xf numFmtId="167" fontId="18" fillId="0" borderId="47" xfId="0" applyNumberFormat="1" applyFont="1" applyBorder="1" applyAlignment="1">
      <alignment horizontal="center" vertical="center"/>
    </xf>
    <xf numFmtId="167" fontId="18" fillId="0" borderId="4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9" fontId="5" fillId="5" borderId="1" xfId="7" applyFont="1" applyFill="1" applyBorder="1" applyAlignment="1">
      <alignment horizontal="right"/>
    </xf>
    <xf numFmtId="0" fontId="4" fillId="0" borderId="1" xfId="0" applyFont="1" applyBorder="1"/>
    <xf numFmtId="165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4" fillId="0" borderId="27" xfId="3" applyNumberFormat="1" applyFont="1" applyFill="1" applyBorder="1" applyAlignment="1">
      <alignment horizontal="right" vertical="center"/>
    </xf>
    <xf numFmtId="10" fontId="4" fillId="0" borderId="26" xfId="3" applyNumberFormat="1" applyFont="1" applyFill="1" applyBorder="1" applyAlignment="1">
      <alignment horizontal="right" vertical="center"/>
    </xf>
    <xf numFmtId="10" fontId="4" fillId="0" borderId="27" xfId="0" applyNumberFormat="1" applyFont="1" applyFill="1" applyBorder="1" applyAlignment="1">
      <alignment horizontal="center" vertical="center"/>
    </xf>
    <xf numFmtId="10" fontId="4" fillId="0" borderId="35" xfId="0" applyNumberFormat="1" applyFont="1" applyFill="1" applyBorder="1" applyAlignment="1">
      <alignment horizontal="center" vertical="center"/>
    </xf>
    <xf numFmtId="7" fontId="5" fillId="0" borderId="1" xfId="1" applyNumberFormat="1" applyFont="1" applyFill="1" applyBorder="1" applyAlignment="1">
      <alignment horizontal="right" vertical="center"/>
    </xf>
    <xf numFmtId="7" fontId="5" fillId="0" borderId="13" xfId="1" applyNumberFormat="1" applyFont="1" applyFill="1" applyBorder="1" applyAlignment="1">
      <alignment horizontal="right" vertical="center"/>
    </xf>
    <xf numFmtId="167" fontId="4" fillId="0" borderId="33" xfId="0" applyNumberFormat="1" applyFont="1" applyFill="1" applyBorder="1" applyAlignment="1">
      <alignment horizontal="right"/>
    </xf>
    <xf numFmtId="167" fontId="4" fillId="0" borderId="34" xfId="0" applyNumberFormat="1" applyFont="1" applyFill="1" applyBorder="1" applyAlignment="1">
      <alignment horizontal="right"/>
    </xf>
    <xf numFmtId="167" fontId="0" fillId="0" borderId="8" xfId="0" applyNumberFormat="1" applyFill="1" applyBorder="1" applyAlignment="1">
      <alignment horizontal="right"/>
    </xf>
    <xf numFmtId="167" fontId="0" fillId="0" borderId="10" xfId="0" applyNumberFormat="1" applyFill="1" applyBorder="1" applyAlignment="1">
      <alignment horizontal="right"/>
    </xf>
    <xf numFmtId="167" fontId="0" fillId="0" borderId="27" xfId="0" applyNumberFormat="1" applyFill="1" applyBorder="1" applyAlignment="1">
      <alignment horizontal="right"/>
    </xf>
    <xf numFmtId="167" fontId="0" fillId="0" borderId="26" xfId="0" applyNumberFormat="1" applyFill="1" applyBorder="1" applyAlignment="1">
      <alignment horizontal="right"/>
    </xf>
    <xf numFmtId="167" fontId="0" fillId="0" borderId="33" xfId="0" applyNumberFormat="1" applyFill="1" applyBorder="1" applyAlignment="1">
      <alignment horizontal="right"/>
    </xf>
    <xf numFmtId="167" fontId="0" fillId="0" borderId="34" xfId="0" applyNumberFormat="1" applyFill="1" applyBorder="1" applyAlignment="1">
      <alignment horizontal="right"/>
    </xf>
    <xf numFmtId="9" fontId="4" fillId="0" borderId="27" xfId="3" applyFont="1" applyFill="1" applyBorder="1" applyAlignment="1">
      <alignment horizontal="right" vertical="center"/>
    </xf>
    <xf numFmtId="9" fontId="4" fillId="0" borderId="26" xfId="3" applyFont="1" applyFill="1" applyBorder="1" applyAlignment="1">
      <alignment horizontal="right" vertical="center"/>
    </xf>
    <xf numFmtId="0" fontId="4" fillId="0" borderId="8" xfId="4" applyFont="1" applyBorder="1" applyAlignment="1" applyProtection="1">
      <alignment horizontal="center" vertical="center"/>
      <protection hidden="1"/>
    </xf>
    <xf numFmtId="0" fontId="4" fillId="0" borderId="9" xfId="4" applyFont="1" applyBorder="1" applyAlignment="1" applyProtection="1">
      <alignment horizontal="center" vertical="center"/>
      <protection hidden="1"/>
    </xf>
    <xf numFmtId="0" fontId="4" fillId="6" borderId="1" xfId="4" applyFont="1" applyFill="1" applyBorder="1" applyAlignment="1" applyProtection="1">
      <alignment horizontal="left" vertical="center" wrapText="1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4" applyFont="1" applyBorder="1" applyAlignment="1" applyProtection="1">
      <alignment horizontal="center" vertical="center"/>
      <protection hidden="1"/>
    </xf>
    <xf numFmtId="173" fontId="4" fillId="0" borderId="1" xfId="3" applyNumberFormat="1" applyFont="1" applyBorder="1" applyAlignment="1" applyProtection="1">
      <alignment horizontal="center" vertical="center" wrapText="1"/>
      <protection hidden="1"/>
    </xf>
    <xf numFmtId="0" fontId="21" fillId="0" borderId="0" xfId="4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167" fontId="18" fillId="0" borderId="45" xfId="0" applyNumberFormat="1" applyFont="1" applyBorder="1" applyAlignment="1">
      <alignment horizontal="center" vertical="center"/>
    </xf>
    <xf numFmtId="167" fontId="18" fillId="0" borderId="48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2" fontId="18" fillId="0" borderId="47" xfId="0" applyNumberFormat="1" applyFont="1" applyBorder="1" applyAlignment="1">
      <alignment horizontal="center" vertical="center"/>
    </xf>
    <xf numFmtId="167" fontId="18" fillId="0" borderId="13" xfId="0" applyNumberFormat="1" applyFont="1" applyBorder="1" applyAlignment="1">
      <alignment horizontal="center" vertical="center"/>
    </xf>
    <xf numFmtId="167" fontId="18" fillId="0" borderId="47" xfId="0" applyNumberFormat="1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right" vertical="center" indent="2"/>
      <protection hidden="1"/>
    </xf>
    <xf numFmtId="0" fontId="4" fillId="0" borderId="10" xfId="0" applyFont="1" applyBorder="1" applyAlignment="1" applyProtection="1">
      <alignment horizontal="right" vertical="center" indent="2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</cellXfs>
  <cellStyles count="13">
    <cellStyle name="Moneda" xfId="1" builtinId="4"/>
    <cellStyle name="Moneda 3" xfId="9" xr:uid="{6D8767FC-351B-410E-A9B7-EB89CE9B768D}"/>
    <cellStyle name="Moneda 5" xfId="6" xr:uid="{00000000-0005-0000-0000-000001000000}"/>
    <cellStyle name="Normal" xfId="0" builtinId="0"/>
    <cellStyle name="Normal 2 2" xfId="11" xr:uid="{0ECFD0A4-90E3-47F2-A489-95938B8EB51C}"/>
    <cellStyle name="Normal 3" xfId="4" xr:uid="{00000000-0005-0000-0000-000003000000}"/>
    <cellStyle name="Normal_Analisis de precios AGOSTO 2004" xfId="12" xr:uid="{8E8250DA-F02D-4B21-8343-D15086FFA449}"/>
    <cellStyle name="Normal_Cómputo y presup." xfId="2" xr:uid="{00000000-0005-0000-0000-000004000000}"/>
    <cellStyle name="Normal_LICITACION ESCUELA CAUCETE" xfId="10" xr:uid="{9ECC8B3F-616D-48A1-A6C3-8000419A8061}"/>
    <cellStyle name="Porcentaje" xfId="3" builtinId="5"/>
    <cellStyle name="Porcentaje 2" xfId="7" xr:uid="{00000000-0005-0000-0000-000006000000}"/>
    <cellStyle name="Porcentaje 3" xfId="5" xr:uid="{00000000-0005-0000-0000-000007000000}"/>
    <cellStyle name="Porcentaje 3 2" xfId="8" xr:uid="{00000000-0005-0000-0000-000008000000}"/>
  </cellStyles>
  <dxfs count="20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101428533732595E-2"/>
          <c:y val="0.16425715408339389"/>
          <c:w val="0.90980393219415912"/>
          <c:h val="0.78446936087734032"/>
        </c:manualLayout>
      </c:layout>
      <c:lineChart>
        <c:grouping val="standard"/>
        <c:varyColors val="0"/>
        <c:ser>
          <c:idx val="2"/>
          <c:order val="0"/>
          <c:tx>
            <c:strRef>
              <c:f>PT!$D$95</c:f>
              <c:strCache>
                <c:ptCount val="1"/>
                <c:pt idx="0">
                  <c:v>Avance Mensual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4.8187029417611441E-3"/>
                  <c:y val="7.0789485308882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FBF-4BAD-BCD7-31AA40B4469E}"/>
                </c:ext>
              </c:extLst>
            </c:dLbl>
            <c:dLbl>
              <c:idx val="9"/>
              <c:layout>
                <c:manualLayout>
                  <c:x val="-1.205457628733946E-3"/>
                  <c:y val="1.05946254382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FBF-4BAD-BCD7-31AA40B4469E}"/>
                </c:ext>
              </c:extLst>
            </c:dLbl>
            <c:dLbl>
              <c:idx val="10"/>
              <c:layout>
                <c:manualLayout>
                  <c:x val="0"/>
                  <c:y val="8.83665628719046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FBF-4BAD-BCD7-31AA40B4469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PT!$E$6:$Q$6</c:f>
              <c:numCache>
                <c:formatCode>"Mes "#,#00\ 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PT!$E$95:$Q$95</c:f>
              <c:numCache>
                <c:formatCode>0.00%</c:formatCode>
                <c:ptCount val="13"/>
                <c:pt idx="0" formatCode="0.0000%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DFBF-4BAD-BCD7-31AA40B4469E}"/>
            </c:ext>
          </c:extLst>
        </c:ser>
        <c:ser>
          <c:idx val="3"/>
          <c:order val="1"/>
          <c:tx>
            <c:strRef>
              <c:f>PT!$D$96</c:f>
              <c:strCache>
                <c:ptCount val="1"/>
                <c:pt idx="0">
                  <c:v>Avance Acumulado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4.3396474634418883E-2"/>
                  <c:y val="-2.6486563595699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FBF-4BAD-BCD7-31AA40B4469E}"/>
                </c:ext>
              </c:extLst>
            </c:dLbl>
            <c:dLbl>
              <c:idx val="2"/>
              <c:layout>
                <c:manualLayout>
                  <c:x val="-4.7212039918528036E-2"/>
                  <c:y val="-2.2985462078094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FBF-4BAD-BCD7-31AA40B4469E}"/>
                </c:ext>
              </c:extLst>
            </c:dLbl>
            <c:dLbl>
              <c:idx val="3"/>
              <c:layout>
                <c:manualLayout>
                  <c:x val="-5.5685995801340732E-2"/>
                  <c:y val="3.53622493509134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FBF-4BAD-BCD7-31AA40B4469E}"/>
                </c:ext>
              </c:extLst>
            </c:dLbl>
            <c:dLbl>
              <c:idx val="4"/>
              <c:layout>
                <c:manualLayout>
                  <c:x val="-5.6896560927456839E-2"/>
                  <c:y val="-5.3043374026372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FBF-4BAD-BCD7-31AA40B4469E}"/>
                </c:ext>
              </c:extLst>
            </c:dLbl>
            <c:dLbl>
              <c:idx val="5"/>
              <c:layout>
                <c:manualLayout>
                  <c:x val="-5.3264865549108573E-2"/>
                  <c:y val="-8.8405623377286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FBF-4BAD-BCD7-31AA40B4469E}"/>
                </c:ext>
              </c:extLst>
            </c:dLbl>
            <c:dLbl>
              <c:idx val="6"/>
              <c:layout>
                <c:manualLayout>
                  <c:x val="-4.8422605044644115E-2"/>
                  <c:y val="-1.7681124675457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FBF-4BAD-BCD7-31AA40B4469E}"/>
                </c:ext>
              </c:extLst>
            </c:dLbl>
            <c:dLbl>
              <c:idx val="7"/>
              <c:layout>
                <c:manualLayout>
                  <c:x val="-4.7212039918528015E-2"/>
                  <c:y val="-2.1217349610548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FBF-4BAD-BCD7-31AA40B4469E}"/>
                </c:ext>
              </c:extLst>
            </c:dLbl>
            <c:dLbl>
              <c:idx val="8"/>
              <c:layout>
                <c:manualLayout>
                  <c:x val="-4.7212039918528015E-2"/>
                  <c:y val="-1.5913012207911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FBF-4BAD-BCD7-31AA40B4469E}"/>
                </c:ext>
              </c:extLst>
            </c:dLbl>
            <c:dLbl>
              <c:idx val="9"/>
              <c:layout>
                <c:manualLayout>
                  <c:x val="-4.3396474634418959E-2"/>
                  <c:y val="-1.765770906379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DFBF-4BAD-BCD7-31AA40B4469E}"/>
                </c:ext>
              </c:extLst>
            </c:dLbl>
            <c:dLbl>
              <c:idx val="10"/>
              <c:layout>
                <c:manualLayout>
                  <c:x val="-3.9780101748217389E-2"/>
                  <c:y val="-1.765770906379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FBF-4BAD-BCD7-31AA40B4469E}"/>
                </c:ext>
              </c:extLst>
            </c:dLbl>
            <c:dLbl>
              <c:idx val="11"/>
              <c:layout>
                <c:manualLayout>
                  <c:x val="-3.0136440718346438E-2"/>
                  <c:y val="-2.2955021782939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DFBF-4BAD-BCD7-31AA40B4469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PT!$E$6:$Q$6</c:f>
              <c:numCache>
                <c:formatCode>"Mes "#,#00\ 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PT!$E$96:$Q$96</c:f>
              <c:numCache>
                <c:formatCode>0.00%</c:formatCode>
                <c:ptCount val="1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0.00000%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DFBF-4BAD-BCD7-31AA40B4469E}"/>
            </c:ext>
          </c:extLst>
        </c:ser>
        <c:ser>
          <c:idx val="4"/>
          <c:order val="2"/>
          <c:tx>
            <c:strRef>
              <c:f>PT!$D$101</c:f>
              <c:strCache>
                <c:ptCount val="1"/>
                <c:pt idx="0">
                  <c:v>Curva Máxima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1.204675735440308E-2"/>
                  <c:y val="-3.0910918569702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34-4FC4-859F-6F3EA467F2D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PT!$E$6:$Q$6</c:f>
              <c:numCache>
                <c:formatCode>"Mes "#,#00\ 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PT!$E$101:$Q$101</c:f>
              <c:numCache>
                <c:formatCode>0.00%</c:formatCode>
                <c:ptCount val="13"/>
                <c:pt idx="0">
                  <c:v>0</c:v>
                </c:pt>
                <c:pt idx="1">
                  <c:v>5.8299999999999998E-2</c:v>
                </c:pt>
                <c:pt idx="2">
                  <c:v>0.15</c:v>
                </c:pt>
                <c:pt idx="3">
                  <c:v>0.26</c:v>
                </c:pt>
                <c:pt idx="4">
                  <c:v>0.38</c:v>
                </c:pt>
                <c:pt idx="5">
                  <c:v>0.50509999999999999</c:v>
                </c:pt>
                <c:pt idx="6">
                  <c:v>0.63</c:v>
                </c:pt>
                <c:pt idx="7">
                  <c:v>0.74660000000000004</c:v>
                </c:pt>
                <c:pt idx="8">
                  <c:v>0.82340000000000002</c:v>
                </c:pt>
                <c:pt idx="9">
                  <c:v>0.9</c:v>
                </c:pt>
                <c:pt idx="10">
                  <c:v>0.94669999999999999</c:v>
                </c:pt>
                <c:pt idx="11">
                  <c:v>0.98329999999999995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DFBF-4BAD-BCD7-31AA40B4469E}"/>
            </c:ext>
          </c:extLst>
        </c:ser>
        <c:ser>
          <c:idx val="5"/>
          <c:order val="3"/>
          <c:tx>
            <c:strRef>
              <c:f>PT!$D$102</c:f>
              <c:strCache>
                <c:ptCount val="1"/>
                <c:pt idx="0">
                  <c:v>Curva Mínima</c:v>
                </c:pt>
              </c:strCache>
            </c:strRef>
          </c:tx>
          <c:marker>
            <c:symbol val="none"/>
          </c:marker>
          <c:cat>
            <c:numRef>
              <c:f>PT!$E$6:$Q$6</c:f>
              <c:numCache>
                <c:formatCode>"Mes "#,#00\ 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PT!$E$102:$Q$102</c:f>
              <c:numCache>
                <c:formatCode>0.00%</c:formatCode>
                <c:ptCount val="13"/>
                <c:pt idx="0">
                  <c:v>0</c:v>
                </c:pt>
                <c:pt idx="1">
                  <c:v>1.2500000000000001E-2</c:v>
                </c:pt>
                <c:pt idx="2">
                  <c:v>5.5E-2</c:v>
                </c:pt>
                <c:pt idx="3">
                  <c:v>0.115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0.60670000000000002</c:v>
                </c:pt>
                <c:pt idx="9">
                  <c:v>0.72</c:v>
                </c:pt>
                <c:pt idx="10">
                  <c:v>0.83330000000000004</c:v>
                </c:pt>
                <c:pt idx="11">
                  <c:v>0.93340000000000001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DFBF-4BAD-BCD7-31AA40B44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7782272"/>
        <c:axId val="297892096"/>
        <c:extLst/>
      </c:lineChart>
      <c:catAx>
        <c:axId val="29778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MESES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s-ES" sz="1000" baseline="0">
                <a:latin typeface="Arial" pitchFamily="34" charset="0"/>
              </a:defRPr>
            </a:pPr>
            <a:endParaRPr lang="es-AR"/>
          </a:p>
        </c:txPr>
        <c:crossAx val="297892096"/>
        <c:crossesAt val="0"/>
        <c:auto val="1"/>
        <c:lblAlgn val="ctr"/>
        <c:lblOffset val="100"/>
        <c:noMultiLvlLbl val="0"/>
      </c:catAx>
      <c:valAx>
        <c:axId val="29789209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s-ES"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PORCENTAJE AVANCE (%)</a:t>
                </a:r>
              </a:p>
            </c:rich>
          </c:tx>
          <c:layout>
            <c:manualLayout>
              <c:xMode val="edge"/>
              <c:yMode val="edge"/>
              <c:x val="2.2276280466758816E-3"/>
              <c:y val="0.3248144934063878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s-ES" baseline="0">
                <a:latin typeface="Arial" pitchFamily="34" charset="0"/>
              </a:defRPr>
            </a:pPr>
            <a:endParaRPr lang="es-AR"/>
          </a:p>
        </c:txPr>
        <c:crossAx val="2977822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946655065576422"/>
          <c:y val="6.5144502820000151E-3"/>
          <c:w val="0.13003317316521246"/>
          <c:h val="0.12800801314677795"/>
        </c:manualLayout>
      </c:layout>
      <c:overlay val="0"/>
      <c:txPr>
        <a:bodyPr/>
        <a:lstStyle/>
        <a:p>
          <a:pPr>
            <a:defRPr lang="es-ES"/>
          </a:pPr>
          <a:endParaRPr lang="es-AR"/>
        </a:p>
      </c:txPr>
    </c:legend>
    <c:plotVisOnly val="0"/>
    <c:dispBlanksAs val="gap"/>
    <c:showDLblsOverMax val="0"/>
  </c:chart>
  <c:spPr>
    <a:noFill/>
    <a:ln>
      <a:noFill/>
    </a:ln>
  </c:spPr>
  <c:printSettings>
    <c:headerFooter>
      <c:oddHeader>&amp;C&amp;G</c:oddHeader>
    </c:headerFooter>
    <c:pageMargins b="0.19685039370078741" l="0.19685039370078741" r="0.19685039370078741" t="1.1023622047244095" header="0.59055118110236227" footer="0"/>
    <c:pageSetup paperSize="5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81625697397116E-2"/>
          <c:y val="0.17925811017586005"/>
          <c:w val="0.87508287037038979"/>
          <c:h val="0.73851531703751261"/>
        </c:manualLayout>
      </c:layout>
      <c:lineChart>
        <c:grouping val="standard"/>
        <c:varyColors val="0"/>
        <c:ser>
          <c:idx val="1"/>
          <c:order val="0"/>
          <c:tx>
            <c:strRef>
              <c:f>PT!$D$98</c:f>
              <c:strCache>
                <c:ptCount val="1"/>
                <c:pt idx="0">
                  <c:v>Inversión Mensual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4003534211688885E-2"/>
                  <c:y val="-2.1797451414345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4E-4BD9-BB6A-2F71C2D3EBE8}"/>
                </c:ext>
              </c:extLst>
            </c:dLbl>
            <c:dLbl>
              <c:idx val="1"/>
              <c:layout>
                <c:manualLayout>
                  <c:x val="-1.9550956612481341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F1-4296-8C48-DEAA3B9B9478}"/>
                </c:ext>
              </c:extLst>
            </c:dLbl>
            <c:dLbl>
              <c:idx val="2"/>
              <c:layout>
                <c:manualLayout>
                  <c:x val="-2.3069425109028638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F1-4296-8C48-DEAA3B9B9478}"/>
                </c:ext>
              </c:extLst>
            </c:dLbl>
            <c:dLbl>
              <c:idx val="5"/>
              <c:layout>
                <c:manualLayout>
                  <c:x val="-4.3787222222222533E-2"/>
                  <c:y val="-1.763498384751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F1-4296-8C48-DEAA3B9B9478}"/>
                </c:ext>
              </c:extLst>
            </c:dLbl>
            <c:dLbl>
              <c:idx val="6"/>
              <c:layout>
                <c:manualLayout>
                  <c:x val="-3.9099050429073787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F1-4296-8C48-DEAA3B9B9478}"/>
                </c:ext>
              </c:extLst>
            </c:dLbl>
            <c:dLbl>
              <c:idx val="7"/>
              <c:layout>
                <c:manualLayout>
                  <c:x val="-3.6753404764708189E-2"/>
                  <c:y val="-1.932295300943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F1-4296-8C48-DEAA3B9B9478}"/>
                </c:ext>
              </c:extLst>
            </c:dLbl>
            <c:dLbl>
              <c:idx val="10"/>
              <c:layout>
                <c:manualLayout>
                  <c:x val="-3.2355947890367623E-2"/>
                  <c:y val="-3.1579118919065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F1-4296-8C48-DEAA3B9B9478}"/>
                </c:ext>
              </c:extLst>
            </c:dLbl>
            <c:dLbl>
              <c:idx val="11"/>
              <c:layout>
                <c:manualLayout>
                  <c:x val="-2.8153658260666799E-2"/>
                  <c:y val="-1.5947021803996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F1-4296-8C48-DEAA3B9B9478}"/>
                </c:ext>
              </c:extLst>
            </c:dLbl>
            <c:dLbl>
              <c:idx val="12"/>
              <c:layout>
                <c:manualLayout>
                  <c:x val="-3.2844949589397224E-2"/>
                  <c:y val="-2.26988842148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F1-4296-8C48-DEAA3B9B9478}"/>
                </c:ext>
              </c:extLst>
            </c:dLbl>
            <c:dLbl>
              <c:idx val="13"/>
              <c:layout>
                <c:manualLayout>
                  <c:x val="-3.5190595253761461E-2"/>
                  <c:y val="-1.932295300943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F1-4296-8C48-DEAA3B9B9478}"/>
                </c:ext>
              </c:extLst>
            </c:dLbl>
            <c:dLbl>
              <c:idx val="14"/>
              <c:layout>
                <c:manualLayout>
                  <c:x val="-3.8709063750308789E-2"/>
                  <c:y val="-2.4386849817580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AF1-4296-8C48-DEAA3B9B9478}"/>
                </c:ext>
              </c:extLst>
            </c:dLbl>
            <c:dLbl>
              <c:idx val="15"/>
              <c:layout>
                <c:manualLayout>
                  <c:x val="-4.3400355079038479E-2"/>
                  <c:y val="-1.932295300943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AF1-4296-8C48-DEAA3B9B9478}"/>
                </c:ext>
              </c:extLst>
            </c:dLbl>
            <c:dLbl>
              <c:idx val="16"/>
              <c:layout>
                <c:manualLayout>
                  <c:x val="-4.1054709414673762E-2"/>
                  <c:y val="-1.932295300943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AF1-4296-8C48-DEAA3B9B9478}"/>
                </c:ext>
              </c:extLst>
            </c:dLbl>
            <c:dLbl>
              <c:idx val="17"/>
              <c:layout>
                <c:manualLayout>
                  <c:x val="-4.4573177911221895E-2"/>
                  <c:y val="-1.932295300943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AF1-4296-8C48-DEAA3B9B9478}"/>
                </c:ext>
              </c:extLst>
            </c:dLbl>
            <c:dLbl>
              <c:idx val="18"/>
              <c:layout>
                <c:manualLayout>
                  <c:x val="-4.1054709414673679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AF1-4296-8C48-DEAA3B9B9478}"/>
                </c:ext>
              </c:extLst>
            </c:dLbl>
            <c:numFmt formatCode="&quot;$&quot;\ #,##0.00" sourceLinked="0"/>
            <c:spPr>
              <a:noFill/>
              <a:ln>
                <a:noFill/>
              </a:ln>
              <a:effectLst/>
            </c:spPr>
            <c:txPr>
              <a:bodyPr rot="0" vert="horz" anchor="ctr" anchorCtr="1"/>
              <a:lstStyle/>
              <a:p>
                <a:pPr>
                  <a:defRPr lang="es-ES" sz="800" baseline="0">
                    <a:latin typeface="Arial" pitchFamily="34" charset="0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PT!$E$6:$Q$6</c:f>
              <c:numCache>
                <c:formatCode>"Mes "#,#00\ 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PT!$E$98:$Q$98</c:f>
              <c:numCache>
                <c:formatCode>_ "$"\ * #,##0.00_ ;_ "$"\ * \-#,##0.00_ ;_ "$"\ * "-"??_ ;_ @_ </c:formatCode>
                <c:ptCount val="13"/>
                <c:pt idx="0" formatCode="_-&quot;$&quot;* #,##0.00_-;\-&quot;$&quot;* #,##0.00_-;_-&quot;$&quot;* &quot;-&quot;??_-;_-@_-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AF1-4296-8C48-DEAA3B9B9478}"/>
            </c:ext>
          </c:extLst>
        </c:ser>
        <c:ser>
          <c:idx val="2"/>
          <c:order val="1"/>
          <c:tx>
            <c:strRef>
              <c:f>PT!$D$99</c:f>
              <c:strCache>
                <c:ptCount val="1"/>
                <c:pt idx="0">
                  <c:v>Inversión Acumulada</c:v>
                </c:pt>
              </c:strCache>
            </c:strRef>
          </c:tx>
          <c:marker>
            <c:symbol val="none"/>
          </c:marker>
          <c:dLbls>
            <c:dLbl>
              <c:idx val="11"/>
              <c:layout>
                <c:manualLayout>
                  <c:x val="0"/>
                  <c:y val="5.9729353132281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4E-4BD9-BB6A-2F71C2D3EB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PT!$E$6:$Q$6</c:f>
              <c:numCache>
                <c:formatCode>"Mes "#,#00\ 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PT!$E$99:$Q$99</c:f>
              <c:numCache>
                <c:formatCode>_ "$"\ * #,##0.00_ ;_ "$"\ * \-#,##0.00_ ;_ "$"\ * "-"??_ ;_ @_ </c:formatCode>
                <c:ptCount val="13"/>
                <c:pt idx="0" formatCode="_-&quot;$&quot;* #,##0.00_-;\-&quot;$&quot;* #,##0.00_-;_-&quot;$&quot;* &quot;-&quot;??_-;_-@_-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AF1-4296-8C48-DEAA3B9B9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453376"/>
        <c:axId val="308455296"/>
        <c:extLst/>
      </c:lineChart>
      <c:catAx>
        <c:axId val="30845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/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MESES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s-ES" sz="1000" baseline="0">
                <a:latin typeface="Arial" pitchFamily="34" charset="0"/>
              </a:defRPr>
            </a:pPr>
            <a:endParaRPr lang="es-AR"/>
          </a:p>
        </c:txPr>
        <c:crossAx val="308455296"/>
        <c:crosses val="autoZero"/>
        <c:auto val="1"/>
        <c:lblAlgn val="ctr"/>
        <c:lblOffset val="100"/>
        <c:noMultiLvlLbl val="0"/>
      </c:catAx>
      <c:valAx>
        <c:axId val="308455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MILLES DE PESOS</a:t>
                </a:r>
              </a:p>
            </c:rich>
          </c:tx>
          <c:layout>
            <c:manualLayout>
              <c:xMode val="edge"/>
              <c:yMode val="edge"/>
              <c:x val="1.2165740740740737E-2"/>
              <c:y val="0.48667319444445389"/>
            </c:manualLayout>
          </c:layout>
          <c:overlay val="0"/>
        </c:title>
        <c:numFmt formatCode="&quot;$&quot;\ #,##0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AR"/>
          </a:p>
        </c:txPr>
        <c:crossAx val="308453376"/>
        <c:crosses val="autoZero"/>
        <c:crossBetween val="midCat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84549453703703703"/>
          <c:y val="6.8516805555555546E-2"/>
          <c:w val="0.11717742822132002"/>
          <c:h val="5.4004035964125237E-2"/>
        </c:manualLayout>
      </c:layout>
      <c:overlay val="0"/>
      <c:txPr>
        <a:bodyPr/>
        <a:lstStyle/>
        <a:p>
          <a:pPr>
            <a:defRPr lang="es-ES"/>
          </a:pPr>
          <a:endParaRPr lang="es-A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19685039370078738" l="0.19685039370078738" r="0.19685039370078738" t="0.39370078740157488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</xdr:rowOff>
    </xdr:from>
    <xdr:to>
      <xdr:col>6</xdr:col>
      <xdr:colOff>523875</xdr:colOff>
      <xdr:row>1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E4F51A-D263-4DCF-95E3-4A595E237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525"/>
          <a:ext cx="9021296" cy="840441"/>
        </a:xfrm>
        <a:prstGeom prst="rect">
          <a:avLst/>
        </a:prstGeom>
      </xdr:spPr>
    </xdr:pic>
    <xdr:clientData/>
  </xdr:twoCellAnchor>
  <xdr:twoCellAnchor editAs="oneCell">
    <xdr:from>
      <xdr:col>1</xdr:col>
      <xdr:colOff>178327</xdr:colOff>
      <xdr:row>181</xdr:row>
      <xdr:rowOff>126855</xdr:rowOff>
    </xdr:from>
    <xdr:to>
      <xdr:col>6</xdr:col>
      <xdr:colOff>38100</xdr:colOff>
      <xdr:row>186</xdr:row>
      <xdr:rowOff>76393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53EDBCB-2D19-47C3-8D11-AE6493CBE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27" y="28578030"/>
          <a:ext cx="8365598" cy="7591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95250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1C81A4-31BD-4884-AF84-9A8965E8E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9010650" cy="8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67</xdr:row>
      <xdr:rowOff>24765</xdr:rowOff>
    </xdr:from>
    <xdr:to>
      <xdr:col>5</xdr:col>
      <xdr:colOff>443865</xdr:colOff>
      <xdr:row>68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81F1592-AEF9-40C7-99E9-63ABC39D6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5207615"/>
          <a:ext cx="7559040" cy="670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276225</xdr:rowOff>
    </xdr:from>
    <xdr:to>
      <xdr:col>13</xdr:col>
      <xdr:colOff>636256</xdr:colOff>
      <xdr:row>42</xdr:row>
      <xdr:rowOff>156282</xdr:rowOff>
    </xdr:to>
    <xdr:graphicFrame macro="">
      <xdr:nvGraphicFramePr>
        <xdr:cNvPr id="2" name="11 Gráfico">
          <a:extLst>
            <a:ext uri="{FF2B5EF4-FFF2-40B4-BE49-F238E27FC236}">
              <a16:creationId xmlns:a16="http://schemas.microsoft.com/office/drawing/2014/main" id="{189271D4-9544-49DC-941F-1DBADEEE8FD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0.77709</cdr:x>
      <cdr:y>0.43502</cdr:y>
    </cdr:from>
    <cdr:to>
      <cdr:x>0.86949</cdr:x>
      <cdr:y>0.47162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030428" y="3126043"/>
          <a:ext cx="954821" cy="263007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AR" sz="1100"/>
            <a:t>Curva Mínima</a:t>
          </a:r>
        </a:p>
      </cdr:txBody>
    </cdr:sp>
  </cdr:relSizeAnchor>
  <cdr:relSizeAnchor xmlns:cdr="http://schemas.openxmlformats.org/drawingml/2006/chartDrawing">
    <cdr:from>
      <cdr:x>0.7334</cdr:x>
      <cdr:y>0.38722</cdr:y>
    </cdr:from>
    <cdr:to>
      <cdr:x>0.77709</cdr:x>
      <cdr:y>0.45332</cdr:y>
    </cdr:to>
    <cdr:sp macro="" textlink="">
      <cdr:nvSpPr>
        <cdr:cNvPr id="4" name="3 Conector recto de flecha"/>
        <cdr:cNvSpPr/>
      </cdr:nvSpPr>
      <cdr:spPr>
        <a:xfrm xmlns:a="http://schemas.openxmlformats.org/drawingml/2006/main">
          <a:off x="7694082" y="2781299"/>
          <a:ext cx="458344" cy="47480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AR"/>
        </a:p>
      </cdr:txBody>
    </cdr:sp>
  </cdr:relSizeAnchor>
  <cdr:relSizeAnchor xmlns:cdr="http://schemas.openxmlformats.org/drawingml/2006/chartDrawing">
    <cdr:from>
      <cdr:x>0.49811</cdr:x>
      <cdr:y>0.27897</cdr:y>
    </cdr:from>
    <cdr:to>
      <cdr:x>0.5909</cdr:x>
      <cdr:y>0.31277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5140764" y="2003088"/>
          <a:ext cx="957640" cy="242691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AR" sz="1100"/>
            <a:t>Curva Máxima</a:t>
          </a:r>
        </a:p>
      </cdr:txBody>
    </cdr:sp>
  </cdr:relSizeAnchor>
  <cdr:relSizeAnchor xmlns:cdr="http://schemas.openxmlformats.org/drawingml/2006/chartDrawing">
    <cdr:from>
      <cdr:x>0.59229</cdr:x>
      <cdr:y>0.3026</cdr:y>
    </cdr:from>
    <cdr:to>
      <cdr:x>0.60604</cdr:x>
      <cdr:y>0.34714</cdr:y>
    </cdr:to>
    <cdr:sp macro="" textlink="">
      <cdr:nvSpPr>
        <cdr:cNvPr id="6" name="2 Conector recto de flecha"/>
        <cdr:cNvSpPr/>
      </cdr:nvSpPr>
      <cdr:spPr>
        <a:xfrm xmlns:a="http://schemas.openxmlformats.org/drawingml/2006/main" flipH="1" flipV="1">
          <a:off x="6244073" y="2171520"/>
          <a:ext cx="145004" cy="31963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AR"/>
        </a:p>
      </cdr:txBody>
    </cdr:sp>
  </cdr:relSizeAnchor>
  <cdr:relSizeAnchor xmlns:cdr="http://schemas.openxmlformats.org/drawingml/2006/chartDrawing">
    <cdr:from>
      <cdr:x>0.6889</cdr:x>
      <cdr:y>0.57299</cdr:y>
    </cdr:from>
    <cdr:to>
      <cdr:x>0.78983</cdr:x>
      <cdr:y>0.60959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7440083" y="4307416"/>
          <a:ext cx="1090083" cy="275167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AR" sz="1100"/>
            <a:t>Banda</a:t>
          </a:r>
          <a:r>
            <a:rPr lang="es-AR" sz="1100" baseline="0"/>
            <a:t> Admisible</a:t>
          </a:r>
          <a:endParaRPr lang="es-AR" sz="1100"/>
        </a:p>
      </cdr:txBody>
    </cdr:sp>
  </cdr:relSizeAnchor>
  <cdr:relSizeAnchor xmlns:cdr="http://schemas.openxmlformats.org/drawingml/2006/chartDrawing">
    <cdr:from>
      <cdr:x>0.60731</cdr:x>
      <cdr:y>0.49486</cdr:y>
    </cdr:from>
    <cdr:to>
      <cdr:x>0.69709</cdr:x>
      <cdr:y>0.56773</cdr:y>
    </cdr:to>
    <cdr:sp macro="" textlink="">
      <cdr:nvSpPr>
        <cdr:cNvPr id="8" name="7 Conector recto de flecha"/>
        <cdr:cNvSpPr/>
      </cdr:nvSpPr>
      <cdr:spPr>
        <a:xfrm xmlns:a="http://schemas.openxmlformats.org/drawingml/2006/main">
          <a:off x="6275959" y="3556041"/>
          <a:ext cx="927784" cy="52364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AR"/>
        </a:p>
      </cdr:txBody>
    </cdr:sp>
  </cdr:relSizeAnchor>
  <cdr:relSizeAnchor xmlns:cdr="http://schemas.openxmlformats.org/drawingml/2006/chartDrawing">
    <cdr:from>
      <cdr:x>0.33474</cdr:x>
      <cdr:y>0.41947</cdr:y>
    </cdr:from>
    <cdr:to>
      <cdr:x>0.44652</cdr:x>
      <cdr:y>0.45607</cdr:y>
    </cdr:to>
    <cdr:sp macro="" textlink="">
      <cdr:nvSpPr>
        <cdr:cNvPr id="9" name="1 CuadroTexto"/>
        <cdr:cNvSpPr txBox="1"/>
      </cdr:nvSpPr>
      <cdr:spPr>
        <a:xfrm xmlns:a="http://schemas.openxmlformats.org/drawingml/2006/main">
          <a:off x="3459223" y="3014282"/>
          <a:ext cx="1155109" cy="263006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AR" sz="1100"/>
            <a:t>Curva Contractual</a:t>
          </a:r>
        </a:p>
      </cdr:txBody>
    </cdr:sp>
  </cdr:relSizeAnchor>
  <cdr:relSizeAnchor xmlns:cdr="http://schemas.openxmlformats.org/drawingml/2006/chartDrawing">
    <cdr:from>
      <cdr:x>0.39341</cdr:x>
      <cdr:y>0.46133</cdr:y>
    </cdr:from>
    <cdr:to>
      <cdr:x>0.47955</cdr:x>
      <cdr:y>0.53092</cdr:y>
    </cdr:to>
    <cdr:sp macro="" textlink="">
      <cdr:nvSpPr>
        <cdr:cNvPr id="10" name="2 Conector recto de flecha"/>
        <cdr:cNvSpPr/>
      </cdr:nvSpPr>
      <cdr:spPr>
        <a:xfrm xmlns:a="http://schemas.openxmlformats.org/drawingml/2006/main" flipH="1" flipV="1">
          <a:off x="4147428" y="3310598"/>
          <a:ext cx="908148" cy="49940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AR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1</xdr:row>
      <xdr:rowOff>154782</xdr:rowOff>
    </xdr:from>
    <xdr:to>
      <xdr:col>16</xdr:col>
      <xdr:colOff>326232</xdr:colOff>
      <xdr:row>51</xdr:row>
      <xdr:rowOff>63500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A07F37F9-5EC8-42AE-A16C-2802D5689E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314325</xdr:rowOff>
    </xdr:from>
    <xdr:to>
      <xdr:col>5</xdr:col>
      <xdr:colOff>638175</xdr:colOff>
      <xdr:row>0</xdr:row>
      <xdr:rowOff>778546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FF9A49-8F2F-4DAE-BBD6-91EFFEDE2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314325"/>
          <a:ext cx="7772400" cy="4642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Valle%20del%20Sol\Barrio%20Valle%20del%20Sol%20-Nuevo%20Sector%201%20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Leandro\IPV\Valle%20del%20Sol\Barrio%20Valle%20del%20Sol%20-Nuevo%20Sector%20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Barrio%20Valle%20del%20Sol%20-%20Total%2012-0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UARDIA\Documentos\DMOYA\Downloads\Barrio%20Valle%20del%20Sol%20Sector%201%20N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"/>
      <sheetName val="AP NS 2021"/>
      <sheetName val="AP SN 2021"/>
      <sheetName val="AP OE  2021"/>
      <sheetName val="AP OE-01-D 2021"/>
      <sheetName val="AP OE-02- VP-2021"/>
      <sheetName val="P-G (1 PISO)"/>
      <sheetName val="P-G (2 PISO)"/>
      <sheetName val="Espacios Comunes"/>
      <sheetName val="RGP"/>
      <sheetName val="INFRA"/>
      <sheetName val="CyP"/>
      <sheetName val="PTyCI"/>
      <sheetName val="AP"/>
      <sheetName val="Grafico Avance Obra"/>
      <sheetName val="Gráfico Curva Inversiones"/>
      <sheetName val="Indices"/>
      <sheetName val="Insumos"/>
      <sheetName val="Códigos Items"/>
      <sheetName val="Gastos Generales"/>
    </sheetNames>
    <sheetDataSet>
      <sheetData sheetId="0"/>
      <sheetData sheetId="1">
        <row r="7">
          <cell r="C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9">
          <cell r="H149">
            <v>368358684.64564997</v>
          </cell>
        </row>
      </sheetData>
      <sheetData sheetId="13">
        <row r="15">
          <cell r="E15"/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"/>
      <sheetName val="AP NS 2021"/>
      <sheetName val="AP SN 2021"/>
      <sheetName val="AP OE  2021"/>
      <sheetName val="AP OE-01-D 2021"/>
      <sheetName val="AP OE-02- VP-2021"/>
      <sheetName val="P-G (1 PISO)"/>
      <sheetName val="P-G (2 PISO)"/>
      <sheetName val="Espacios Comunes"/>
      <sheetName val="RGP"/>
      <sheetName val="INFRA"/>
      <sheetName val="CyP"/>
      <sheetName val="PTyCI"/>
      <sheetName val="AP"/>
      <sheetName val="Grafico Avance Obra"/>
      <sheetName val="Gráfico Curva Inversiones"/>
      <sheetName val="Indices"/>
      <sheetName val="Insumos"/>
      <sheetName val="Códigos Items"/>
      <sheetName val="Gastos Generales"/>
    </sheetNames>
    <sheetDataSet>
      <sheetData sheetId="0" refreshError="1"/>
      <sheetData sheetId="1" refreshError="1">
        <row r="1">
          <cell r="C1" t="str">
            <v>INSTITUTO PROVINCIAL DE LA VIVIENDA</v>
          </cell>
        </row>
        <row r="2">
          <cell r="C2" t="str">
            <v>B° Valle del Sol - Sector 2</v>
          </cell>
        </row>
        <row r="3">
          <cell r="C3" t="str">
            <v>Rawson</v>
          </cell>
        </row>
        <row r="4">
          <cell r="C4" t="str">
            <v>xxxxxxxxxxx</v>
          </cell>
        </row>
        <row r="5">
          <cell r="C5" t="str">
            <v>xxxxxxxxxxx</v>
          </cell>
        </row>
        <row r="7">
          <cell r="C7">
            <v>0.15</v>
          </cell>
        </row>
        <row r="9">
          <cell r="C9">
            <v>360</v>
          </cell>
        </row>
        <row r="12">
          <cell r="C12" t="str">
            <v>xxxxxx</v>
          </cell>
        </row>
        <row r="21">
          <cell r="C2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48">
          <cell r="H148">
            <v>281753128.5848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"/>
      <sheetName val="AP NS 2021"/>
      <sheetName val="AP SN 2021"/>
      <sheetName val="AP OE  2021"/>
      <sheetName val="AP OE-01-D 2021"/>
      <sheetName val="AP OE-02- VP-2021"/>
      <sheetName val="P-G (1 PISO)"/>
      <sheetName val="P-G (2 PISO)"/>
      <sheetName val="Espacios Comunes"/>
      <sheetName val="RGP"/>
      <sheetName val="INFRA"/>
      <sheetName val="CyP"/>
      <sheetName val="PTyCI"/>
      <sheetName val="AP"/>
      <sheetName val="Grafico Avance Obra"/>
      <sheetName val="Gráfico Curva Inversiones"/>
      <sheetName val="Insumos"/>
      <sheetName val="Indices"/>
      <sheetName val="Códigos Items"/>
      <sheetName val="Gastos Generales"/>
    </sheetNames>
    <sheetDataSet>
      <sheetData sheetId="0" refreshError="1"/>
      <sheetData sheetId="1" refreshError="1">
        <row r="1">
          <cell r="B1" t="str">
            <v xml:space="preserve">COMITENTE : </v>
          </cell>
          <cell r="C1" t="str">
            <v>INSTITUTO PROVINCIAL DE LA VIVIENDA</v>
          </cell>
        </row>
        <row r="2">
          <cell r="B2" t="str">
            <v>OBRA :</v>
          </cell>
          <cell r="C2" t="str">
            <v>B° Valle del Sol</v>
          </cell>
        </row>
        <row r="3">
          <cell r="B3" t="str">
            <v>UBICACION:</v>
          </cell>
          <cell r="C3" t="str">
            <v>Rawson</v>
          </cell>
        </row>
        <row r="4">
          <cell r="B4" t="str">
            <v>LICITACIÓN N°:</v>
          </cell>
          <cell r="C4" t="str">
            <v>xxxxxxxxxxx</v>
          </cell>
        </row>
        <row r="5">
          <cell r="B5" t="str">
            <v>EXPEDIENTE N°:</v>
          </cell>
          <cell r="C5" t="str">
            <v>xxxxxxxxxxx</v>
          </cell>
        </row>
        <row r="6">
          <cell r="B6" t="str">
            <v>PRESUPUESTO OFICIAL:</v>
          </cell>
          <cell r="C6">
            <v>1048661242.2845999</v>
          </cell>
        </row>
        <row r="7">
          <cell r="B7" t="str">
            <v>ANTICIPO FINANCIERO/ACOPIO:</v>
          </cell>
          <cell r="C7">
            <v>0</v>
          </cell>
        </row>
        <row r="8">
          <cell r="B8" t="str">
            <v>FECHA APERTURA LICITACIÓN:</v>
          </cell>
          <cell r="C8" t="str">
            <v>xxxxxxxxxxx</v>
          </cell>
        </row>
        <row r="9">
          <cell r="B9" t="str">
            <v>PLAZO DE OBRA:</v>
          </cell>
          <cell r="C9">
            <v>540</v>
          </cell>
        </row>
        <row r="10">
          <cell r="B10" t="str">
            <v>PRECIOS OFERTA A:</v>
          </cell>
          <cell r="C10">
            <v>44319</v>
          </cell>
        </row>
        <row r="12">
          <cell r="B12" t="str">
            <v xml:space="preserve">EMPRESA CONSTRUCTORA:  </v>
          </cell>
          <cell r="C12" t="str">
            <v>xxxxxx</v>
          </cell>
        </row>
        <row r="13">
          <cell r="B13" t="str">
            <v>COSTO FINANCIERO</v>
          </cell>
          <cell r="C13">
            <v>0</v>
          </cell>
        </row>
        <row r="14">
          <cell r="B14" t="str">
            <v>GASTOS GENERALES</v>
          </cell>
          <cell r="C14">
            <v>0.15</v>
          </cell>
        </row>
        <row r="15">
          <cell r="B15" t="str">
            <v>BENEFICIO</v>
          </cell>
          <cell r="C15">
            <v>0.1</v>
          </cell>
        </row>
        <row r="16">
          <cell r="B16" t="str">
            <v>INGRESOS BRUTOS Y LOTE HOGAR</v>
          </cell>
          <cell r="C16">
            <v>2.4E-2</v>
          </cell>
        </row>
        <row r="17">
          <cell r="B17" t="str">
            <v>IVA - VIVIENDA</v>
          </cell>
          <cell r="C17">
            <v>0.105</v>
          </cell>
        </row>
        <row r="18">
          <cell r="B18" t="str">
            <v>IVA - INFRAESTRUCTURA</v>
          </cell>
          <cell r="C18">
            <v>0.21</v>
          </cell>
        </row>
        <row r="19">
          <cell r="B19" t="str">
            <v>COEFICIENTE DE PASO VIVIENDA</v>
          </cell>
          <cell r="C19">
            <v>1.4112500000000001</v>
          </cell>
        </row>
        <row r="20">
          <cell r="B20" t="str">
            <v>COEFICIENTE DE PASO INFRAESTRUCTURA</v>
          </cell>
          <cell r="C20">
            <v>1.5425</v>
          </cell>
        </row>
        <row r="21">
          <cell r="B21" t="str">
            <v>MONTO DEL TERRENO</v>
          </cell>
          <cell r="C21">
            <v>0</v>
          </cell>
        </row>
        <row r="24">
          <cell r="B24" t="str">
            <v>RUBROS</v>
          </cell>
        </row>
        <row r="25">
          <cell r="B25" t="str">
            <v>A</v>
          </cell>
          <cell r="C25" t="str">
            <v>VIVIENDA</v>
          </cell>
        </row>
        <row r="26">
          <cell r="B26" t="str">
            <v>B</v>
          </cell>
          <cell r="C26" t="str">
            <v>INFRAESTRUCTURA - URBANIZACIÓN - DOC. FINAL DE OBRA</v>
          </cell>
        </row>
        <row r="30">
          <cell r="B30" t="str">
            <v>LISTADO DE ÍTEMS DEL PROYECTO</v>
          </cell>
        </row>
        <row r="32">
          <cell r="B32" t="str">
            <v>RUBRO ITEM</v>
          </cell>
          <cell r="C32" t="str">
            <v>DESIGNACION</v>
          </cell>
          <cell r="D32" t="str">
            <v>UN.</v>
          </cell>
        </row>
        <row r="35">
          <cell r="B35" t="str">
            <v>B</v>
          </cell>
          <cell r="C35" t="str">
            <v>INFRAESTRUCTURA - URBANIZACIÓN - DOC. FINAL DE OBRA</v>
          </cell>
          <cell r="D35">
            <v>0</v>
          </cell>
        </row>
        <row r="36">
          <cell r="B36">
            <v>1</v>
          </cell>
          <cell r="C36" t="str">
            <v>Limpieza de Terreno</v>
          </cell>
          <cell r="D36" t="str">
            <v>ha</v>
          </cell>
        </row>
        <row r="37">
          <cell r="B37">
            <v>2</v>
          </cell>
          <cell r="C37" t="str">
            <v>Destronque de arboles (Olivos y Frutales)</v>
          </cell>
          <cell r="D37" t="str">
            <v>u</v>
          </cell>
        </row>
        <row r="38">
          <cell r="B38">
            <v>3</v>
          </cell>
          <cell r="C38" t="str">
            <v>Erradicación de árboles</v>
          </cell>
          <cell r="D38" t="str">
            <v>u</v>
          </cell>
        </row>
        <row r="39">
          <cell r="B39">
            <v>4</v>
          </cell>
          <cell r="C39" t="str">
            <v>Demolición</v>
          </cell>
          <cell r="D39" t="str">
            <v>gl</v>
          </cell>
        </row>
        <row r="40">
          <cell r="B40">
            <v>5</v>
          </cell>
          <cell r="C40" t="str">
            <v>Nivelación y Compactación de Manzanas</v>
          </cell>
          <cell r="D40" t="str">
            <v>gl</v>
          </cell>
        </row>
        <row r="41">
          <cell r="B41">
            <v>6</v>
          </cell>
          <cell r="C41" t="str">
            <v>Excavación no Clasificada</v>
          </cell>
          <cell r="D41" t="str">
            <v>m3</v>
          </cell>
        </row>
        <row r="42">
          <cell r="B42">
            <v>7</v>
          </cell>
          <cell r="C42" t="str">
            <v>Ejecución de Base</v>
          </cell>
          <cell r="D42" t="str">
            <v>m3</v>
          </cell>
        </row>
        <row r="43">
          <cell r="B43">
            <v>8</v>
          </cell>
          <cell r="C43" t="str">
            <v>Ejecución de vereda</v>
          </cell>
          <cell r="D43" t="str">
            <v>m2</v>
          </cell>
        </row>
        <row r="44">
          <cell r="B44">
            <v>9</v>
          </cell>
          <cell r="C44" t="str">
            <v>Ejecución de cuneta en tierra y obras de tomas</v>
          </cell>
          <cell r="D44" t="str">
            <v>m</v>
          </cell>
        </row>
        <row r="45">
          <cell r="B45">
            <v>10</v>
          </cell>
          <cell r="C45" t="str">
            <v>Ejecución de cuneta impermeabilizada</v>
          </cell>
          <cell r="D45" t="str">
            <v>m</v>
          </cell>
        </row>
        <row r="46">
          <cell r="B46">
            <v>11</v>
          </cell>
          <cell r="C46" t="str">
            <v>Ejecución de Cordón Cuneta</v>
          </cell>
          <cell r="D46" t="str">
            <v>m</v>
          </cell>
        </row>
        <row r="47">
          <cell r="B47">
            <v>12</v>
          </cell>
          <cell r="C47" t="str">
            <v>Vértices de lotes</v>
          </cell>
          <cell r="D47" t="str">
            <v>u</v>
          </cell>
        </row>
        <row r="48">
          <cell r="B48">
            <v>13</v>
          </cell>
          <cell r="C48" t="str">
            <v>Arbolado Público</v>
          </cell>
          <cell r="D48" t="str">
            <v>u</v>
          </cell>
        </row>
        <row r="49">
          <cell r="B49">
            <v>14</v>
          </cell>
          <cell r="C49" t="str">
            <v>Riego Individual</v>
          </cell>
          <cell r="D49" t="str">
            <v>u</v>
          </cell>
        </row>
        <row r="50">
          <cell r="B50">
            <v>15</v>
          </cell>
          <cell r="C50" t="str">
            <v>Puente  Acceso Vehicular</v>
          </cell>
          <cell r="D50" t="str">
            <v>u</v>
          </cell>
        </row>
        <row r="51">
          <cell r="B51">
            <v>16</v>
          </cell>
          <cell r="C51" t="str">
            <v>Pasante Peatonal sobre Cuneta en Tierra</v>
          </cell>
          <cell r="D51" t="str">
            <v>u</v>
          </cell>
        </row>
        <row r="52">
          <cell r="B52">
            <v>17</v>
          </cell>
          <cell r="C52" t="str">
            <v>Pasante Peatonal sobre Cuneta Impermeabilizada</v>
          </cell>
          <cell r="D52" t="str">
            <v>u</v>
          </cell>
        </row>
        <row r="53">
          <cell r="B53">
            <v>18</v>
          </cell>
          <cell r="C53" t="str">
            <v>Indicadores de Calle</v>
          </cell>
          <cell r="D53" t="str">
            <v>u</v>
          </cell>
        </row>
        <row r="54">
          <cell r="B54">
            <v>19</v>
          </cell>
          <cell r="C54" t="str">
            <v>Pasantes SJ 320</v>
          </cell>
          <cell r="D54" t="str">
            <v>u</v>
          </cell>
        </row>
        <row r="55">
          <cell r="B55">
            <v>20</v>
          </cell>
          <cell r="C55" t="str">
            <v>Rampas Peatonals/ cordon cuneta</v>
          </cell>
          <cell r="D55" t="str">
            <v>u</v>
          </cell>
        </row>
        <row r="56">
          <cell r="B56">
            <v>21</v>
          </cell>
          <cell r="C56" t="str">
            <v xml:space="preserve">Ciclo Vía </v>
          </cell>
          <cell r="D56" t="str">
            <v>m2</v>
          </cell>
        </row>
        <row r="57">
          <cell r="B57">
            <v>22</v>
          </cell>
          <cell r="C57" t="str">
            <v>Alumbrado Público</v>
          </cell>
          <cell r="D57" t="str">
            <v>gl</v>
          </cell>
        </row>
        <row r="58">
          <cell r="B58">
            <v>23</v>
          </cell>
          <cell r="C58" t="str">
            <v>Red de agua potable - Provisión, acarreo y colocación de caño recto Ø250mm de PVC k-10, incl. piezas esp. juntas, etc.</v>
          </cell>
          <cell r="D58" t="str">
            <v>ml</v>
          </cell>
        </row>
        <row r="59">
          <cell r="B59">
            <v>24</v>
          </cell>
          <cell r="C59" t="str">
            <v>Red de agua potable - Provisión, acarreo y colocación de caño recto Ø160mm de PVC k-10, incl. piezas esp. juntas, etc.</v>
          </cell>
          <cell r="D59" t="str">
            <v>ml</v>
          </cell>
        </row>
        <row r="60">
          <cell r="B60">
            <v>25</v>
          </cell>
          <cell r="C60" t="str">
            <v>Red de agua potable - Provisión, acarreo y colocación de caño recto Ø110mm de PVC k-10, incl. piezas esp. juntas, etc.</v>
          </cell>
          <cell r="D60" t="str">
            <v>ml</v>
          </cell>
        </row>
        <row r="61">
          <cell r="B61">
            <v>26</v>
          </cell>
          <cell r="C61" t="str">
            <v>Red de agua potable - Provisión, acarreo y colocación de válvulas esclusas Ø250 mm (Incluye Const. de cámara)</v>
          </cell>
          <cell r="D61" t="str">
            <v>u</v>
          </cell>
        </row>
        <row r="62">
          <cell r="B62">
            <v>27</v>
          </cell>
          <cell r="C62" t="str">
            <v>Red de agua potable - Provisión, acarreo y colocación de válvulas esclusas Ø160 mm (Incluye Const. de cámara)</v>
          </cell>
          <cell r="D62" t="str">
            <v>u</v>
          </cell>
        </row>
        <row r="63">
          <cell r="B63">
            <v>28</v>
          </cell>
          <cell r="C63" t="str">
            <v>Red de agua potable - Provisión, acarreo y colocación de válvulas esclusas Ø110 mm (Incluye Const. de cámara)</v>
          </cell>
          <cell r="D63" t="str">
            <v>u</v>
          </cell>
        </row>
        <row r="64">
          <cell r="B64">
            <v>29</v>
          </cell>
          <cell r="C64" t="str">
            <v>Red de agua potable - Provisión, acarreo y colocación de hidrantes a bola, completos, (Incluye caja de HF y Const. de cámara)</v>
          </cell>
          <cell r="D64" t="str">
            <v>u</v>
          </cell>
        </row>
        <row r="65">
          <cell r="B65">
            <v>30</v>
          </cell>
          <cell r="C65" t="str">
            <v>Red de agua potable - Excavación de zanjas para inst. cañeías, sin depresión de napa</v>
          </cell>
          <cell r="D65" t="str">
            <v>m3</v>
          </cell>
        </row>
        <row r="66">
          <cell r="B66">
            <v>31</v>
          </cell>
          <cell r="C66" t="str">
            <v>Red de agua potable - Paquete estructural</v>
          </cell>
          <cell r="D66" t="str">
            <v>m3</v>
          </cell>
        </row>
        <row r="67">
          <cell r="B67">
            <v>32</v>
          </cell>
          <cell r="C67" t="str">
            <v xml:space="preserve">Red de agua potable - Relleno superior </v>
          </cell>
          <cell r="D67" t="str">
            <v>m3</v>
          </cell>
        </row>
        <row r="68">
          <cell r="B68">
            <v>33</v>
          </cell>
          <cell r="C68" t="str">
            <v>Red de agua potable - Conexiones domiciliarias (Provisión, acarreo y coloc. mat. polietileno k10-abrazadera, férula, llave maestra y medidor de caudal, incl UV)</v>
          </cell>
          <cell r="D68" t="str">
            <v>u</v>
          </cell>
        </row>
        <row r="69">
          <cell r="B69">
            <v>34</v>
          </cell>
          <cell r="C69" t="str">
            <v xml:space="preserve">Red de gas - Provisión e Instalación de Cañería de P.E Cañería ø125 mm incluido piezas especiales, juntas, etc. </v>
          </cell>
          <cell r="D69" t="str">
            <v>m</v>
          </cell>
        </row>
        <row r="70">
          <cell r="B70">
            <v>35</v>
          </cell>
          <cell r="C70" t="str">
            <v xml:space="preserve">Red de gas - Provisión e Instalación de Cañería de P.E Cañería ø 90 mm incluido piezas especiales, juntas, etc. </v>
          </cell>
          <cell r="D70" t="str">
            <v>m</v>
          </cell>
        </row>
        <row r="71">
          <cell r="B71">
            <v>36</v>
          </cell>
          <cell r="C71" t="str">
            <v xml:space="preserve">Red de gas - Provisión e Instalación de Cañería de P.E Cañería ø 63 mm incluido piezas especiales, juntas, etc. </v>
          </cell>
          <cell r="D71" t="str">
            <v>m</v>
          </cell>
        </row>
        <row r="72">
          <cell r="B72">
            <v>37</v>
          </cell>
          <cell r="C72" t="str">
            <v xml:space="preserve">Red de gas - Provisión e Instalación de Cañería de P.E Cañería ø 50 mm incluido piezas especiales, juntas, etc. </v>
          </cell>
          <cell r="D72" t="str">
            <v>m</v>
          </cell>
        </row>
        <row r="73">
          <cell r="B73">
            <v>38</v>
          </cell>
          <cell r="C73" t="str">
            <v>Red de gas - Excavación de zanjas para inst. cañeías, sin depresión de napa</v>
          </cell>
          <cell r="D73" t="str">
            <v>m3</v>
          </cell>
        </row>
        <row r="74">
          <cell r="B74">
            <v>39</v>
          </cell>
          <cell r="C74" t="str">
            <v xml:space="preserve">Red de gas - Relleno superior </v>
          </cell>
          <cell r="D74" t="str">
            <v>m3</v>
          </cell>
        </row>
        <row r="75">
          <cell r="B75">
            <v>40</v>
          </cell>
          <cell r="C75" t="str">
            <v>Red de gas - Conexiones domiciliarias de gas natural p/ 1 medidor</v>
          </cell>
          <cell r="D75" t="str">
            <v>u</v>
          </cell>
        </row>
        <row r="76">
          <cell r="B76">
            <v>41</v>
          </cell>
          <cell r="C76" t="str">
            <v>Red de cloacas - Provisión, acarreo y colocación de caño de PVC RCP ø250 mm, incl. piezas esp. juntas, etc.</v>
          </cell>
          <cell r="D76" t="str">
            <v>m</v>
          </cell>
        </row>
        <row r="77">
          <cell r="B77">
            <v>42</v>
          </cell>
          <cell r="C77" t="str">
            <v>Red de cloacas - Provisión, acarreo y colocación de caño de PVC RCP ø200 mm, incl. piezas esp. juntas, etc.</v>
          </cell>
          <cell r="D77" t="str">
            <v>m</v>
          </cell>
        </row>
        <row r="78">
          <cell r="B78">
            <v>43</v>
          </cell>
          <cell r="C78" t="str">
            <v>Red de cloacas - Provisión, acarreo y colocación de caño de PVC RCP ø160 mm, incl. piezas esp. juntas, etc.</v>
          </cell>
          <cell r="D78" t="str">
            <v>m</v>
          </cell>
        </row>
        <row r="79">
          <cell r="B79">
            <v>44</v>
          </cell>
          <cell r="C79" t="str">
            <v xml:space="preserve">Red de cloacas - Provisión, acarreo y coloc. materiales  p/la ejecución de Bocas de Registros s/calle, incl. tapa de HF, etc. </v>
          </cell>
          <cell r="D79" t="str">
            <v>u</v>
          </cell>
        </row>
        <row r="80">
          <cell r="B80">
            <v>45</v>
          </cell>
          <cell r="C80" t="str">
            <v>Red de cloacas - Excavación de zanjas para inst. cañeías, sin depresión de napa</v>
          </cell>
          <cell r="D80" t="str">
            <v>m3</v>
          </cell>
        </row>
        <row r="81">
          <cell r="B81">
            <v>46</v>
          </cell>
          <cell r="C81" t="str">
            <v>Red de cloacas - Paquete estructural</v>
          </cell>
          <cell r="D81" t="str">
            <v>m3</v>
          </cell>
        </row>
        <row r="82">
          <cell r="B82">
            <v>47</v>
          </cell>
          <cell r="C82" t="str">
            <v>Red de cloacas - Relleno superior</v>
          </cell>
          <cell r="D82" t="str">
            <v>m3</v>
          </cell>
        </row>
        <row r="83">
          <cell r="B83">
            <v>48</v>
          </cell>
          <cell r="C83" t="str">
            <v>Red de cloacas - Conexiones domiciliarias cloacas ø 110 mm (Provisión, acarreo y coloc. materiales p/la ejecución s/red nueva)</v>
          </cell>
          <cell r="D83" t="str">
            <v>u</v>
          </cell>
        </row>
        <row r="84">
          <cell r="B84">
            <v>49</v>
          </cell>
          <cell r="C84" t="str">
            <v>Documentacion Final de Obra</v>
          </cell>
          <cell r="D84" t="str">
            <v>gl</v>
          </cell>
        </row>
        <row r="85">
          <cell r="B85" t="str">
            <v>C</v>
          </cell>
          <cell r="C85" t="str">
            <v>OBRAS COMPLEMENTARIAS y NEXOS</v>
          </cell>
          <cell r="D85">
            <v>0</v>
          </cell>
        </row>
        <row r="86">
          <cell r="B86">
            <v>50</v>
          </cell>
          <cell r="C86" t="str">
            <v xml:space="preserve">Obra de Nexo - Red de Gas - Provisión e Instalación de Cañería de P.E Cañería ø125 mm incluido piezas especiales, juntas, etc. </v>
          </cell>
          <cell r="D86" t="str">
            <v>m</v>
          </cell>
        </row>
        <row r="87">
          <cell r="B87">
            <v>51</v>
          </cell>
          <cell r="C87" t="str">
            <v>Obra de Nexo - Red de Gas - Excavación de zanjas para inst. cañeías, sin depresión de napa</v>
          </cell>
          <cell r="D87" t="str">
            <v>m3</v>
          </cell>
        </row>
        <row r="88">
          <cell r="B88">
            <v>52</v>
          </cell>
          <cell r="C88" t="str">
            <v xml:space="preserve">Obra de Nexo - Red de Gas - Relleno superior </v>
          </cell>
          <cell r="D88" t="str">
            <v>m3</v>
          </cell>
        </row>
        <row r="89">
          <cell r="B89">
            <v>53</v>
          </cell>
          <cell r="C89" t="str">
            <v>Obra de Nexo - Red de agua potable - Provisión, acarreo y colocación de caño recto Ø250mm de PVC k-10, incl. piezas esp. juntas, etc.</v>
          </cell>
          <cell r="D89" t="str">
            <v>ml</v>
          </cell>
        </row>
        <row r="90">
          <cell r="B90">
            <v>54</v>
          </cell>
          <cell r="C90" t="str">
            <v>Obra de Nexo - Red de agua potable - Provisión, acarreo y colocación de válvulas esclusas Ø250 mm (Incluye Const. de cámara)</v>
          </cell>
          <cell r="D90" t="str">
            <v>u</v>
          </cell>
        </row>
        <row r="91">
          <cell r="B91">
            <v>55</v>
          </cell>
          <cell r="C91" t="str">
            <v>Obra de Nexo - Red de agua potable - Provisión, acarreo y colocación de caño recto Ø315mm de PVC k-10, incl. piezas esp. juntas, etc.</v>
          </cell>
          <cell r="D91" t="str">
            <v>m</v>
          </cell>
        </row>
        <row r="92">
          <cell r="B92">
            <v>56</v>
          </cell>
          <cell r="C92" t="str">
            <v>Obra de Nexo - Red de agua potable - Provisión, acarreo y colocación de válvulas esclusas Ø315 mm (Incluye Const. de cámara)</v>
          </cell>
          <cell r="D92" t="str">
            <v>u</v>
          </cell>
        </row>
        <row r="93">
          <cell r="B93">
            <v>57</v>
          </cell>
          <cell r="C93" t="str">
            <v>Obra de Nexo - Red de agua potable - Excavación de zanjas para inst. cañeías, sin depresión de napa</v>
          </cell>
          <cell r="D93" t="str">
            <v>m3</v>
          </cell>
        </row>
        <row r="94">
          <cell r="B94">
            <v>58</v>
          </cell>
          <cell r="C94" t="str">
            <v>Obra de Nexo - Red de agua potable - Paquete estructural</v>
          </cell>
          <cell r="D94" t="str">
            <v>m3</v>
          </cell>
        </row>
        <row r="95">
          <cell r="B95">
            <v>59</v>
          </cell>
          <cell r="C95" t="str">
            <v xml:space="preserve">Obra de Nexo - Red de agua potable - Relleno superior </v>
          </cell>
          <cell r="D95" t="str">
            <v>m3</v>
          </cell>
        </row>
        <row r="96">
          <cell r="B96">
            <v>60</v>
          </cell>
          <cell r="C96" t="str">
            <v>Obra de Nexo - Red de agua potable - Base y Sub-Base</v>
          </cell>
          <cell r="D96" t="str">
            <v>m3</v>
          </cell>
        </row>
        <row r="97">
          <cell r="B97">
            <v>61</v>
          </cell>
          <cell r="C97" t="str">
            <v xml:space="preserve">Obra de Nexo - Red de agua potable - Perforación de Bombeo </v>
          </cell>
          <cell r="D97" t="str">
            <v>gl</v>
          </cell>
        </row>
        <row r="98">
          <cell r="B98">
            <v>62</v>
          </cell>
          <cell r="C98" t="str">
            <v>Obra de Nexo - Red de cloacas - Provisión, acarreo y colocación de caño de PVC RCP ø250 mm, incl. piezas esp. juntas, etc.</v>
          </cell>
          <cell r="D98" t="str">
            <v>m</v>
          </cell>
        </row>
        <row r="99">
          <cell r="B99">
            <v>63</v>
          </cell>
          <cell r="C99" t="str">
            <v>Obra de Nexo - Red de cloacas - Excavación de zanjas para inst. cañeías, sin depresión de napa</v>
          </cell>
          <cell r="D99" t="str">
            <v>m3</v>
          </cell>
        </row>
        <row r="100">
          <cell r="B100">
            <v>64</v>
          </cell>
          <cell r="C100" t="str">
            <v>Obra de Nexo - Red de cloacas - Paquete estructural</v>
          </cell>
          <cell r="D100" t="str">
            <v>m3</v>
          </cell>
        </row>
        <row r="101">
          <cell r="B101">
            <v>65</v>
          </cell>
          <cell r="C101" t="str">
            <v>Obra de Nexo - Red de cloacas - Relleno superior</v>
          </cell>
          <cell r="D101" t="str">
            <v>m3</v>
          </cell>
        </row>
        <row r="102">
          <cell r="B102">
            <v>66</v>
          </cell>
          <cell r="C102" t="str">
            <v>Obra de Nexo - Red de cloacas - Base y Sub-Base</v>
          </cell>
          <cell r="D102" t="str">
            <v>m3</v>
          </cell>
        </row>
        <row r="103">
          <cell r="B103">
            <v>67</v>
          </cell>
          <cell r="C103" t="str">
            <v>Obra de Nexo - Red de cloacas - Reposiciòn de Carpeta Asfaltica</v>
          </cell>
          <cell r="D103" t="str">
            <v>m2</v>
          </cell>
        </row>
        <row r="104">
          <cell r="B104">
            <v>67</v>
          </cell>
          <cell r="C104">
            <v>0</v>
          </cell>
          <cell r="D104">
            <v>0</v>
          </cell>
        </row>
        <row r="105">
          <cell r="B105">
            <v>68</v>
          </cell>
          <cell r="C105">
            <v>0</v>
          </cell>
          <cell r="D105">
            <v>0</v>
          </cell>
        </row>
        <row r="106">
          <cell r="B106">
            <v>69</v>
          </cell>
          <cell r="C106">
            <v>0</v>
          </cell>
          <cell r="D106">
            <v>0</v>
          </cell>
        </row>
        <row r="107">
          <cell r="B107">
            <v>70</v>
          </cell>
          <cell r="C107">
            <v>0</v>
          </cell>
          <cell r="D107">
            <v>0</v>
          </cell>
        </row>
        <row r="108">
          <cell r="B108">
            <v>71</v>
          </cell>
          <cell r="C108">
            <v>0</v>
          </cell>
          <cell r="D108">
            <v>0</v>
          </cell>
        </row>
        <row r="109">
          <cell r="B109">
            <v>72</v>
          </cell>
          <cell r="C109">
            <v>0</v>
          </cell>
          <cell r="D109">
            <v>0</v>
          </cell>
        </row>
        <row r="110">
          <cell r="C110">
            <v>0</v>
          </cell>
          <cell r="D110">
            <v>0</v>
          </cell>
        </row>
        <row r="111">
          <cell r="C111">
            <v>0</v>
          </cell>
          <cell r="D111">
            <v>0</v>
          </cell>
        </row>
        <row r="112">
          <cell r="C112">
            <v>0</v>
          </cell>
          <cell r="D112">
            <v>0</v>
          </cell>
        </row>
        <row r="113">
          <cell r="C113">
            <v>0</v>
          </cell>
          <cell r="D113">
            <v>0</v>
          </cell>
        </row>
        <row r="114">
          <cell r="C114">
            <v>0</v>
          </cell>
          <cell r="D114">
            <v>0</v>
          </cell>
        </row>
        <row r="115">
          <cell r="C115">
            <v>0</v>
          </cell>
          <cell r="D115">
            <v>0</v>
          </cell>
        </row>
        <row r="116">
          <cell r="C116">
            <v>0</v>
          </cell>
          <cell r="D116">
            <v>0</v>
          </cell>
        </row>
        <row r="117">
          <cell r="C117">
            <v>0</v>
          </cell>
          <cell r="D117">
            <v>0</v>
          </cell>
        </row>
        <row r="118">
          <cell r="C118">
            <v>0</v>
          </cell>
          <cell r="D118">
            <v>0</v>
          </cell>
        </row>
        <row r="119">
          <cell r="C119">
            <v>0</v>
          </cell>
          <cell r="D119">
            <v>0</v>
          </cell>
        </row>
        <row r="120">
          <cell r="C120">
            <v>0</v>
          </cell>
          <cell r="D120">
            <v>0</v>
          </cell>
        </row>
        <row r="121">
          <cell r="C121">
            <v>0</v>
          </cell>
          <cell r="D121">
            <v>0</v>
          </cell>
        </row>
        <row r="122">
          <cell r="C122">
            <v>0</v>
          </cell>
          <cell r="D122">
            <v>0</v>
          </cell>
        </row>
        <row r="123">
          <cell r="C123">
            <v>0</v>
          </cell>
          <cell r="D123">
            <v>0</v>
          </cell>
        </row>
        <row r="124">
          <cell r="C124">
            <v>0</v>
          </cell>
          <cell r="D124">
            <v>0</v>
          </cell>
        </row>
        <row r="125">
          <cell r="C125">
            <v>0</v>
          </cell>
          <cell r="D125">
            <v>0</v>
          </cell>
        </row>
        <row r="126">
          <cell r="C126">
            <v>0</v>
          </cell>
          <cell r="D126">
            <v>0</v>
          </cell>
        </row>
        <row r="127">
          <cell r="C127">
            <v>0</v>
          </cell>
          <cell r="D127">
            <v>0</v>
          </cell>
        </row>
        <row r="128">
          <cell r="C128">
            <v>0</v>
          </cell>
          <cell r="D128">
            <v>0</v>
          </cell>
        </row>
        <row r="129">
          <cell r="C129">
            <v>0</v>
          </cell>
          <cell r="D129">
            <v>0</v>
          </cell>
        </row>
        <row r="130">
          <cell r="C130">
            <v>0</v>
          </cell>
          <cell r="D130">
            <v>0</v>
          </cell>
        </row>
        <row r="131">
          <cell r="C131">
            <v>0</v>
          </cell>
          <cell r="D131">
            <v>0</v>
          </cell>
        </row>
        <row r="132">
          <cell r="C132">
            <v>0</v>
          </cell>
          <cell r="D132">
            <v>0</v>
          </cell>
        </row>
        <row r="133">
          <cell r="C133">
            <v>0</v>
          </cell>
          <cell r="D133">
            <v>0</v>
          </cell>
        </row>
        <row r="134">
          <cell r="C134">
            <v>0</v>
          </cell>
          <cell r="D134">
            <v>0</v>
          </cell>
        </row>
        <row r="135">
          <cell r="C135">
            <v>0</v>
          </cell>
          <cell r="D135">
            <v>0</v>
          </cell>
        </row>
        <row r="136">
          <cell r="C136">
            <v>0</v>
          </cell>
          <cell r="D136">
            <v>0</v>
          </cell>
        </row>
        <row r="137">
          <cell r="C137">
            <v>0</v>
          </cell>
          <cell r="D137">
            <v>0</v>
          </cell>
        </row>
        <row r="138">
          <cell r="C138">
            <v>0</v>
          </cell>
          <cell r="D138">
            <v>0</v>
          </cell>
        </row>
        <row r="139">
          <cell r="C139">
            <v>0</v>
          </cell>
          <cell r="D139">
            <v>0</v>
          </cell>
        </row>
        <row r="140">
          <cell r="C140">
            <v>0</v>
          </cell>
          <cell r="D140">
            <v>0</v>
          </cell>
        </row>
        <row r="141">
          <cell r="C141">
            <v>0</v>
          </cell>
          <cell r="D141">
            <v>0</v>
          </cell>
        </row>
        <row r="142">
          <cell r="C142">
            <v>0</v>
          </cell>
          <cell r="D142">
            <v>0</v>
          </cell>
        </row>
        <row r="143">
          <cell r="C143">
            <v>0</v>
          </cell>
          <cell r="D143">
            <v>0</v>
          </cell>
        </row>
        <row r="144">
          <cell r="C144">
            <v>0</v>
          </cell>
          <cell r="D144">
            <v>0</v>
          </cell>
        </row>
        <row r="145">
          <cell r="C145">
            <v>0</v>
          </cell>
          <cell r="D145">
            <v>0</v>
          </cell>
        </row>
        <row r="146">
          <cell r="C146">
            <v>0</v>
          </cell>
          <cell r="D146">
            <v>0</v>
          </cell>
        </row>
        <row r="147">
          <cell r="C147">
            <v>0</v>
          </cell>
          <cell r="D147">
            <v>0</v>
          </cell>
        </row>
        <row r="148">
          <cell r="C148">
            <v>0</v>
          </cell>
          <cell r="D148">
            <v>0</v>
          </cell>
        </row>
        <row r="149">
          <cell r="C149">
            <v>0</v>
          </cell>
          <cell r="D149">
            <v>0</v>
          </cell>
        </row>
        <row r="150">
          <cell r="C150">
            <v>0</v>
          </cell>
          <cell r="D150">
            <v>0</v>
          </cell>
        </row>
        <row r="151">
          <cell r="C151">
            <v>0</v>
          </cell>
          <cell r="D151">
            <v>0</v>
          </cell>
        </row>
        <row r="152">
          <cell r="C152">
            <v>0</v>
          </cell>
          <cell r="D152">
            <v>0</v>
          </cell>
        </row>
        <row r="153">
          <cell r="C153">
            <v>0</v>
          </cell>
          <cell r="D153">
            <v>0</v>
          </cell>
        </row>
        <row r="154">
          <cell r="C154">
            <v>0</v>
          </cell>
          <cell r="D154">
            <v>0</v>
          </cell>
        </row>
        <row r="155">
          <cell r="C155">
            <v>0</v>
          </cell>
          <cell r="D155">
            <v>0</v>
          </cell>
        </row>
        <row r="156">
          <cell r="C156">
            <v>0</v>
          </cell>
          <cell r="D156">
            <v>0</v>
          </cell>
        </row>
        <row r="157">
          <cell r="C157">
            <v>0</v>
          </cell>
          <cell r="D157">
            <v>0</v>
          </cell>
        </row>
        <row r="158">
          <cell r="C158">
            <v>0</v>
          </cell>
          <cell r="D158">
            <v>0</v>
          </cell>
        </row>
        <row r="159">
          <cell r="C159">
            <v>0</v>
          </cell>
          <cell r="D159">
            <v>0</v>
          </cell>
        </row>
        <row r="160">
          <cell r="C160">
            <v>0</v>
          </cell>
          <cell r="D160">
            <v>0</v>
          </cell>
        </row>
        <row r="161">
          <cell r="C161">
            <v>0</v>
          </cell>
          <cell r="D161">
            <v>0</v>
          </cell>
        </row>
        <row r="162">
          <cell r="C162">
            <v>0</v>
          </cell>
          <cell r="D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0</v>
          </cell>
          <cell r="D164">
            <v>0</v>
          </cell>
        </row>
        <row r="165">
          <cell r="C165">
            <v>0</v>
          </cell>
          <cell r="D165">
            <v>0</v>
          </cell>
        </row>
        <row r="166">
          <cell r="C166">
            <v>0</v>
          </cell>
          <cell r="D166">
            <v>0</v>
          </cell>
        </row>
        <row r="167">
          <cell r="C167">
            <v>0</v>
          </cell>
          <cell r="D167">
            <v>0</v>
          </cell>
        </row>
        <row r="168">
          <cell r="C168">
            <v>0</v>
          </cell>
          <cell r="D168">
            <v>0</v>
          </cell>
        </row>
        <row r="169">
          <cell r="C169">
            <v>0</v>
          </cell>
          <cell r="D169">
            <v>0</v>
          </cell>
        </row>
        <row r="170">
          <cell r="C170">
            <v>0</v>
          </cell>
          <cell r="D170">
            <v>0</v>
          </cell>
        </row>
        <row r="171">
          <cell r="C171">
            <v>0</v>
          </cell>
          <cell r="D171">
            <v>0</v>
          </cell>
        </row>
        <row r="172">
          <cell r="C172">
            <v>0</v>
          </cell>
          <cell r="D172">
            <v>0</v>
          </cell>
        </row>
        <row r="173">
          <cell r="C173">
            <v>0</v>
          </cell>
          <cell r="D173">
            <v>0</v>
          </cell>
        </row>
        <row r="174">
          <cell r="C174">
            <v>0</v>
          </cell>
          <cell r="D174">
            <v>0</v>
          </cell>
        </row>
        <row r="175">
          <cell r="C175">
            <v>0</v>
          </cell>
          <cell r="D175">
            <v>0</v>
          </cell>
        </row>
        <row r="176">
          <cell r="C176">
            <v>0</v>
          </cell>
          <cell r="D176">
            <v>0</v>
          </cell>
        </row>
        <row r="177">
          <cell r="C177">
            <v>0</v>
          </cell>
          <cell r="D177">
            <v>0</v>
          </cell>
        </row>
        <row r="178">
          <cell r="C178">
            <v>0</v>
          </cell>
          <cell r="D178">
            <v>0</v>
          </cell>
        </row>
        <row r="179">
          <cell r="C179">
            <v>0</v>
          </cell>
          <cell r="D179">
            <v>0</v>
          </cell>
        </row>
        <row r="180">
          <cell r="C180">
            <v>0</v>
          </cell>
          <cell r="D180">
            <v>0</v>
          </cell>
        </row>
        <row r="181">
          <cell r="C181">
            <v>0</v>
          </cell>
          <cell r="D181">
            <v>0</v>
          </cell>
        </row>
        <row r="182">
          <cell r="C182">
            <v>0</v>
          </cell>
          <cell r="D182">
            <v>0</v>
          </cell>
        </row>
        <row r="183">
          <cell r="C183">
            <v>0</v>
          </cell>
          <cell r="D183">
            <v>0</v>
          </cell>
        </row>
        <row r="184">
          <cell r="C184">
            <v>0</v>
          </cell>
          <cell r="D184">
            <v>0</v>
          </cell>
        </row>
        <row r="185">
          <cell r="C185">
            <v>0</v>
          </cell>
          <cell r="D185">
            <v>0</v>
          </cell>
        </row>
        <row r="186">
          <cell r="C186">
            <v>0</v>
          </cell>
          <cell r="D186">
            <v>0</v>
          </cell>
        </row>
        <row r="187">
          <cell r="C187">
            <v>0</v>
          </cell>
          <cell r="D187">
            <v>0</v>
          </cell>
        </row>
        <row r="188">
          <cell r="C188">
            <v>0</v>
          </cell>
          <cell r="D188">
            <v>0</v>
          </cell>
        </row>
        <row r="189">
          <cell r="C189">
            <v>0</v>
          </cell>
          <cell r="D189">
            <v>0</v>
          </cell>
        </row>
        <row r="190">
          <cell r="C190">
            <v>0</v>
          </cell>
          <cell r="D190">
            <v>0</v>
          </cell>
        </row>
        <row r="191">
          <cell r="C191">
            <v>0</v>
          </cell>
          <cell r="D191">
            <v>0</v>
          </cell>
        </row>
        <row r="192">
          <cell r="C192">
            <v>0</v>
          </cell>
          <cell r="D192">
            <v>0</v>
          </cell>
        </row>
        <row r="193">
          <cell r="C193">
            <v>0</v>
          </cell>
          <cell r="D193">
            <v>0</v>
          </cell>
        </row>
        <row r="194">
          <cell r="C194">
            <v>0</v>
          </cell>
          <cell r="D194">
            <v>0</v>
          </cell>
        </row>
        <row r="195">
          <cell r="C195">
            <v>0</v>
          </cell>
          <cell r="D195">
            <v>0</v>
          </cell>
        </row>
        <row r="196">
          <cell r="C196">
            <v>0</v>
          </cell>
          <cell r="D196">
            <v>0</v>
          </cell>
        </row>
        <row r="197">
          <cell r="C197">
            <v>0</v>
          </cell>
          <cell r="D197">
            <v>0</v>
          </cell>
        </row>
        <row r="198">
          <cell r="C198">
            <v>0</v>
          </cell>
          <cell r="D198">
            <v>0</v>
          </cell>
        </row>
        <row r="199">
          <cell r="C199">
            <v>0</v>
          </cell>
          <cell r="D199">
            <v>0</v>
          </cell>
        </row>
        <row r="200">
          <cell r="C200">
            <v>0</v>
          </cell>
          <cell r="D200">
            <v>0</v>
          </cell>
        </row>
        <row r="201">
          <cell r="C201">
            <v>0</v>
          </cell>
          <cell r="D201">
            <v>0</v>
          </cell>
        </row>
        <row r="202">
          <cell r="C202">
            <v>0</v>
          </cell>
          <cell r="D202">
            <v>0</v>
          </cell>
        </row>
        <row r="203">
          <cell r="C203">
            <v>0</v>
          </cell>
          <cell r="D203">
            <v>0</v>
          </cell>
        </row>
        <row r="204">
          <cell r="C204">
            <v>0</v>
          </cell>
          <cell r="D204">
            <v>0</v>
          </cell>
        </row>
        <row r="205">
          <cell r="C205">
            <v>0</v>
          </cell>
          <cell r="D205">
            <v>0</v>
          </cell>
        </row>
        <row r="206">
          <cell r="C206">
            <v>0</v>
          </cell>
          <cell r="D206">
            <v>0</v>
          </cell>
        </row>
        <row r="207">
          <cell r="C207">
            <v>0</v>
          </cell>
          <cell r="D207">
            <v>0</v>
          </cell>
        </row>
        <row r="208">
          <cell r="C208">
            <v>0</v>
          </cell>
          <cell r="D208">
            <v>0</v>
          </cell>
        </row>
        <row r="209">
          <cell r="C209">
            <v>0</v>
          </cell>
          <cell r="D209">
            <v>0</v>
          </cell>
        </row>
        <row r="210">
          <cell r="C210">
            <v>0</v>
          </cell>
          <cell r="D210">
            <v>0</v>
          </cell>
        </row>
        <row r="211">
          <cell r="C211">
            <v>0</v>
          </cell>
          <cell r="D211">
            <v>0</v>
          </cell>
        </row>
        <row r="212">
          <cell r="C212">
            <v>0</v>
          </cell>
          <cell r="D212">
            <v>0</v>
          </cell>
        </row>
        <row r="213">
          <cell r="C213">
            <v>0</v>
          </cell>
          <cell r="D213">
            <v>0</v>
          </cell>
        </row>
        <row r="214">
          <cell r="C214">
            <v>0</v>
          </cell>
          <cell r="D214">
            <v>0</v>
          </cell>
        </row>
        <row r="215">
          <cell r="C215">
            <v>0</v>
          </cell>
          <cell r="D215">
            <v>0</v>
          </cell>
        </row>
        <row r="216">
          <cell r="C216">
            <v>0</v>
          </cell>
          <cell r="D216">
            <v>0</v>
          </cell>
        </row>
        <row r="217">
          <cell r="C217">
            <v>0</v>
          </cell>
          <cell r="D217">
            <v>0</v>
          </cell>
        </row>
        <row r="218">
          <cell r="C218">
            <v>0</v>
          </cell>
          <cell r="D218">
            <v>0</v>
          </cell>
        </row>
        <row r="219">
          <cell r="C219">
            <v>0</v>
          </cell>
          <cell r="D219">
            <v>0</v>
          </cell>
        </row>
        <row r="220">
          <cell r="C220">
            <v>0</v>
          </cell>
          <cell r="D220">
            <v>0</v>
          </cell>
        </row>
        <row r="221">
          <cell r="C221">
            <v>0</v>
          </cell>
          <cell r="D221">
            <v>0</v>
          </cell>
        </row>
        <row r="222">
          <cell r="C222">
            <v>0</v>
          </cell>
          <cell r="D222">
            <v>0</v>
          </cell>
        </row>
        <row r="223">
          <cell r="C223">
            <v>0</v>
          </cell>
          <cell r="D223">
            <v>0</v>
          </cell>
        </row>
        <row r="224">
          <cell r="C224">
            <v>0</v>
          </cell>
          <cell r="D224">
            <v>0</v>
          </cell>
        </row>
        <row r="225">
          <cell r="C225">
            <v>0</v>
          </cell>
          <cell r="D225">
            <v>0</v>
          </cell>
        </row>
        <row r="226">
          <cell r="C226">
            <v>0</v>
          </cell>
          <cell r="D226">
            <v>0</v>
          </cell>
        </row>
        <row r="227">
          <cell r="C227">
            <v>0</v>
          </cell>
          <cell r="D227">
            <v>0</v>
          </cell>
        </row>
        <row r="228">
          <cell r="C228">
            <v>0</v>
          </cell>
          <cell r="D228">
            <v>0</v>
          </cell>
        </row>
        <row r="229">
          <cell r="C229">
            <v>0</v>
          </cell>
          <cell r="D229">
            <v>0</v>
          </cell>
        </row>
        <row r="230">
          <cell r="C230">
            <v>0</v>
          </cell>
          <cell r="D230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 xml:space="preserve">COMITENTE : </v>
          </cell>
          <cell r="C1" t="str">
            <v>INSTITUTO PROVINCIAL DE LA VIVIENDA</v>
          </cell>
        </row>
        <row r="2">
          <cell r="A2" t="str">
            <v>OBRA :</v>
          </cell>
          <cell r="C2" t="str">
            <v>B° Valle del Sol</v>
          </cell>
        </row>
        <row r="3">
          <cell r="A3" t="str">
            <v>UBICACION:</v>
          </cell>
          <cell r="C3" t="str">
            <v>Rawson</v>
          </cell>
        </row>
        <row r="4">
          <cell r="A4" t="str">
            <v>LICITACIÓN N°:</v>
          </cell>
          <cell r="C4" t="str">
            <v>xxxxxxxxxxx</v>
          </cell>
        </row>
        <row r="5">
          <cell r="A5" t="str">
            <v>EXPEDIENTE N°:</v>
          </cell>
          <cell r="C5" t="str">
            <v>xxxxxxxxxxx</v>
          </cell>
        </row>
        <row r="6">
          <cell r="A6" t="str">
            <v>PRESUPUESTO OFICIAL:</v>
          </cell>
          <cell r="C6">
            <v>1048661242.2845999</v>
          </cell>
        </row>
        <row r="7">
          <cell r="A7" t="str">
            <v>ANTICIPO FINANCIERO/ACOPIO:</v>
          </cell>
          <cell r="C7">
            <v>0</v>
          </cell>
        </row>
        <row r="8">
          <cell r="A8" t="str">
            <v>FECHA APERTURA LICITACIÓN:</v>
          </cell>
          <cell r="C8" t="str">
            <v>xxxxxxxxxxx</v>
          </cell>
        </row>
        <row r="9">
          <cell r="A9" t="str">
            <v>PLAZO DE OBRA:</v>
          </cell>
          <cell r="C9">
            <v>540</v>
          </cell>
        </row>
        <row r="10">
          <cell r="A10" t="str">
            <v xml:space="preserve">EMPRESA CONSTRUCTORA:  </v>
          </cell>
          <cell r="C10" t="str">
            <v>xxxxxx</v>
          </cell>
        </row>
        <row r="11">
          <cell r="A11" t="str">
            <v>MONTO DE LA OFERTA:</v>
          </cell>
          <cell r="C11">
            <v>1048661242.2845999</v>
          </cell>
        </row>
        <row r="12">
          <cell r="A12" t="str">
            <v>MONTO TERRENO</v>
          </cell>
          <cell r="C12">
            <v>0</v>
          </cell>
        </row>
        <row r="14">
          <cell r="A14" t="str">
            <v xml:space="preserve">COMPUTO Y PRESUPUESTO </v>
          </cell>
        </row>
        <row r="16">
          <cell r="A16" t="str">
            <v>PROTOTIPO 1 - TIPO AP NS 2021</v>
          </cell>
          <cell r="C16" t="str">
            <v>CANTIDAD VIVIENDAS</v>
          </cell>
          <cell r="D16">
            <v>0</v>
          </cell>
          <cell r="G16" t="str">
            <v>PRECIO UNIT. PROTOTIPO 1 - TIPO AP NS 2021</v>
          </cell>
          <cell r="H16">
            <v>0</v>
          </cell>
        </row>
        <row r="17">
          <cell r="A17" t="str">
            <v>PROTOTIPO 2 - TIPO AP SN 2021</v>
          </cell>
          <cell r="C17" t="str">
            <v>CANTIDAD VIVIENDAS</v>
          </cell>
          <cell r="D17">
            <v>0</v>
          </cell>
          <cell r="G17" t="str">
            <v>PRECIO UNIT. PROTOTIPO 2 - TIPO AP SN 2021</v>
          </cell>
          <cell r="H17">
            <v>0</v>
          </cell>
        </row>
        <row r="18">
          <cell r="A18" t="str">
            <v>PROTOTIPO 3 - TIPO AP OE 2021</v>
          </cell>
          <cell r="C18" t="str">
            <v>CANTIDAD VIVIENDAS</v>
          </cell>
          <cell r="D18">
            <v>0</v>
          </cell>
          <cell r="G18" t="str">
            <v>PRECIO UNIT. PROTOTIPO 3 - TIPO AP OE 2021</v>
          </cell>
          <cell r="H18">
            <v>0</v>
          </cell>
        </row>
        <row r="19">
          <cell r="A19" t="str">
            <v>PROTOTIPO 4 - TIPO AP OE-01-D- 2021</v>
          </cell>
          <cell r="C19" t="str">
            <v>CANTIDAD VIVIENDAS</v>
          </cell>
          <cell r="D19">
            <v>0</v>
          </cell>
          <cell r="G19" t="str">
            <v>PRECIO UNIT. PROTOTIPO 4 - TIPO AP OE-01-D- 2021</v>
          </cell>
          <cell r="H19">
            <v>0</v>
          </cell>
        </row>
        <row r="20">
          <cell r="A20" t="str">
            <v>PROTOTIPO 5 - TIPO AP-OE-02-VP-2021</v>
          </cell>
          <cell r="C20" t="str">
            <v>CANTIDAD VIVIENDAS</v>
          </cell>
          <cell r="D20">
            <v>4</v>
          </cell>
          <cell r="G20" t="str">
            <v>PRECIO UNIT. PROTOTIPO 5 - TIPO AP-OE-02-VP-2021</v>
          </cell>
          <cell r="H20">
            <v>0</v>
          </cell>
        </row>
        <row r="21">
          <cell r="A21" t="str">
            <v>PROTOTIPO 6 - TIPO G (PRIMER PISO)</v>
          </cell>
          <cell r="C21" t="str">
            <v>CANTIDAD VIVIENDAS</v>
          </cell>
          <cell r="D21">
            <v>0</v>
          </cell>
          <cell r="G21" t="str">
            <v>PRECIO UNIT. PROTOTIPO 6 - TIPO G (PRIMER PISO)</v>
          </cell>
          <cell r="H21">
            <v>0</v>
          </cell>
        </row>
        <row r="22">
          <cell r="A22" t="str">
            <v>PROTOTIPO 7 - TIPO G (SEGUNDO PISO)</v>
          </cell>
          <cell r="C22" t="str">
            <v>CANTIDAD VIVIENDAS</v>
          </cell>
          <cell r="D22">
            <v>0</v>
          </cell>
          <cell r="G22" t="str">
            <v>PRECIO UNIT. PROTOTIPO 7 - TIPO G (SEGUNDO PISO)</v>
          </cell>
          <cell r="H22">
            <v>0</v>
          </cell>
        </row>
        <row r="23">
          <cell r="A23" t="str">
            <v>ESPACIO COMUN</v>
          </cell>
          <cell r="D23">
            <v>0</v>
          </cell>
          <cell r="G23" t="str">
            <v>PRECIO TOTAL ESPACIO COMUN</v>
          </cell>
          <cell r="H23">
            <v>0</v>
          </cell>
        </row>
        <row r="26">
          <cell r="A26" t="str">
            <v>RUBRO ITEM</v>
          </cell>
          <cell r="B26" t="str">
            <v>DESIGNACION</v>
          </cell>
          <cell r="D26" t="str">
            <v>UN.</v>
          </cell>
          <cell r="E26" t="str">
            <v>CANT.</v>
          </cell>
          <cell r="F26" t="str">
            <v>COSTO UNITARIO</v>
          </cell>
          <cell r="G26" t="str">
            <v>PRECIO UNITARIO</v>
          </cell>
          <cell r="H26" t="str">
            <v>PRECIO TOTAL DEL ITEM</v>
          </cell>
          <cell r="I26" t="str">
            <v>PORCENTAJE INCIDENCIA DEL ITEM</v>
          </cell>
        </row>
        <row r="28">
          <cell r="B28">
            <v>0</v>
          </cell>
        </row>
        <row r="29">
          <cell r="B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B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B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B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 xml:space="preserve">TOTAL COSTO </v>
          </cell>
          <cell r="F74">
            <v>0</v>
          </cell>
          <cell r="H74">
            <v>0</v>
          </cell>
          <cell r="I74">
            <v>0</v>
          </cell>
        </row>
        <row r="76">
          <cell r="A76" t="str">
            <v>1-</v>
          </cell>
          <cell r="B76" t="str">
            <v>COSTO OFERTA</v>
          </cell>
          <cell r="H76">
            <v>0</v>
          </cell>
        </row>
        <row r="77">
          <cell r="A77" t="str">
            <v>2-</v>
          </cell>
          <cell r="B77" t="str">
            <v>COSTO FINANCIERO  0 % de ( 1 )</v>
          </cell>
          <cell r="E77">
            <v>0</v>
          </cell>
          <cell r="H77">
            <v>0</v>
          </cell>
        </row>
        <row r="78">
          <cell r="A78" t="str">
            <v>3-</v>
          </cell>
          <cell r="B78" t="str">
            <v>COSTO COSTO ( 1 + 2 )</v>
          </cell>
          <cell r="H78">
            <v>0</v>
          </cell>
        </row>
        <row r="79">
          <cell r="A79" t="str">
            <v>4-</v>
          </cell>
          <cell r="B79" t="str">
            <v>GASTOS GENERALES  15 % de ( 3 )</v>
          </cell>
          <cell r="E79">
            <v>0.15</v>
          </cell>
          <cell r="H79">
            <v>0</v>
          </cell>
        </row>
        <row r="80">
          <cell r="A80" t="str">
            <v>5-</v>
          </cell>
          <cell r="B80" t="str">
            <v>BENEFICIOS  10 % de ( 3 )</v>
          </cell>
          <cell r="E80">
            <v>0.1</v>
          </cell>
          <cell r="H80">
            <v>0</v>
          </cell>
        </row>
        <row r="81">
          <cell r="A81" t="str">
            <v>6-</v>
          </cell>
          <cell r="B81" t="str">
            <v>SUB TOTAL ( 3 + 4 + 5 )</v>
          </cell>
          <cell r="H81">
            <v>0</v>
          </cell>
        </row>
        <row r="82">
          <cell r="A82" t="str">
            <v>7-</v>
          </cell>
          <cell r="B82" t="str">
            <v>INGRESOS BRUTOS Y LOTE HOGAR  2,4 % de ( 6 )</v>
          </cell>
          <cell r="E82">
            <v>2.4E-2</v>
          </cell>
          <cell r="H82">
            <v>0</v>
          </cell>
        </row>
        <row r="83">
          <cell r="A83" t="str">
            <v>8-</v>
          </cell>
          <cell r="B83" t="str">
            <v>IMPUESTO AL VALOR AGREGADO 10,5 % de ( 6 )</v>
          </cell>
          <cell r="E83">
            <v>0.105</v>
          </cell>
          <cell r="H83">
            <v>0</v>
          </cell>
        </row>
        <row r="85">
          <cell r="B85" t="str">
            <v>PRECIO TOTAL VIVENDAS</v>
          </cell>
          <cell r="H85">
            <v>0</v>
          </cell>
        </row>
        <row r="88">
          <cell r="A88" t="str">
            <v>INFRAESTRUCTURA - URBANIZACIÓN - DOC. FINAL DE OBRA - OBRAS DE NEXO - OBRAS COMPLEMENTARIAS</v>
          </cell>
        </row>
        <row r="89">
          <cell r="A89" t="str">
            <v>RUBRO ITEM</v>
          </cell>
          <cell r="B89" t="str">
            <v>DESIGNACION</v>
          </cell>
          <cell r="D89" t="str">
            <v>UN.</v>
          </cell>
          <cell r="E89" t="str">
            <v>CANT.</v>
          </cell>
          <cell r="F89" t="str">
            <v>COSTO UNITARIO</v>
          </cell>
          <cell r="G89" t="str">
            <v>PRECIO UNITARIO</v>
          </cell>
          <cell r="H89" t="str">
            <v>PRECIO TOTAL DEL ITEM</v>
          </cell>
          <cell r="I89" t="str">
            <v>PORCENTAJE INCIDENCIA DEL ITEM</v>
          </cell>
        </row>
        <row r="90">
          <cell r="A90" t="str">
            <v>B</v>
          </cell>
          <cell r="B90" t="str">
            <v>INFRAESTRUCTURA - URBANIZACIÓN - DOC. FINAL DE OBRA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1</v>
          </cell>
          <cell r="B91" t="str">
            <v>Limpieza de Terreno</v>
          </cell>
          <cell r="D91" t="str">
            <v>ha</v>
          </cell>
          <cell r="E91">
            <v>77</v>
          </cell>
          <cell r="F91">
            <v>190363.03999999998</v>
          </cell>
          <cell r="G91">
            <v>293634.99</v>
          </cell>
          <cell r="H91">
            <v>22609894.23</v>
          </cell>
          <cell r="I91">
            <v>2.1560722679844994E-2</v>
          </cell>
        </row>
        <row r="92">
          <cell r="A92">
            <v>2</v>
          </cell>
          <cell r="B92" t="str">
            <v>Destronque de arboles (Olivos y Frutales)</v>
          </cell>
          <cell r="D92" t="str">
            <v>u</v>
          </cell>
          <cell r="E92">
            <v>15000</v>
          </cell>
          <cell r="F92">
            <v>4791.7</v>
          </cell>
          <cell r="G92">
            <v>7391.2</v>
          </cell>
          <cell r="H92">
            <v>110868000</v>
          </cell>
          <cell r="I92">
            <v>0.10572336950154122</v>
          </cell>
        </row>
        <row r="93">
          <cell r="A93">
            <v>3</v>
          </cell>
          <cell r="B93" t="str">
            <v>Erradicación de árboles</v>
          </cell>
          <cell r="D93" t="str">
            <v>u</v>
          </cell>
          <cell r="E93">
            <v>50</v>
          </cell>
          <cell r="F93">
            <v>5546.5599999999995</v>
          </cell>
          <cell r="G93">
            <v>8555.57</v>
          </cell>
          <cell r="H93">
            <v>427778.5</v>
          </cell>
          <cell r="I93">
            <v>4.0792820669909306E-4</v>
          </cell>
        </row>
        <row r="94">
          <cell r="A94">
            <v>4</v>
          </cell>
          <cell r="B94" t="str">
            <v>Demolición</v>
          </cell>
          <cell r="D94" t="str">
            <v>gl</v>
          </cell>
          <cell r="E94">
            <v>1</v>
          </cell>
          <cell r="F94">
            <v>80716.66</v>
          </cell>
          <cell r="G94">
            <v>124505.45</v>
          </cell>
          <cell r="H94">
            <v>124505.45</v>
          </cell>
          <cell r="I94">
            <v>1.1872799811763237E-4</v>
          </cell>
        </row>
        <row r="95">
          <cell r="A95">
            <v>5</v>
          </cell>
          <cell r="B95" t="str">
            <v>Nivelación y Compactación de Manzanas</v>
          </cell>
          <cell r="D95" t="str">
            <v>gl</v>
          </cell>
          <cell r="E95">
            <v>1</v>
          </cell>
          <cell r="F95">
            <v>1221776.4400000002</v>
          </cell>
          <cell r="G95">
            <v>1884590.16</v>
          </cell>
          <cell r="H95">
            <v>1884590.16</v>
          </cell>
          <cell r="I95">
            <v>1.7971391370336677E-3</v>
          </cell>
        </row>
        <row r="96">
          <cell r="A96">
            <v>6</v>
          </cell>
          <cell r="B96" t="str">
            <v>Excavación no Clasificada</v>
          </cell>
          <cell r="D96" t="str">
            <v>m3</v>
          </cell>
          <cell r="E96">
            <v>48000</v>
          </cell>
          <cell r="F96">
            <v>976.75</v>
          </cell>
          <cell r="G96">
            <v>1506.64</v>
          </cell>
          <cell r="H96">
            <v>72318720</v>
          </cell>
          <cell r="I96">
            <v>6.8962899632342062E-2</v>
          </cell>
        </row>
        <row r="97">
          <cell r="A97">
            <v>7</v>
          </cell>
          <cell r="B97" t="str">
            <v>Ejecución de Base</v>
          </cell>
          <cell r="D97" t="str">
            <v>m3</v>
          </cell>
          <cell r="E97">
            <v>32000</v>
          </cell>
          <cell r="F97">
            <v>1487.54</v>
          </cell>
          <cell r="G97">
            <v>2294.5300000000002</v>
          </cell>
          <cell r="H97">
            <v>73424960</v>
          </cell>
          <cell r="I97">
            <v>7.0017806551176939E-2</v>
          </cell>
        </row>
        <row r="98">
          <cell r="A98">
            <v>8</v>
          </cell>
          <cell r="B98" t="str">
            <v>Ejecución de vereda</v>
          </cell>
          <cell r="D98" t="str">
            <v>m2</v>
          </cell>
          <cell r="E98">
            <v>48752.06</v>
          </cell>
          <cell r="F98">
            <v>1182.3100000000002</v>
          </cell>
          <cell r="G98">
            <v>1823.71</v>
          </cell>
          <cell r="H98">
            <v>88909619.342600003</v>
          </cell>
          <cell r="I98">
            <v>8.4783928076623341E-2</v>
          </cell>
        </row>
        <row r="99">
          <cell r="A99">
            <v>9</v>
          </cell>
          <cell r="B99" t="str">
            <v>Ejecución de cuneta en tierra y obras de tomas</v>
          </cell>
          <cell r="D99" t="str">
            <v>m</v>
          </cell>
          <cell r="E99">
            <v>2700</v>
          </cell>
          <cell r="F99">
            <v>1130.5900000000001</v>
          </cell>
          <cell r="G99">
            <v>1743.94</v>
          </cell>
          <cell r="H99">
            <v>4708638</v>
          </cell>
          <cell r="I99">
            <v>4.4901421070371803E-3</v>
          </cell>
        </row>
        <row r="100">
          <cell r="A100">
            <v>10</v>
          </cell>
          <cell r="B100" t="str">
            <v>Ejecución de cuneta impermeabilizada</v>
          </cell>
          <cell r="D100" t="str">
            <v>m</v>
          </cell>
          <cell r="E100">
            <v>1000</v>
          </cell>
          <cell r="F100">
            <v>5089.29</v>
          </cell>
          <cell r="G100">
            <v>7850.23</v>
          </cell>
          <cell r="H100">
            <v>7850230</v>
          </cell>
          <cell r="I100">
            <v>7.4859541703835549E-3</v>
          </cell>
        </row>
        <row r="101">
          <cell r="A101">
            <v>11</v>
          </cell>
          <cell r="B101" t="str">
            <v>Ejecución de Cordón Cuneta</v>
          </cell>
          <cell r="D101" t="str">
            <v>m</v>
          </cell>
          <cell r="E101">
            <v>22917.1</v>
          </cell>
          <cell r="F101">
            <v>3180.76</v>
          </cell>
          <cell r="G101">
            <v>4906.32</v>
          </cell>
          <cell r="H101">
            <v>112438626.072</v>
          </cell>
          <cell r="I101">
            <v>0.10722111349041817</v>
          </cell>
        </row>
        <row r="102">
          <cell r="A102">
            <v>12</v>
          </cell>
          <cell r="B102" t="str">
            <v>Vértices de lotes</v>
          </cell>
          <cell r="D102" t="str">
            <v>u</v>
          </cell>
          <cell r="E102">
            <v>1115</v>
          </cell>
          <cell r="F102">
            <v>988.25</v>
          </cell>
          <cell r="G102">
            <v>1524.38</v>
          </cell>
          <cell r="H102">
            <v>1699683.7</v>
          </cell>
          <cell r="I102">
            <v>1.620812929347032E-3</v>
          </cell>
        </row>
        <row r="103">
          <cell r="A103">
            <v>13</v>
          </cell>
          <cell r="B103" t="str">
            <v>Arbolado Público</v>
          </cell>
          <cell r="D103" t="str">
            <v>u</v>
          </cell>
          <cell r="E103">
            <v>3310</v>
          </cell>
          <cell r="F103">
            <v>1261.6200000000001</v>
          </cell>
          <cell r="G103">
            <v>1946.05</v>
          </cell>
          <cell r="H103">
            <v>6441425.5</v>
          </cell>
          <cell r="I103">
            <v>6.1425227139765299E-3</v>
          </cell>
        </row>
        <row r="104">
          <cell r="A104">
            <v>14</v>
          </cell>
          <cell r="B104" t="str">
            <v>Riego Individual</v>
          </cell>
          <cell r="D104" t="str">
            <v>u</v>
          </cell>
          <cell r="E104">
            <v>3310</v>
          </cell>
          <cell r="F104">
            <v>1575.52</v>
          </cell>
          <cell r="G104">
            <v>2430.2399999999998</v>
          </cell>
          <cell r="H104">
            <v>8044094.4000000004</v>
          </cell>
          <cell r="I104">
            <v>7.6708226409466984E-3</v>
          </cell>
        </row>
        <row r="105">
          <cell r="A105">
            <v>15</v>
          </cell>
          <cell r="B105" t="str">
            <v>Puente  Acceso Vehicular</v>
          </cell>
          <cell r="D105" t="str">
            <v>u</v>
          </cell>
          <cell r="E105">
            <v>49</v>
          </cell>
          <cell r="F105">
            <v>8534</v>
          </cell>
          <cell r="G105">
            <v>13163.7</v>
          </cell>
          <cell r="H105">
            <v>645021.30000000005</v>
          </cell>
          <cell r="I105">
            <v>6.1509024458152462E-4</v>
          </cell>
        </row>
        <row r="106">
          <cell r="A106">
            <v>16</v>
          </cell>
          <cell r="B106" t="str">
            <v>Pasante Peatonal sobre Cuneta en Tierra</v>
          </cell>
          <cell r="D106" t="str">
            <v>u</v>
          </cell>
          <cell r="E106">
            <v>63</v>
          </cell>
          <cell r="F106">
            <v>5873.48</v>
          </cell>
          <cell r="G106">
            <v>9059.84</v>
          </cell>
          <cell r="H106">
            <v>570769.92000000004</v>
          </cell>
          <cell r="I106">
            <v>5.4428436656677424E-4</v>
          </cell>
        </row>
        <row r="107">
          <cell r="A107">
            <v>17</v>
          </cell>
          <cell r="B107" t="str">
            <v>Pasante Peatonal sobre Cuneta Impermeabilizada</v>
          </cell>
          <cell r="D107" t="str">
            <v>u</v>
          </cell>
          <cell r="E107">
            <v>24</v>
          </cell>
          <cell r="F107">
            <v>3645.8199999999997</v>
          </cell>
          <cell r="G107">
            <v>5623.68</v>
          </cell>
          <cell r="H107">
            <v>134968.32000000001</v>
          </cell>
          <cell r="I107">
            <v>1.2870535741929371E-4</v>
          </cell>
        </row>
        <row r="108">
          <cell r="A108">
            <v>18</v>
          </cell>
          <cell r="B108" t="str">
            <v>Indicadores de Calle</v>
          </cell>
          <cell r="D108" t="str">
            <v>u</v>
          </cell>
          <cell r="E108">
            <v>80</v>
          </cell>
          <cell r="F108">
            <v>15042.2</v>
          </cell>
          <cell r="G108">
            <v>23202.59</v>
          </cell>
          <cell r="H108">
            <v>1856207.2</v>
          </cell>
          <cell r="I108">
            <v>1.7700732373364832E-3</v>
          </cell>
        </row>
        <row r="109">
          <cell r="A109">
            <v>19</v>
          </cell>
          <cell r="B109" t="str">
            <v>Pasantes SJ 320</v>
          </cell>
          <cell r="D109" t="str">
            <v>u</v>
          </cell>
          <cell r="E109">
            <v>38</v>
          </cell>
          <cell r="F109">
            <v>47939.489999999991</v>
          </cell>
          <cell r="G109">
            <v>73946.66</v>
          </cell>
          <cell r="H109">
            <v>2809973.08</v>
          </cell>
          <cell r="I109">
            <v>2.6795813239728675E-3</v>
          </cell>
        </row>
        <row r="110">
          <cell r="A110">
            <v>20</v>
          </cell>
          <cell r="B110" t="str">
            <v>Rampas Peatonals/ cordon cuneta</v>
          </cell>
          <cell r="D110" t="str">
            <v>u</v>
          </cell>
          <cell r="E110">
            <v>309</v>
          </cell>
          <cell r="F110">
            <v>1851.4799999999998</v>
          </cell>
          <cell r="G110">
            <v>2855.91</v>
          </cell>
          <cell r="H110">
            <v>882476.19</v>
          </cell>
          <cell r="I110">
            <v>8.415264667143115E-4</v>
          </cell>
        </row>
        <row r="111">
          <cell r="A111">
            <v>21</v>
          </cell>
          <cell r="B111" t="str">
            <v xml:space="preserve">Ciclo Vía </v>
          </cell>
          <cell r="D111" t="str">
            <v>m2</v>
          </cell>
          <cell r="E111">
            <v>2450</v>
          </cell>
          <cell r="F111">
            <v>1966.32</v>
          </cell>
          <cell r="G111">
            <v>3033.05</v>
          </cell>
          <cell r="H111">
            <v>7430972.5</v>
          </cell>
          <cell r="I111">
            <v>7.0861515619772301E-3</v>
          </cell>
        </row>
        <row r="112">
          <cell r="A112">
            <v>22</v>
          </cell>
          <cell r="B112" t="str">
            <v>Alumbrado Público</v>
          </cell>
          <cell r="D112" t="str">
            <v>gl</v>
          </cell>
          <cell r="E112">
            <v>1</v>
          </cell>
          <cell r="F112">
            <v>10348802.779999999</v>
          </cell>
          <cell r="G112">
            <v>15963028.289999999</v>
          </cell>
          <cell r="H112">
            <v>15963028.289999999</v>
          </cell>
          <cell r="I112">
            <v>1.5222292620659033E-2</v>
          </cell>
        </row>
        <row r="113">
          <cell r="A113">
            <v>23</v>
          </cell>
          <cell r="B113" t="str">
            <v>Red de agua potable - Provisión, acarreo y colocación de caño recto Ø250mm de PVC k-10, incl. piezas esp. juntas, etc.</v>
          </cell>
          <cell r="D113" t="str">
            <v>ml</v>
          </cell>
          <cell r="E113">
            <v>2700</v>
          </cell>
          <cell r="F113">
            <v>9530.4500000000007</v>
          </cell>
          <cell r="G113">
            <v>14700.72</v>
          </cell>
          <cell r="H113">
            <v>39691944</v>
          </cell>
          <cell r="I113">
            <v>3.785011059770612E-2</v>
          </cell>
        </row>
        <row r="114">
          <cell r="A114">
            <v>24</v>
          </cell>
          <cell r="B114" t="str">
            <v>Red de agua potable - Provisión, acarreo y colocación de caño recto Ø160mm de PVC k-10, incl. piezas esp. juntas, etc.</v>
          </cell>
          <cell r="D114" t="str">
            <v>ml</v>
          </cell>
          <cell r="E114">
            <v>2530</v>
          </cell>
          <cell r="F114">
            <v>3001.5399999999995</v>
          </cell>
          <cell r="G114">
            <v>4629.88</v>
          </cell>
          <cell r="H114">
            <v>11713596.4</v>
          </cell>
          <cell r="I114">
            <v>1.1170047988500948E-2</v>
          </cell>
        </row>
        <row r="115">
          <cell r="A115">
            <v>25</v>
          </cell>
          <cell r="B115" t="str">
            <v>Red de agua potable - Provisión, acarreo y colocación de caño recto Ø110mm de PVC k-10, incl. piezas esp. juntas, etc.</v>
          </cell>
          <cell r="D115" t="str">
            <v>ml</v>
          </cell>
          <cell r="E115">
            <v>8150</v>
          </cell>
          <cell r="F115">
            <v>1512.94</v>
          </cell>
          <cell r="G115">
            <v>2333.71</v>
          </cell>
          <cell r="H115">
            <v>19019736.5</v>
          </cell>
          <cell r="I115">
            <v>1.8137159773888321E-2</v>
          </cell>
        </row>
        <row r="116">
          <cell r="A116">
            <v>26</v>
          </cell>
          <cell r="B116" t="str">
            <v>Red de agua potable - Provisión, acarreo y colocación de válvulas esclusas Ø250 mm (Incluye Const. de cámara)</v>
          </cell>
          <cell r="D116" t="str">
            <v>u</v>
          </cell>
          <cell r="E116">
            <v>8</v>
          </cell>
          <cell r="F116">
            <v>151048.14000000001</v>
          </cell>
          <cell r="G116">
            <v>232991.76</v>
          </cell>
          <cell r="H116">
            <v>1863934.08</v>
          </cell>
          <cell r="I116">
            <v>1.7774415653421664E-3</v>
          </cell>
        </row>
        <row r="117">
          <cell r="A117">
            <v>27</v>
          </cell>
          <cell r="B117" t="str">
            <v>Red de agua potable - Provisión, acarreo y colocación de válvulas esclusas Ø160 mm (Incluye Const. de cámara)</v>
          </cell>
          <cell r="D117" t="str">
            <v>u</v>
          </cell>
          <cell r="E117">
            <v>9</v>
          </cell>
          <cell r="F117">
            <v>76352.039999999994</v>
          </cell>
          <cell r="G117">
            <v>117773.02</v>
          </cell>
          <cell r="H117">
            <v>1059957.18</v>
          </cell>
          <cell r="I117">
            <v>1.0107717700053363E-3</v>
          </cell>
        </row>
        <row r="118">
          <cell r="A118">
            <v>28</v>
          </cell>
          <cell r="B118" t="str">
            <v>Red de agua potable - Provisión, acarreo y colocación de válvulas esclusas Ø110 mm (Incluye Const. de cámara)</v>
          </cell>
          <cell r="D118" t="str">
            <v>u</v>
          </cell>
          <cell r="E118">
            <v>71</v>
          </cell>
          <cell r="F118">
            <v>57307.77</v>
          </cell>
          <cell r="G118">
            <v>88397.24</v>
          </cell>
          <cell r="H118">
            <v>6276204.04</v>
          </cell>
          <cell r="I118">
            <v>5.9849680592054134E-3</v>
          </cell>
        </row>
        <row r="119">
          <cell r="A119">
            <v>29</v>
          </cell>
          <cell r="B119" t="str">
            <v>Red de agua potable - Provisión, acarreo y colocación de hidrantes a bola, completos, (Incluye caja de HF y Const. de cámara)</v>
          </cell>
          <cell r="D119" t="str">
            <v>u</v>
          </cell>
          <cell r="E119">
            <v>55</v>
          </cell>
          <cell r="F119">
            <v>67297.33</v>
          </cell>
          <cell r="G119">
            <v>103806.13</v>
          </cell>
          <cell r="H119">
            <v>5709337.1500000004</v>
          </cell>
          <cell r="I119">
            <v>5.4444056095386073E-3</v>
          </cell>
        </row>
        <row r="120">
          <cell r="A120">
            <v>30</v>
          </cell>
          <cell r="B120" t="str">
            <v>Red de agua potable - Excavación de zanjas para inst. cañeías, sin depresión de napa</v>
          </cell>
          <cell r="D120" t="str">
            <v>m3</v>
          </cell>
          <cell r="E120">
            <v>15776</v>
          </cell>
          <cell r="F120">
            <v>777.86</v>
          </cell>
          <cell r="G120">
            <v>1199.8499999999999</v>
          </cell>
          <cell r="H120">
            <v>18928833.600000001</v>
          </cell>
          <cell r="I120">
            <v>1.8050475059764665E-2</v>
          </cell>
        </row>
        <row r="121">
          <cell r="A121">
            <v>31</v>
          </cell>
          <cell r="B121" t="str">
            <v>Red de agua potable - Paquete estructural</v>
          </cell>
          <cell r="D121" t="str">
            <v>m3</v>
          </cell>
          <cell r="E121">
            <v>3926</v>
          </cell>
          <cell r="F121">
            <v>1895.17</v>
          </cell>
          <cell r="G121">
            <v>2923.3</v>
          </cell>
          <cell r="H121">
            <v>11476875.800000001</v>
          </cell>
          <cell r="I121">
            <v>1.0944311982958983E-2</v>
          </cell>
        </row>
        <row r="122">
          <cell r="A122">
            <v>32</v>
          </cell>
          <cell r="B122" t="str">
            <v xml:space="preserve">Red de agua potable - Relleno superior </v>
          </cell>
          <cell r="D122" t="str">
            <v>m3</v>
          </cell>
          <cell r="E122">
            <v>6780</v>
          </cell>
          <cell r="F122">
            <v>1724.19</v>
          </cell>
          <cell r="G122">
            <v>2659.56</v>
          </cell>
          <cell r="H122">
            <v>18031816.800000001</v>
          </cell>
          <cell r="I122">
            <v>1.7195082713952616E-2</v>
          </cell>
        </row>
        <row r="123">
          <cell r="A123">
            <v>33</v>
          </cell>
          <cell r="B123" t="str">
            <v>Red de agua potable - Conexiones domiciliarias (Provisión, acarreo y coloc. mat. polietileno k10-abrazadera, férula, llave maestra y medidor de caudal, incl UV)</v>
          </cell>
          <cell r="D123" t="str">
            <v>u</v>
          </cell>
          <cell r="E123">
            <v>932</v>
          </cell>
          <cell r="F123">
            <v>17712.739999999998</v>
          </cell>
          <cell r="G123">
            <v>27321.9</v>
          </cell>
          <cell r="H123">
            <v>25464010.800000001</v>
          </cell>
          <cell r="I123">
            <v>2.4282399094415309E-2</v>
          </cell>
        </row>
        <row r="124">
          <cell r="A124">
            <v>34</v>
          </cell>
          <cell r="B124" t="str">
            <v xml:space="preserve">Red de gas - Provisión e Instalación de Cañería de P.E Cañería ø125 mm incluido piezas especiales, juntas, etc. </v>
          </cell>
          <cell r="D124" t="str">
            <v>m</v>
          </cell>
          <cell r="E124">
            <v>1520</v>
          </cell>
          <cell r="F124">
            <v>1950.7700000000002</v>
          </cell>
          <cell r="G124">
            <v>3009.06</v>
          </cell>
          <cell r="H124">
            <v>4573771.2</v>
          </cell>
          <cell r="I124">
            <v>4.3615335587645458E-3</v>
          </cell>
        </row>
        <row r="125">
          <cell r="A125">
            <v>35</v>
          </cell>
          <cell r="B125" t="str">
            <v xml:space="preserve">Red de gas - Provisión e Instalación de Cañería de P.E Cañería ø 90 mm incluido piezas especiales, juntas, etc. </v>
          </cell>
          <cell r="D125" t="str">
            <v>m</v>
          </cell>
          <cell r="E125">
            <v>2390</v>
          </cell>
          <cell r="F125">
            <v>1774.23</v>
          </cell>
          <cell r="G125">
            <v>2736.75</v>
          </cell>
          <cell r="H125">
            <v>6540832.5</v>
          </cell>
          <cell r="I125">
            <v>6.2373169106071154E-3</v>
          </cell>
        </row>
        <row r="126">
          <cell r="A126">
            <v>36</v>
          </cell>
          <cell r="B126" t="str">
            <v xml:space="preserve">Red de gas - Provisión e Instalación de Cañería de P.E Cañería ø 63 mm incluido piezas especiales, juntas, etc. </v>
          </cell>
          <cell r="D126" t="str">
            <v>m</v>
          </cell>
          <cell r="E126">
            <v>1760</v>
          </cell>
          <cell r="F126">
            <v>1669.99</v>
          </cell>
          <cell r="G126">
            <v>2575.96</v>
          </cell>
          <cell r="H126">
            <v>4533689.5999999996</v>
          </cell>
          <cell r="I126">
            <v>4.3233118734539687E-3</v>
          </cell>
        </row>
        <row r="127">
          <cell r="A127">
            <v>37</v>
          </cell>
          <cell r="B127" t="str">
            <v xml:space="preserve">Red de gas - Provisión e Instalación de Cañería de P.E Cañería ø 50 mm incluido piezas especiales, juntas, etc. </v>
          </cell>
          <cell r="D127" t="str">
            <v>m</v>
          </cell>
          <cell r="E127">
            <v>13160</v>
          </cell>
          <cell r="F127">
            <v>1252.52</v>
          </cell>
          <cell r="G127">
            <v>1932.01</v>
          </cell>
          <cell r="H127">
            <v>25425251.600000001</v>
          </cell>
          <cell r="I127">
            <v>2.4245438445506841E-2</v>
          </cell>
        </row>
        <row r="128">
          <cell r="A128">
            <v>38</v>
          </cell>
          <cell r="B128" t="str">
            <v>Red de gas - Excavación de zanjas para inst. cañeías, sin depresión de napa</v>
          </cell>
          <cell r="D128" t="str">
            <v>m3</v>
          </cell>
          <cell r="E128">
            <v>15360</v>
          </cell>
          <cell r="F128">
            <v>767.09</v>
          </cell>
          <cell r="G128">
            <v>1183.24</v>
          </cell>
          <cell r="H128">
            <v>18174566.399999999</v>
          </cell>
          <cell r="I128">
            <v>1.7331208275043256E-2</v>
          </cell>
        </row>
        <row r="129">
          <cell r="A129">
            <v>39</v>
          </cell>
          <cell r="B129" t="str">
            <v xml:space="preserve">Red de gas - Relleno superior </v>
          </cell>
          <cell r="D129" t="str">
            <v>m3</v>
          </cell>
          <cell r="E129">
            <v>13840</v>
          </cell>
          <cell r="F129">
            <v>1697.3100000000002</v>
          </cell>
          <cell r="G129">
            <v>2618.1</v>
          </cell>
          <cell r="H129">
            <v>36234504</v>
          </cell>
          <cell r="I129">
            <v>3.45531068937572E-2</v>
          </cell>
        </row>
        <row r="130">
          <cell r="A130">
            <v>40</v>
          </cell>
          <cell r="B130" t="str">
            <v>Red de gas - Conexiones domiciliarias de gas natural p/ 1 medidor</v>
          </cell>
          <cell r="D130" t="str">
            <v>u</v>
          </cell>
          <cell r="E130">
            <v>932</v>
          </cell>
          <cell r="F130">
            <v>38075.760000000002</v>
          </cell>
          <cell r="G130">
            <v>58731.86</v>
          </cell>
          <cell r="H130">
            <v>54738093.520000003</v>
          </cell>
          <cell r="I130">
            <v>5.2198070561612728E-2</v>
          </cell>
        </row>
        <row r="131">
          <cell r="A131">
            <v>41</v>
          </cell>
          <cell r="B131" t="str">
            <v>Red de cloacas - Provisión, acarreo y colocación de caño de PVC RCP ø250 mm, incl. piezas esp. juntas, etc.</v>
          </cell>
          <cell r="D131" t="str">
            <v>m</v>
          </cell>
          <cell r="E131">
            <v>1220</v>
          </cell>
          <cell r="F131">
            <v>3267.0200000000004</v>
          </cell>
          <cell r="G131">
            <v>5039.38</v>
          </cell>
          <cell r="H131">
            <v>6148043.5999999996</v>
          </cell>
          <cell r="I131">
            <v>5.86275467433692E-3</v>
          </cell>
        </row>
        <row r="132">
          <cell r="A132">
            <v>42</v>
          </cell>
          <cell r="B132" t="str">
            <v>Red de cloacas - Provisión, acarreo y colocación de caño de PVC RCP ø200 mm, incl. piezas esp. juntas, etc.</v>
          </cell>
          <cell r="D132" t="str">
            <v>m</v>
          </cell>
          <cell r="E132">
            <v>890</v>
          </cell>
          <cell r="F132">
            <v>2220.4599999999996</v>
          </cell>
          <cell r="G132">
            <v>3425.06</v>
          </cell>
          <cell r="H132">
            <v>3048303.4</v>
          </cell>
          <cell r="I132">
            <v>2.9068523533481655E-3</v>
          </cell>
        </row>
        <row r="133">
          <cell r="A133">
            <v>43</v>
          </cell>
          <cell r="B133" t="str">
            <v>Red de cloacas - Provisión, acarreo y colocación de caño de PVC RCP ø160 mm, incl. piezas esp. juntas, etc.</v>
          </cell>
          <cell r="D133" t="str">
            <v>m</v>
          </cell>
          <cell r="E133">
            <v>10440</v>
          </cell>
          <cell r="F133">
            <v>1640.11</v>
          </cell>
          <cell r="G133">
            <v>2529.87</v>
          </cell>
          <cell r="H133">
            <v>26411842.800000001</v>
          </cell>
          <cell r="I133">
            <v>2.5186248652099986E-2</v>
          </cell>
        </row>
        <row r="134">
          <cell r="A134">
            <v>44</v>
          </cell>
          <cell r="B134" t="str">
            <v xml:space="preserve">Red de cloacas - Provisión, acarreo y coloc. materiales  p/la ejecución de Bocas de Registros s/calle, incl. tapa de HF, etc. </v>
          </cell>
          <cell r="D134" t="str">
            <v>u</v>
          </cell>
          <cell r="E134">
            <v>123</v>
          </cell>
          <cell r="F134">
            <v>67889.860000000015</v>
          </cell>
          <cell r="G134">
            <v>104720.11</v>
          </cell>
          <cell r="H134">
            <v>12880573.529999999</v>
          </cell>
          <cell r="I134">
            <v>1.2282873639859663E-2</v>
          </cell>
        </row>
        <row r="135">
          <cell r="A135">
            <v>45</v>
          </cell>
          <cell r="B135" t="str">
            <v>Red de cloacas - Excavación de zanjas para inst. cañeías, sin depresión de napa</v>
          </cell>
          <cell r="D135" t="str">
            <v>m3</v>
          </cell>
          <cell r="E135">
            <v>16920</v>
          </cell>
          <cell r="F135">
            <v>777.86</v>
          </cell>
          <cell r="G135">
            <v>1199.8499999999999</v>
          </cell>
          <cell r="H135">
            <v>20301462</v>
          </cell>
          <cell r="I135">
            <v>1.9359409103145164E-2</v>
          </cell>
        </row>
        <row r="136">
          <cell r="A136">
            <v>46</v>
          </cell>
          <cell r="B136" t="str">
            <v>Red de cloacas - Paquete estructural</v>
          </cell>
          <cell r="D136" t="str">
            <v>m3</v>
          </cell>
          <cell r="E136">
            <v>3272</v>
          </cell>
          <cell r="F136">
            <v>1895.17</v>
          </cell>
          <cell r="G136">
            <v>2923.3</v>
          </cell>
          <cell r="H136">
            <v>9565037.5999999996</v>
          </cell>
          <cell r="I136">
            <v>9.1211892023030545E-3</v>
          </cell>
        </row>
        <row r="137">
          <cell r="A137">
            <v>47</v>
          </cell>
          <cell r="B137" t="str">
            <v>Red de cloacas - Relleno superior</v>
          </cell>
          <cell r="D137" t="str">
            <v>m3</v>
          </cell>
          <cell r="E137">
            <v>9137</v>
          </cell>
          <cell r="F137">
            <v>1688.9</v>
          </cell>
          <cell r="G137">
            <v>2605.13</v>
          </cell>
          <cell r="H137">
            <v>23803072.809999999</v>
          </cell>
          <cell r="I137">
            <v>2.2698533949955975E-2</v>
          </cell>
        </row>
        <row r="138">
          <cell r="A138">
            <v>48</v>
          </cell>
          <cell r="B138" t="str">
            <v>Red de cloacas - Conexiones domiciliarias cloacas ø 110 mm (Provisión, acarreo y coloc. materiales p/la ejecución s/red nueva)</v>
          </cell>
          <cell r="D138" t="str">
            <v>u</v>
          </cell>
          <cell r="E138">
            <v>932</v>
          </cell>
          <cell r="F138">
            <v>14316.22</v>
          </cell>
          <cell r="G138">
            <v>22082.77</v>
          </cell>
          <cell r="H138">
            <v>20581141.640000001</v>
          </cell>
          <cell r="I138">
            <v>1.9626110711560379E-2</v>
          </cell>
        </row>
        <row r="139">
          <cell r="A139">
            <v>49</v>
          </cell>
          <cell r="B139" t="str">
            <v>Documentacion Final de Obra</v>
          </cell>
          <cell r="D139" t="str">
            <v>gl</v>
          </cell>
          <cell r="E139">
            <v>1</v>
          </cell>
          <cell r="F139">
            <v>20600000</v>
          </cell>
          <cell r="G139">
            <v>31775500</v>
          </cell>
          <cell r="H139">
            <v>31775500</v>
          </cell>
          <cell r="I139">
            <v>3.0301014969118439E-2</v>
          </cell>
        </row>
        <row r="140">
          <cell r="A140" t="str">
            <v>C</v>
          </cell>
          <cell r="B140" t="str">
            <v>OBRAS COMPLEMENTARIAS y NEXOS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50</v>
          </cell>
          <cell r="B141" t="str">
            <v xml:space="preserve">Obra de Nexo - Red de Gas - Provisión e Instalación de Cañería de P.E Cañería ø125 mm incluido piezas especiales, juntas, etc. </v>
          </cell>
          <cell r="D141" t="str">
            <v>m</v>
          </cell>
          <cell r="E141">
            <v>1970</v>
          </cell>
          <cell r="F141">
            <v>1950.7700000000002</v>
          </cell>
          <cell r="G141">
            <v>3009.06</v>
          </cell>
          <cell r="H141">
            <v>5927848.2000000002</v>
          </cell>
          <cell r="I141">
            <v>5.6527770465566807E-3</v>
          </cell>
        </row>
        <row r="142">
          <cell r="A142">
            <v>51</v>
          </cell>
          <cell r="B142" t="str">
            <v>Obra de Nexo - Red de Gas - Excavación de zanjas para inst. cañeías, sin depresión de napa</v>
          </cell>
          <cell r="D142" t="str">
            <v>m3</v>
          </cell>
          <cell r="E142">
            <v>1960</v>
          </cell>
          <cell r="F142">
            <v>767.09</v>
          </cell>
          <cell r="G142">
            <v>1183.24</v>
          </cell>
          <cell r="H142">
            <v>2319150.4</v>
          </cell>
          <cell r="I142">
            <v>2.2115343892633323E-3</v>
          </cell>
        </row>
        <row r="143">
          <cell r="A143">
            <v>52</v>
          </cell>
          <cell r="B143" t="str">
            <v xml:space="preserve">Obra de Nexo - Red de Gas - Relleno superior </v>
          </cell>
          <cell r="D143" t="str">
            <v>m3</v>
          </cell>
          <cell r="E143">
            <v>1780</v>
          </cell>
          <cell r="F143">
            <v>1697.3100000000002</v>
          </cell>
          <cell r="G143">
            <v>2618.1</v>
          </cell>
          <cell r="H143">
            <v>4660218</v>
          </cell>
          <cell r="I143">
            <v>4.4439689502086578E-3</v>
          </cell>
        </row>
        <row r="144">
          <cell r="A144">
            <v>53</v>
          </cell>
          <cell r="B144" t="str">
            <v>Obra de Nexo - Red de agua potable - Provisión, acarreo y colocación de caño recto Ø250mm de PVC k-10, incl. piezas esp. juntas, etc.</v>
          </cell>
          <cell r="D144" t="str">
            <v>ml</v>
          </cell>
          <cell r="E144">
            <v>210</v>
          </cell>
          <cell r="F144">
            <v>9530.4500000000007</v>
          </cell>
          <cell r="G144">
            <v>14700.72</v>
          </cell>
          <cell r="H144">
            <v>3087151.2</v>
          </cell>
          <cell r="I144">
            <v>2.9438974909326986E-3</v>
          </cell>
        </row>
        <row r="145">
          <cell r="A145">
            <v>54</v>
          </cell>
          <cell r="B145" t="str">
            <v>Obra de Nexo - Red de agua potable - Provisión, acarreo y colocación de válvulas esclusas Ø250 mm (Incluye Const. de cámara)</v>
          </cell>
          <cell r="D145" t="str">
            <v>u</v>
          </cell>
          <cell r="E145">
            <v>1</v>
          </cell>
          <cell r="F145">
            <v>151048.14000000001</v>
          </cell>
          <cell r="G145">
            <v>232991.76</v>
          </cell>
          <cell r="H145">
            <v>232991.76</v>
          </cell>
          <cell r="I145">
            <v>2.2218019566777079E-4</v>
          </cell>
        </row>
        <row r="146">
          <cell r="A146">
            <v>55</v>
          </cell>
          <cell r="B146" t="str">
            <v>Obra de Nexo - Red de agua potable - Provisión, acarreo y colocación de caño recto Ø315mm de PVC k-10, incl. piezas esp. juntas, etc.</v>
          </cell>
          <cell r="D146" t="str">
            <v>m</v>
          </cell>
          <cell r="E146">
            <v>470</v>
          </cell>
          <cell r="F146">
            <v>14537.86</v>
          </cell>
          <cell r="G146">
            <v>22424.65</v>
          </cell>
          <cell r="H146">
            <v>10539585.5</v>
          </cell>
          <cell r="I146">
            <v>1.005051495661134E-2</v>
          </cell>
        </row>
        <row r="147">
          <cell r="A147">
            <v>56</v>
          </cell>
          <cell r="B147" t="str">
            <v>Obra de Nexo - Red de agua potable - Provisión, acarreo y colocación de válvulas esclusas Ø315 mm (Incluye Const. de cámara)</v>
          </cell>
          <cell r="D147" t="str">
            <v>u</v>
          </cell>
          <cell r="E147">
            <v>1</v>
          </cell>
          <cell r="F147">
            <v>203422.67000000004</v>
          </cell>
          <cell r="G147">
            <v>313779.46999999997</v>
          </cell>
          <cell r="H147">
            <v>313779.46999999997</v>
          </cell>
          <cell r="I147">
            <v>2.9921909702355746E-4</v>
          </cell>
        </row>
        <row r="148">
          <cell r="A148">
            <v>57</v>
          </cell>
          <cell r="B148" t="str">
            <v>Obra de Nexo - Red de agua potable - Excavación de zanjas para inst. cañeías, sin depresión de napa</v>
          </cell>
          <cell r="D148" t="str">
            <v>m3</v>
          </cell>
          <cell r="E148">
            <v>1030</v>
          </cell>
          <cell r="F148">
            <v>777.86</v>
          </cell>
          <cell r="G148">
            <v>1199.8499999999999</v>
          </cell>
          <cell r="H148">
            <v>1235845.5</v>
          </cell>
          <cell r="I148">
            <v>1.1784983082883877E-3</v>
          </cell>
        </row>
        <row r="149">
          <cell r="A149">
            <v>58</v>
          </cell>
          <cell r="B149" t="str">
            <v>Obra de Nexo - Red de agua potable - Paquete estructural</v>
          </cell>
          <cell r="D149" t="str">
            <v>m3</v>
          </cell>
          <cell r="E149">
            <v>380</v>
          </cell>
          <cell r="F149">
            <v>1895.17</v>
          </cell>
          <cell r="G149">
            <v>2923.3</v>
          </cell>
          <cell r="H149">
            <v>1110854</v>
          </cell>
          <cell r="I149">
            <v>1.0593068144483988E-3</v>
          </cell>
        </row>
        <row r="150">
          <cell r="A150">
            <v>59</v>
          </cell>
          <cell r="B150" t="str">
            <v xml:space="preserve">Obra de Nexo - Red de agua potable - Relleno superior </v>
          </cell>
          <cell r="D150" t="str">
            <v>m3</v>
          </cell>
          <cell r="E150">
            <v>340</v>
          </cell>
          <cell r="F150">
            <v>1724.19</v>
          </cell>
          <cell r="G150">
            <v>2659.56</v>
          </cell>
          <cell r="H150">
            <v>904250.4</v>
          </cell>
          <cell r="I150">
            <v>8.6229028359054421E-4</v>
          </cell>
        </row>
        <row r="151">
          <cell r="A151">
            <v>60</v>
          </cell>
          <cell r="B151" t="str">
            <v>Obra de Nexo - Red de agua potable - Base y Sub-Base</v>
          </cell>
          <cell r="D151" t="str">
            <v>m3</v>
          </cell>
          <cell r="E151">
            <v>340</v>
          </cell>
          <cell r="F151">
            <v>1487.54</v>
          </cell>
          <cell r="G151">
            <v>2294.5300000000002</v>
          </cell>
          <cell r="H151">
            <v>780140.2</v>
          </cell>
          <cell r="I151">
            <v>7.4393919460625482E-4</v>
          </cell>
        </row>
        <row r="152">
          <cell r="A152">
            <v>61</v>
          </cell>
          <cell r="B152" t="str">
            <v xml:space="preserve">Obra de Nexo - Red de agua potable - Perforación de Bombeo </v>
          </cell>
          <cell r="D152" t="str">
            <v>gl</v>
          </cell>
          <cell r="E152">
            <v>1</v>
          </cell>
          <cell r="F152">
            <v>1454521.55</v>
          </cell>
          <cell r="G152">
            <v>2243599.4900000002</v>
          </cell>
          <cell r="H152">
            <v>2243599.4900000002</v>
          </cell>
          <cell r="I152">
            <v>2.1394892836051832E-3</v>
          </cell>
        </row>
        <row r="153">
          <cell r="A153">
            <v>62</v>
          </cell>
          <cell r="B153" t="str">
            <v>Obra de Nexo - Red de cloacas - Provisión, acarreo y colocación de caño de PVC RCP ø250 mm, incl. piezas esp. juntas, etc.</v>
          </cell>
          <cell r="D153" t="str">
            <v>m</v>
          </cell>
          <cell r="E153">
            <v>946</v>
          </cell>
          <cell r="F153">
            <v>1724.19</v>
          </cell>
          <cell r="G153">
            <v>2659.56</v>
          </cell>
          <cell r="H153">
            <v>2515943.7599999998</v>
          </cell>
          <cell r="I153">
            <v>2.3991959066960431E-3</v>
          </cell>
        </row>
        <row r="154">
          <cell r="A154">
            <v>63</v>
          </cell>
          <cell r="B154" t="str">
            <v>Obra de Nexo - Red de cloacas - Excavación de zanjas para inst. cañeías, sin depresión de napa</v>
          </cell>
          <cell r="D154" t="str">
            <v>m3</v>
          </cell>
          <cell r="E154">
            <v>1660</v>
          </cell>
          <cell r="F154">
            <v>777.86</v>
          </cell>
          <cell r="G154">
            <v>1199.8499999999999</v>
          </cell>
          <cell r="H154">
            <v>1991751</v>
          </cell>
          <cell r="I154">
            <v>1.8993273706395374E-3</v>
          </cell>
        </row>
        <row r="155">
          <cell r="A155">
            <v>64</v>
          </cell>
          <cell r="B155" t="str">
            <v>Obra de Nexo - Red de cloacas - Paquete estructural</v>
          </cell>
          <cell r="D155" t="str">
            <v>m3</v>
          </cell>
          <cell r="E155">
            <v>380</v>
          </cell>
          <cell r="F155">
            <v>1895.17</v>
          </cell>
          <cell r="G155">
            <v>2923.3</v>
          </cell>
          <cell r="H155">
            <v>1110854</v>
          </cell>
          <cell r="I155">
            <v>1.0593068144483988E-3</v>
          </cell>
        </row>
        <row r="156">
          <cell r="A156">
            <v>65</v>
          </cell>
          <cell r="B156" t="str">
            <v>Obra de Nexo - Red de cloacas - Relleno superior</v>
          </cell>
          <cell r="D156" t="str">
            <v>m3</v>
          </cell>
          <cell r="E156">
            <v>940</v>
          </cell>
          <cell r="F156">
            <v>1688.9</v>
          </cell>
          <cell r="G156">
            <v>2605.13</v>
          </cell>
          <cell r="H156">
            <v>2448822.2000000002</v>
          </cell>
          <cell r="I156">
            <v>2.3351890021843734E-3</v>
          </cell>
        </row>
        <row r="157">
          <cell r="A157">
            <v>66</v>
          </cell>
          <cell r="B157" t="str">
            <v>Obra de Nexo - Red de cloacas - Base y Sub-Base</v>
          </cell>
          <cell r="D157" t="str">
            <v>m3</v>
          </cell>
          <cell r="E157">
            <v>320</v>
          </cell>
          <cell r="F157">
            <v>1487.54</v>
          </cell>
          <cell r="G157">
            <v>2294.5300000000002</v>
          </cell>
          <cell r="H157">
            <v>734249.6</v>
          </cell>
          <cell r="I157">
            <v>7.0017806551176927E-4</v>
          </cell>
        </row>
        <row r="158">
          <cell r="A158">
            <v>67</v>
          </cell>
          <cell r="B158" t="str">
            <v>Obra de Nexo - Red de cloacas - Reposiciòn de Carpeta Asfaltica</v>
          </cell>
          <cell r="D158" t="str">
            <v>m2</v>
          </cell>
          <cell r="E158">
            <v>190</v>
          </cell>
          <cell r="F158">
            <v>1665.42</v>
          </cell>
          <cell r="G158">
            <v>2568.91</v>
          </cell>
          <cell r="H158">
            <v>488092.9</v>
          </cell>
          <cell r="I158">
            <v>4.6544382524965557E-4</v>
          </cell>
        </row>
        <row r="159">
          <cell r="A159">
            <v>68</v>
          </cell>
          <cell r="B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69</v>
          </cell>
          <cell r="B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69</v>
          </cell>
          <cell r="B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70</v>
          </cell>
          <cell r="B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4">
          <cell r="B164" t="str">
            <v xml:space="preserve">TOTAL COSTO </v>
          </cell>
          <cell r="F164">
            <v>679845213.79999995</v>
          </cell>
          <cell r="H164">
            <v>1048661242.2845999</v>
          </cell>
          <cell r="I164">
            <v>1.0000000000000007</v>
          </cell>
        </row>
        <row r="166">
          <cell r="A166" t="str">
            <v>1-</v>
          </cell>
          <cell r="B166" t="str">
            <v>COSTO OFERTA</v>
          </cell>
          <cell r="H166">
            <v>679845213.79999995</v>
          </cell>
        </row>
        <row r="167">
          <cell r="A167" t="str">
            <v>2-</v>
          </cell>
          <cell r="B167" t="str">
            <v>COSTO FINANCIERO  0 % de ( 1 )</v>
          </cell>
          <cell r="E167">
            <v>0</v>
          </cell>
          <cell r="H167">
            <v>0</v>
          </cell>
        </row>
        <row r="168">
          <cell r="A168" t="str">
            <v>3-</v>
          </cell>
          <cell r="B168" t="str">
            <v>COSTO OBRA ( 1 + 2 )</v>
          </cell>
          <cell r="H168">
            <v>679845213.79999995</v>
          </cell>
        </row>
        <row r="169">
          <cell r="A169" t="str">
            <v>4-</v>
          </cell>
          <cell r="B169" t="str">
            <v>GASTOS GENERALES  15 % de ( 3 )</v>
          </cell>
          <cell r="E169">
            <v>0.15</v>
          </cell>
          <cell r="H169">
            <v>101976782.06999999</v>
          </cell>
        </row>
        <row r="170">
          <cell r="A170" t="str">
            <v>5-</v>
          </cell>
          <cell r="B170" t="str">
            <v>BENEFICIOS  10 % de ( 3 )</v>
          </cell>
          <cell r="E170">
            <v>0.1</v>
          </cell>
          <cell r="H170">
            <v>67984521.379999995</v>
          </cell>
        </row>
        <row r="171">
          <cell r="A171" t="str">
            <v>6-</v>
          </cell>
          <cell r="B171" t="str">
            <v>SUB TOTAL ( 3 + 4 + 5 )</v>
          </cell>
          <cell r="H171">
            <v>849806517.24999988</v>
          </cell>
        </row>
        <row r="172">
          <cell r="A172" t="str">
            <v>7-</v>
          </cell>
          <cell r="B172" t="str">
            <v>INGRESOS BRUTOS Y LOTE HOGAR  2,4 % de ( 6 )</v>
          </cell>
          <cell r="E172">
            <v>2.4E-2</v>
          </cell>
          <cell r="H172">
            <v>20395356.41</v>
          </cell>
        </row>
        <row r="173">
          <cell r="A173" t="str">
            <v>8-</v>
          </cell>
          <cell r="B173" t="str">
            <v>IMPUESTO AL VALOR AGREGADO 10,5 % de ( 6 )</v>
          </cell>
          <cell r="E173">
            <v>0.21</v>
          </cell>
          <cell r="H173">
            <v>178459368.62</v>
          </cell>
        </row>
        <row r="175">
          <cell r="B175" t="str">
            <v>PRECIO TOTAL INFRAESTRUCTURA - URBANIZACIÓN - DOC. FINAL DE OBRA - OBRAS DE NEXO - OBRAS COMPLEMENTARIAS</v>
          </cell>
          <cell r="H175">
            <v>1048661242.2845999</v>
          </cell>
        </row>
        <row r="177">
          <cell r="B177" t="str">
            <v>MONTO TOTAL DE OBRA</v>
          </cell>
          <cell r="H177">
            <v>1048661242.2845999</v>
          </cell>
          <cell r="I177">
            <v>1.0000000000000007</v>
          </cell>
        </row>
        <row r="179">
          <cell r="A179" t="str">
            <v>SON PESOS: MIL CUARENTA Y OCHO MILLONES SEISCIENTOS SESENTA Y UN MIL DOSCIENTOS CUARENTA Y DOS PESOS CON  28/100</v>
          </cell>
        </row>
        <row r="180">
          <cell r="A180" t="str">
            <v>El Monto Total de la Obra equivale a 13.626.546,53 UVIs, a un valor de UVI de 77,73 a fecha 03-05-2021.</v>
          </cell>
        </row>
        <row r="181">
          <cell r="H181">
            <v>13491074.77530683</v>
          </cell>
        </row>
        <row r="182">
          <cell r="A182" t="str">
            <v>Importante:</v>
          </cell>
        </row>
        <row r="183">
          <cell r="A183" t="str">
            <v>Los cómputos son indicativos.</v>
          </cell>
        </row>
        <row r="184">
          <cell r="A184" t="str">
            <v>Los proponentes deberán verificar los cómputos oficiales.</v>
          </cell>
        </row>
        <row r="185">
          <cell r="A185" t="str">
            <v>FIN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RAESTRUCTURA BASICA"/>
      <sheetName val="ESPECIALES"/>
      <sheetName val="Hoja1"/>
      <sheetName val="Hoja2"/>
      <sheetName val="Hoja3"/>
    </sheetNames>
    <sheetDataSet>
      <sheetData sheetId="0"/>
      <sheetData sheetId="1">
        <row r="12">
          <cell r="B12" t="str">
            <v>RUBROS OPCIONALES Y NEXOS DE REDES ADICIONADOS A LA INFRAESTRUCTURA BASICA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5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21D21-18DE-45C8-A588-7C76036411D5}">
  <sheetPr>
    <pageSetUpPr fitToPage="1"/>
  </sheetPr>
  <dimension ref="A1:H63"/>
  <sheetViews>
    <sheetView workbookViewId="0">
      <selection activeCell="F1" sqref="F1"/>
    </sheetView>
  </sheetViews>
  <sheetFormatPr baseColWidth="10" defaultRowHeight="12.75" x14ac:dyDescent="0.2"/>
  <cols>
    <col min="1" max="1" width="29.85546875" customWidth="1"/>
    <col min="2" max="2" width="18.85546875" customWidth="1"/>
    <col min="5" max="5" width="14.28515625" customWidth="1"/>
    <col min="6" max="6" width="19.85546875" customWidth="1"/>
    <col min="8" max="8" width="22.5703125" bestFit="1" customWidth="1"/>
  </cols>
  <sheetData>
    <row r="1" spans="1:8" x14ac:dyDescent="0.2">
      <c r="A1" s="368" t="s">
        <v>393</v>
      </c>
      <c r="B1" s="368" t="s">
        <v>370</v>
      </c>
      <c r="F1" t="s">
        <v>443</v>
      </c>
    </row>
    <row r="2" spans="1:8" x14ac:dyDescent="0.2">
      <c r="A2" s="368" t="s">
        <v>394</v>
      </c>
      <c r="B2" s="368" t="s">
        <v>392</v>
      </c>
    </row>
    <row r="3" spans="1:8" x14ac:dyDescent="0.2">
      <c r="A3" s="368" t="s">
        <v>395</v>
      </c>
      <c r="B3" s="368" t="s">
        <v>376</v>
      </c>
    </row>
    <row r="4" spans="1:8" x14ac:dyDescent="0.2">
      <c r="A4" s="368" t="s">
        <v>396</v>
      </c>
      <c r="B4" s="378" t="s">
        <v>397</v>
      </c>
    </row>
    <row r="5" spans="1:8" x14ac:dyDescent="0.2">
      <c r="A5" s="368" t="s">
        <v>407</v>
      </c>
      <c r="B5" t="s">
        <v>406</v>
      </c>
    </row>
    <row r="6" spans="1:8" x14ac:dyDescent="0.2">
      <c r="A6" s="368" t="s">
        <v>408</v>
      </c>
      <c r="B6" s="369">
        <v>301723299.01419997</v>
      </c>
    </row>
    <row r="7" spans="1:8" x14ac:dyDescent="0.2">
      <c r="A7" s="368" t="s">
        <v>409</v>
      </c>
      <c r="B7" s="370">
        <v>0.15</v>
      </c>
    </row>
    <row r="8" spans="1:8" x14ac:dyDescent="0.2">
      <c r="A8" s="368" t="s">
        <v>410</v>
      </c>
      <c r="B8" s="371" t="s">
        <v>411</v>
      </c>
    </row>
    <row r="9" spans="1:8" x14ac:dyDescent="0.2">
      <c r="A9" s="368" t="s">
        <v>412</v>
      </c>
      <c r="B9" s="372">
        <v>360</v>
      </c>
    </row>
    <row r="10" spans="1:8" x14ac:dyDescent="0.2">
      <c r="A10" s="368" t="s">
        <v>398</v>
      </c>
      <c r="B10" s="267" t="s">
        <v>411</v>
      </c>
    </row>
    <row r="11" spans="1:8" x14ac:dyDescent="0.2">
      <c r="A11" s="368" t="s">
        <v>413</v>
      </c>
      <c r="B11" s="267" t="s">
        <v>411</v>
      </c>
    </row>
    <row r="14" spans="1:8" x14ac:dyDescent="0.2">
      <c r="A14" t="s">
        <v>414</v>
      </c>
      <c r="B14" s="368" t="s">
        <v>415</v>
      </c>
    </row>
    <row r="16" spans="1:8" x14ac:dyDescent="0.2">
      <c r="C16" s="267" t="s">
        <v>416</v>
      </c>
      <c r="F16" s="373"/>
      <c r="H16" s="374"/>
    </row>
    <row r="18" spans="2:8" x14ac:dyDescent="0.2">
      <c r="C18" s="267" t="s">
        <v>417</v>
      </c>
      <c r="F18" s="373"/>
      <c r="H18" s="374"/>
    </row>
    <row r="19" spans="2:8" x14ac:dyDescent="0.2">
      <c r="C19" s="267"/>
      <c r="F19" s="373"/>
      <c r="H19" s="374"/>
    </row>
    <row r="20" spans="2:8" x14ac:dyDescent="0.2">
      <c r="C20" s="267" t="s">
        <v>418</v>
      </c>
      <c r="F20" s="373"/>
      <c r="H20" s="374"/>
    </row>
    <row r="21" spans="2:8" x14ac:dyDescent="0.2">
      <c r="H21" s="374"/>
    </row>
    <row r="22" spans="2:8" x14ac:dyDescent="0.2">
      <c r="C22" s="267" t="s">
        <v>419</v>
      </c>
      <c r="F22" s="373"/>
      <c r="H22" s="374"/>
    </row>
    <row r="23" spans="2:8" x14ac:dyDescent="0.2">
      <c r="C23" s="267"/>
      <c r="F23" s="373"/>
      <c r="H23" s="374"/>
    </row>
    <row r="24" spans="2:8" x14ac:dyDescent="0.2">
      <c r="C24" s="267" t="s">
        <v>420</v>
      </c>
      <c r="H24" s="374"/>
    </row>
    <row r="25" spans="2:8" x14ac:dyDescent="0.2">
      <c r="H25" s="374"/>
    </row>
    <row r="26" spans="2:8" x14ac:dyDescent="0.2">
      <c r="C26" s="267" t="s">
        <v>421</v>
      </c>
      <c r="F26" s="373"/>
      <c r="H26" s="374"/>
    </row>
    <row r="27" spans="2:8" x14ac:dyDescent="0.2">
      <c r="C27" s="267"/>
      <c r="F27" s="373"/>
      <c r="H27" s="374"/>
    </row>
    <row r="28" spans="2:8" x14ac:dyDescent="0.2">
      <c r="F28" s="373"/>
      <c r="H28" s="374"/>
    </row>
    <row r="30" spans="2:8" x14ac:dyDescent="0.2">
      <c r="B30" s="368" t="s">
        <v>422</v>
      </c>
      <c r="H30" s="375"/>
    </row>
    <row r="32" spans="2:8" x14ac:dyDescent="0.2">
      <c r="B32" t="s">
        <v>423</v>
      </c>
    </row>
    <row r="34" spans="2:8" x14ac:dyDescent="0.2">
      <c r="C34" t="s">
        <v>355</v>
      </c>
      <c r="H34" s="373"/>
    </row>
    <row r="36" spans="2:8" x14ac:dyDescent="0.2">
      <c r="C36" t="s">
        <v>424</v>
      </c>
      <c r="H36" s="373"/>
    </row>
    <row r="37" spans="2:8" x14ac:dyDescent="0.2">
      <c r="B37" s="368"/>
    </row>
    <row r="38" spans="2:8" x14ac:dyDescent="0.2">
      <c r="B38" s="368"/>
    </row>
    <row r="39" spans="2:8" x14ac:dyDescent="0.2">
      <c r="B39" s="368" t="s">
        <v>425</v>
      </c>
      <c r="H39" s="375"/>
    </row>
    <row r="40" spans="2:8" x14ac:dyDescent="0.2">
      <c r="B40" s="368"/>
      <c r="H40" s="375"/>
    </row>
    <row r="41" spans="2:8" x14ac:dyDescent="0.2">
      <c r="B41" s="368"/>
      <c r="H41" s="375"/>
    </row>
    <row r="42" spans="2:8" x14ac:dyDescent="0.2">
      <c r="B42" s="368"/>
      <c r="H42" s="375"/>
    </row>
    <row r="43" spans="2:8" x14ac:dyDescent="0.2">
      <c r="B43" s="368" t="s">
        <v>426</v>
      </c>
      <c r="H43" s="375"/>
    </row>
    <row r="44" spans="2:8" x14ac:dyDescent="0.2">
      <c r="H44" s="375"/>
    </row>
    <row r="45" spans="2:8" x14ac:dyDescent="0.2">
      <c r="C45" t="s">
        <v>427</v>
      </c>
      <c r="F45" s="376">
        <v>0.14000000000000001</v>
      </c>
      <c r="H45" s="374"/>
    </row>
    <row r="46" spans="2:8" x14ac:dyDescent="0.2">
      <c r="C46" t="s">
        <v>428</v>
      </c>
      <c r="H46" s="375"/>
    </row>
    <row r="47" spans="2:8" x14ac:dyDescent="0.2">
      <c r="H47" s="374"/>
    </row>
    <row r="48" spans="2:8" x14ac:dyDescent="0.2">
      <c r="C48" t="s">
        <v>429</v>
      </c>
      <c r="F48" s="376">
        <v>0.1</v>
      </c>
      <c r="H48" s="374"/>
    </row>
    <row r="49" spans="1:8" x14ac:dyDescent="0.2">
      <c r="C49" t="s">
        <v>428</v>
      </c>
      <c r="F49" s="376"/>
      <c r="H49" s="375"/>
    </row>
    <row r="50" spans="1:8" x14ac:dyDescent="0.2">
      <c r="F50" s="376"/>
      <c r="H50" s="374"/>
    </row>
    <row r="51" spans="1:8" x14ac:dyDescent="0.2">
      <c r="C51" t="s">
        <v>430</v>
      </c>
      <c r="F51" s="376"/>
      <c r="H51" s="374"/>
    </row>
    <row r="52" spans="1:8" x14ac:dyDescent="0.2">
      <c r="C52" t="s">
        <v>431</v>
      </c>
      <c r="F52" s="376">
        <v>0.21</v>
      </c>
      <c r="H52" s="374"/>
    </row>
    <row r="53" spans="1:8" x14ac:dyDescent="0.2">
      <c r="C53" t="s">
        <v>432</v>
      </c>
      <c r="F53" s="376">
        <v>2.4E-2</v>
      </c>
      <c r="H53" s="374"/>
    </row>
    <row r="54" spans="1:8" x14ac:dyDescent="0.2">
      <c r="F54" s="376"/>
    </row>
    <row r="56" spans="1:8" x14ac:dyDescent="0.2">
      <c r="A56" s="368" t="s">
        <v>433</v>
      </c>
      <c r="H56" s="375"/>
    </row>
    <row r="58" spans="1:8" x14ac:dyDescent="0.2">
      <c r="A58" t="s">
        <v>437</v>
      </c>
    </row>
    <row r="59" spans="1:8" x14ac:dyDescent="0.2">
      <c r="A59" s="349" t="s">
        <v>438</v>
      </c>
      <c r="H59" s="377"/>
    </row>
    <row r="60" spans="1:8" x14ac:dyDescent="0.2">
      <c r="H60" s="377"/>
    </row>
    <row r="61" spans="1:8" x14ac:dyDescent="0.2">
      <c r="A61" t="s">
        <v>434</v>
      </c>
    </row>
    <row r="62" spans="1:8" x14ac:dyDescent="0.2">
      <c r="A62" t="s">
        <v>435</v>
      </c>
      <c r="H62" s="377"/>
    </row>
    <row r="63" spans="1:8" x14ac:dyDescent="0.2">
      <c r="A63" t="s">
        <v>436</v>
      </c>
    </row>
  </sheetData>
  <printOptions horizontalCentered="1"/>
  <pageMargins left="0.70866141732283472" right="0.31496062992125984" top="0.94488188976377963" bottom="0.35433070866141736" header="0.31496062992125984" footer="0.11811023622047245"/>
  <pageSetup paperSize="5" scale="69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36"/>
  <sheetViews>
    <sheetView zoomScaleNormal="100" workbookViewId="0">
      <selection activeCell="B12" sqref="B12:H12"/>
    </sheetView>
  </sheetViews>
  <sheetFormatPr baseColWidth="10" defaultColWidth="0" defaultRowHeight="12.75" zeroHeight="1" x14ac:dyDescent="0.2"/>
  <cols>
    <col min="1" max="1" width="5.7109375" style="9" customWidth="1"/>
    <col min="2" max="2" width="8.7109375" style="9" customWidth="1"/>
    <col min="3" max="3" width="70.7109375" style="14" customWidth="1"/>
    <col min="4" max="5" width="10.7109375" style="9" customWidth="1"/>
    <col min="6" max="8" width="26.7109375" style="9" customWidth="1"/>
    <col min="9" max="9" width="15.7109375" style="9" customWidth="1"/>
    <col min="10" max="10" width="2.5703125" style="9" hidden="1" customWidth="1"/>
    <col min="11" max="16383" width="20" style="9" hidden="1"/>
    <col min="16384" max="16384" width="10.7109375" style="9" customWidth="1"/>
  </cols>
  <sheetData>
    <row r="1" spans="2:9" ht="66" customHeight="1" x14ac:dyDescent="0.2"/>
    <row r="2" spans="2:9" ht="20.25" x14ac:dyDescent="0.2">
      <c r="H2" s="380" t="s">
        <v>441</v>
      </c>
    </row>
    <row r="3" spans="2:9" x14ac:dyDescent="0.2">
      <c r="B3" s="13" t="s">
        <v>195</v>
      </c>
      <c r="C3" s="66"/>
      <c r="F3" s="67"/>
      <c r="G3" s="67"/>
      <c r="H3" s="67"/>
    </row>
    <row r="4" spans="2:9" x14ac:dyDescent="0.2">
      <c r="C4" s="66"/>
      <c r="F4" s="65"/>
      <c r="G4" s="67"/>
      <c r="H4" s="67"/>
    </row>
    <row r="5" spans="2:9" x14ac:dyDescent="0.2">
      <c r="B5" s="403" t="s">
        <v>168</v>
      </c>
      <c r="C5" s="403"/>
      <c r="D5" s="404" t="s">
        <v>362</v>
      </c>
      <c r="E5" s="404"/>
      <c r="F5" s="404"/>
      <c r="G5" s="404"/>
    </row>
    <row r="6" spans="2:9" x14ac:dyDescent="0.2">
      <c r="B6" s="403" t="s">
        <v>167</v>
      </c>
      <c r="C6" s="403"/>
      <c r="D6" s="404" t="s">
        <v>302</v>
      </c>
      <c r="E6" s="404"/>
      <c r="F6" s="404"/>
      <c r="G6" s="404"/>
    </row>
    <row r="7" spans="2:9" x14ac:dyDescent="0.2">
      <c r="B7" s="403" t="s">
        <v>169</v>
      </c>
      <c r="C7" s="403"/>
      <c r="D7" s="404">
        <v>319</v>
      </c>
      <c r="E7" s="404"/>
      <c r="F7" s="404"/>
      <c r="G7" s="404"/>
      <c r="H7" s="67"/>
    </row>
    <row r="8" spans="2:9" x14ac:dyDescent="0.2">
      <c r="B8" s="403" t="s">
        <v>166</v>
      </c>
      <c r="C8" s="403"/>
      <c r="D8" s="404" t="s">
        <v>299</v>
      </c>
      <c r="E8" s="404"/>
      <c r="F8" s="404"/>
      <c r="G8" s="404"/>
      <c r="H8" s="67"/>
    </row>
    <row r="9" spans="2:9" x14ac:dyDescent="0.2">
      <c r="B9" s="403" t="s">
        <v>171</v>
      </c>
      <c r="C9" s="403"/>
      <c r="D9" s="405">
        <v>97.78</v>
      </c>
      <c r="E9" s="405"/>
      <c r="F9" s="405"/>
      <c r="G9" s="405"/>
      <c r="H9" s="67"/>
      <c r="I9" s="205"/>
    </row>
    <row r="10" spans="2:9" x14ac:dyDescent="0.2">
      <c r="B10" s="403" t="s">
        <v>172</v>
      </c>
      <c r="C10" s="403"/>
      <c r="D10" s="406">
        <v>44539</v>
      </c>
      <c r="E10" s="404"/>
      <c r="F10" s="404"/>
      <c r="G10" s="404"/>
      <c r="H10" s="224"/>
    </row>
    <row r="11" spans="2:9" x14ac:dyDescent="0.2">
      <c r="B11" s="13"/>
    </row>
    <row r="12" spans="2:9" ht="23.25" customHeight="1" x14ac:dyDescent="0.2">
      <c r="B12" s="407" t="s">
        <v>196</v>
      </c>
      <c r="C12" s="407"/>
      <c r="D12" s="407"/>
      <c r="E12" s="407"/>
      <c r="F12" s="407"/>
      <c r="G12" s="407"/>
      <c r="H12" s="407"/>
    </row>
    <row r="13" spans="2:9" ht="23.25" customHeight="1" x14ac:dyDescent="0.2">
      <c r="B13" s="413" t="s">
        <v>253</v>
      </c>
      <c r="C13" s="414"/>
      <c r="D13" s="414"/>
      <c r="E13" s="414"/>
      <c r="F13" s="414"/>
      <c r="G13" s="414"/>
      <c r="H13" s="415"/>
    </row>
    <row r="14" spans="2:9" ht="12.95" customHeight="1" thickBot="1" x14ac:dyDescent="0.25">
      <c r="B14" s="13"/>
      <c r="H14" s="69"/>
    </row>
    <row r="15" spans="2:9" ht="30" customHeight="1" thickBot="1" x14ac:dyDescent="0.25">
      <c r="B15" s="5" t="s">
        <v>6</v>
      </c>
      <c r="C15" s="7" t="s">
        <v>18</v>
      </c>
      <c r="D15" s="6" t="s">
        <v>0</v>
      </c>
      <c r="E15" s="7" t="s">
        <v>7</v>
      </c>
      <c r="F15" s="7" t="s">
        <v>10</v>
      </c>
      <c r="G15" s="7" t="s">
        <v>8</v>
      </c>
      <c r="H15" s="162" t="s">
        <v>259</v>
      </c>
      <c r="I15" s="9" t="s">
        <v>356</v>
      </c>
    </row>
    <row r="16" spans="2:9" ht="6.95" customHeight="1" thickBot="1" x14ac:dyDescent="0.25">
      <c r="B16" s="13"/>
      <c r="H16" s="69"/>
    </row>
    <row r="17" spans="2:9" x14ac:dyDescent="0.2">
      <c r="B17" s="116">
        <v>1</v>
      </c>
      <c r="C17" s="117" t="s">
        <v>33</v>
      </c>
      <c r="D17" s="119"/>
      <c r="E17" s="119"/>
      <c r="F17" s="119"/>
      <c r="G17" s="120"/>
      <c r="H17" s="69"/>
    </row>
    <row r="18" spans="2:9" x14ac:dyDescent="0.2">
      <c r="B18" s="163" t="s">
        <v>55</v>
      </c>
      <c r="C18" s="164" t="s">
        <v>37</v>
      </c>
      <c r="D18" s="165"/>
      <c r="E18" s="165"/>
      <c r="F18" s="165"/>
      <c r="G18" s="166">
        <f>+G19+G20+G21</f>
        <v>0</v>
      </c>
      <c r="H18" s="69"/>
    </row>
    <row r="19" spans="2:9" ht="30" customHeight="1" x14ac:dyDescent="0.2">
      <c r="B19" s="96" t="s">
        <v>69</v>
      </c>
      <c r="C19" s="38" t="s">
        <v>202</v>
      </c>
      <c r="D19" s="72" t="s">
        <v>1</v>
      </c>
      <c r="E19" s="10"/>
      <c r="F19" s="11"/>
      <c r="G19" s="97">
        <f>E19*F19</f>
        <v>0</v>
      </c>
      <c r="H19" s="69"/>
      <c r="I19" s="277" t="e">
        <f>+G19/$G$173</f>
        <v>#DIV/0!</v>
      </c>
    </row>
    <row r="20" spans="2:9" ht="15" customHeight="1" x14ac:dyDescent="0.2">
      <c r="B20" s="98" t="s">
        <v>70</v>
      </c>
      <c r="C20" s="38" t="s">
        <v>201</v>
      </c>
      <c r="D20" s="72" t="s">
        <v>1</v>
      </c>
      <c r="E20" s="10"/>
      <c r="F20" s="11"/>
      <c r="G20" s="97">
        <f>E20*F20</f>
        <v>0</v>
      </c>
      <c r="H20" s="69"/>
      <c r="I20" s="277" t="e">
        <f>+G20/$G$173</f>
        <v>#DIV/0!</v>
      </c>
    </row>
    <row r="21" spans="2:9" ht="15" customHeight="1" x14ac:dyDescent="0.2">
      <c r="B21" s="98" t="s">
        <v>71</v>
      </c>
      <c r="C21" s="38" t="s">
        <v>279</v>
      </c>
      <c r="D21" s="72" t="s">
        <v>1</v>
      </c>
      <c r="E21" s="10"/>
      <c r="F21" s="11"/>
      <c r="G21" s="97">
        <f>E21*F21</f>
        <v>0</v>
      </c>
      <c r="H21" s="69"/>
      <c r="I21" s="277" t="e">
        <f>+G21/$G$173</f>
        <v>#DIV/0!</v>
      </c>
    </row>
    <row r="22" spans="2:9" ht="25.5" x14ac:dyDescent="0.2">
      <c r="B22" s="167" t="s">
        <v>56</v>
      </c>
      <c r="C22" s="168" t="s">
        <v>198</v>
      </c>
      <c r="D22" s="169"/>
      <c r="E22" s="170"/>
      <c r="F22" s="170"/>
      <c r="G22" s="166">
        <f>+G23+G24+G25</f>
        <v>0</v>
      </c>
      <c r="H22" s="69"/>
      <c r="I22" s="277"/>
    </row>
    <row r="23" spans="2:9" x14ac:dyDescent="0.2">
      <c r="B23" s="98" t="s">
        <v>72</v>
      </c>
      <c r="C23" s="2" t="s">
        <v>341</v>
      </c>
      <c r="D23" s="72" t="s">
        <v>2</v>
      </c>
      <c r="E23" s="10"/>
      <c r="F23" s="11"/>
      <c r="G23" s="97">
        <f>E23*F23</f>
        <v>0</v>
      </c>
      <c r="H23" s="69"/>
      <c r="I23" s="277" t="e">
        <f>+G23/$G$173</f>
        <v>#DIV/0!</v>
      </c>
    </row>
    <row r="24" spans="2:9" x14ac:dyDescent="0.2">
      <c r="B24" s="98" t="s">
        <v>283</v>
      </c>
      <c r="C24" s="2" t="s">
        <v>306</v>
      </c>
      <c r="D24" s="72" t="s">
        <v>2</v>
      </c>
      <c r="E24" s="10"/>
      <c r="F24" s="296"/>
      <c r="G24" s="97">
        <f>E24*F24</f>
        <v>0</v>
      </c>
      <c r="H24" s="69"/>
      <c r="I24" s="277" t="e">
        <f>+G24/$G$173</f>
        <v>#DIV/0!</v>
      </c>
    </row>
    <row r="25" spans="2:9" x14ac:dyDescent="0.2">
      <c r="B25" s="98" t="s">
        <v>282</v>
      </c>
      <c r="C25" s="2" t="s">
        <v>305</v>
      </c>
      <c r="D25" s="202" t="s">
        <v>2</v>
      </c>
      <c r="E25" s="10"/>
      <c r="F25" s="11"/>
      <c r="G25" s="97">
        <f>E25*F25</f>
        <v>0</v>
      </c>
      <c r="H25" s="69"/>
      <c r="I25" s="277" t="e">
        <f>+G25/$G$173</f>
        <v>#DIV/0!</v>
      </c>
    </row>
    <row r="26" spans="2:9" ht="25.5" x14ac:dyDescent="0.2">
      <c r="B26" s="163" t="s">
        <v>57</v>
      </c>
      <c r="C26" s="168" t="s">
        <v>271</v>
      </c>
      <c r="D26" s="169"/>
      <c r="E26" s="170"/>
      <c r="F26" s="171"/>
      <c r="G26" s="166">
        <f>+G27+G28+G29</f>
        <v>0</v>
      </c>
      <c r="H26" s="69"/>
      <c r="I26" s="277"/>
    </row>
    <row r="27" spans="2:9" x14ac:dyDescent="0.2">
      <c r="B27" s="98" t="s">
        <v>73</v>
      </c>
      <c r="C27" s="2" t="s">
        <v>340</v>
      </c>
      <c r="D27" s="72" t="s">
        <v>4</v>
      </c>
      <c r="E27" s="10"/>
      <c r="F27" s="11"/>
      <c r="G27" s="97">
        <f>E27*F27</f>
        <v>0</v>
      </c>
      <c r="H27" s="69"/>
      <c r="I27" s="277"/>
    </row>
    <row r="28" spans="2:9" x14ac:dyDescent="0.2">
      <c r="B28" s="98" t="s">
        <v>74</v>
      </c>
      <c r="C28" s="38" t="s">
        <v>303</v>
      </c>
      <c r="D28" s="72" t="s">
        <v>4</v>
      </c>
      <c r="E28" s="10"/>
      <c r="F28" s="11"/>
      <c r="G28" s="97">
        <f>E28*F28</f>
        <v>0</v>
      </c>
      <c r="H28" s="69"/>
      <c r="I28" s="277" t="e">
        <f>+G28/$G$173</f>
        <v>#DIV/0!</v>
      </c>
    </row>
    <row r="29" spans="2:9" x14ac:dyDescent="0.2">
      <c r="B29" s="98" t="s">
        <v>280</v>
      </c>
      <c r="C29" s="38" t="s">
        <v>304</v>
      </c>
      <c r="D29" s="202" t="s">
        <v>4</v>
      </c>
      <c r="E29" s="10"/>
      <c r="F29" s="11"/>
      <c r="G29" s="97">
        <f>E29*F29</f>
        <v>0</v>
      </c>
      <c r="H29" s="69"/>
      <c r="I29" s="277" t="e">
        <f>+G29/$G$173</f>
        <v>#DIV/0!</v>
      </c>
    </row>
    <row r="30" spans="2:9" ht="25.5" hidden="1" x14ac:dyDescent="0.2">
      <c r="B30" s="163" t="s">
        <v>75</v>
      </c>
      <c r="C30" s="168" t="s">
        <v>268</v>
      </c>
      <c r="D30" s="169"/>
      <c r="E30" s="170"/>
      <c r="F30" s="171"/>
      <c r="G30" s="166">
        <f>+G31</f>
        <v>0</v>
      </c>
      <c r="H30" s="69"/>
      <c r="I30" s="277" t="e">
        <f t="shared" ref="I30:I31" si="0">+G30/$G$173</f>
        <v>#DIV/0!</v>
      </c>
    </row>
    <row r="31" spans="2:9" hidden="1" x14ac:dyDescent="0.2">
      <c r="B31" s="98" t="s">
        <v>76</v>
      </c>
      <c r="C31" s="38" t="s">
        <v>83</v>
      </c>
      <c r="D31" s="72" t="s">
        <v>4</v>
      </c>
      <c r="E31" s="10"/>
      <c r="F31" s="11"/>
      <c r="G31" s="97">
        <f>E31*F31</f>
        <v>0</v>
      </c>
      <c r="H31" s="69"/>
      <c r="I31" s="277" t="e">
        <f t="shared" si="0"/>
        <v>#DIV/0!</v>
      </c>
    </row>
    <row r="32" spans="2:9" x14ac:dyDescent="0.2">
      <c r="B32" s="163" t="s">
        <v>77</v>
      </c>
      <c r="C32" s="168" t="s">
        <v>273</v>
      </c>
      <c r="D32" s="169"/>
      <c r="E32" s="170"/>
      <c r="F32" s="171"/>
      <c r="G32" s="166">
        <f>+G33</f>
        <v>0</v>
      </c>
      <c r="H32" s="69"/>
      <c r="I32" s="277"/>
    </row>
    <row r="33" spans="2:10" x14ac:dyDescent="0.2">
      <c r="B33" s="98" t="s">
        <v>78</v>
      </c>
      <c r="C33" s="38" t="s">
        <v>281</v>
      </c>
      <c r="D33" s="72" t="s">
        <v>4</v>
      </c>
      <c r="E33" s="10"/>
      <c r="F33" s="11"/>
      <c r="G33" s="97">
        <f>E33*F33</f>
        <v>0</v>
      </c>
      <c r="H33" s="69"/>
      <c r="I33" s="277" t="e">
        <f>+G33/$G$173</f>
        <v>#DIV/0!</v>
      </c>
    </row>
    <row r="34" spans="2:10" ht="25.5" hidden="1" x14ac:dyDescent="0.2">
      <c r="B34" s="163" t="s">
        <v>79</v>
      </c>
      <c r="C34" s="168" t="s">
        <v>272</v>
      </c>
      <c r="D34" s="169"/>
      <c r="E34" s="170"/>
      <c r="F34" s="171"/>
      <c r="G34" s="166">
        <f>+G35</f>
        <v>0</v>
      </c>
      <c r="H34" s="69"/>
      <c r="I34" s="277" t="e">
        <f>+G34/$G$173</f>
        <v>#DIV/0!</v>
      </c>
    </row>
    <row r="35" spans="2:10" hidden="1" x14ac:dyDescent="0.2">
      <c r="B35" s="98" t="s">
        <v>80</v>
      </c>
      <c r="C35" s="38" t="s">
        <v>83</v>
      </c>
      <c r="D35" s="152" t="s">
        <v>4</v>
      </c>
      <c r="E35" s="10"/>
      <c r="F35" s="11"/>
      <c r="G35" s="97">
        <f>E35*F35</f>
        <v>0</v>
      </c>
      <c r="H35" s="69"/>
      <c r="I35" s="277" t="e">
        <f>+G35/$G$173</f>
        <v>#DIV/0!</v>
      </c>
    </row>
    <row r="36" spans="2:10" ht="25.5" x14ac:dyDescent="0.2">
      <c r="B36" s="163" t="s">
        <v>81</v>
      </c>
      <c r="C36" s="168" t="s">
        <v>31</v>
      </c>
      <c r="D36" s="169"/>
      <c r="E36" s="170"/>
      <c r="F36" s="171"/>
      <c r="G36" s="166">
        <f>+G38+G37</f>
        <v>0</v>
      </c>
      <c r="H36" s="69"/>
      <c r="I36" s="277"/>
    </row>
    <row r="37" spans="2:10" ht="30" customHeight="1" x14ac:dyDescent="0.2">
      <c r="B37" s="98" t="s">
        <v>203</v>
      </c>
      <c r="C37" s="2" t="s">
        <v>307</v>
      </c>
      <c r="D37" s="217" t="s">
        <v>4</v>
      </c>
      <c r="E37" s="10"/>
      <c r="F37" s="11"/>
      <c r="G37" s="97">
        <f>E37*F37</f>
        <v>0</v>
      </c>
      <c r="H37" s="210"/>
      <c r="I37" s="277" t="e">
        <f>+G37/$G$173</f>
        <v>#DIV/0!</v>
      </c>
    </row>
    <row r="38" spans="2:10" ht="30" customHeight="1" thickBot="1" x14ac:dyDescent="0.25">
      <c r="B38" s="98" t="s">
        <v>309</v>
      </c>
      <c r="C38" s="2" t="s">
        <v>308</v>
      </c>
      <c r="D38" s="217" t="s">
        <v>4</v>
      </c>
      <c r="E38" s="10"/>
      <c r="F38" s="11"/>
      <c r="G38" s="97">
        <f>E38*F38</f>
        <v>0</v>
      </c>
      <c r="H38" s="69"/>
      <c r="I38" s="277" t="e">
        <f>+G38/$G$173</f>
        <v>#DIV/0!</v>
      </c>
    </row>
    <row r="39" spans="2:10" ht="13.5" hidden="1" thickBot="1" x14ac:dyDescent="0.25">
      <c r="B39" s="172" t="s">
        <v>204</v>
      </c>
      <c r="C39" s="173" t="s">
        <v>32</v>
      </c>
      <c r="D39" s="174" t="s">
        <v>25</v>
      </c>
      <c r="E39" s="175">
        <v>1</v>
      </c>
      <c r="F39" s="176">
        <v>0</v>
      </c>
      <c r="G39" s="177">
        <f>+E39*F39</f>
        <v>0</v>
      </c>
      <c r="H39" s="69"/>
    </row>
    <row r="40" spans="2:10" s="22" customFormat="1" ht="15.75" thickBot="1" x14ac:dyDescent="0.25">
      <c r="B40" s="74"/>
      <c r="C40" s="74" t="s">
        <v>34</v>
      </c>
      <c r="D40" s="76"/>
      <c r="E40" s="77"/>
      <c r="F40" s="78"/>
      <c r="G40" s="137">
        <f>+G18+G22+G26+G30+G32+G34+G36+G39</f>
        <v>0</v>
      </c>
      <c r="H40" s="135">
        <f>G40/$D$9</f>
        <v>0</v>
      </c>
      <c r="I40" s="9"/>
      <c r="J40" s="9"/>
    </row>
    <row r="41" spans="2:10" ht="13.5" thickBot="1" x14ac:dyDescent="0.25">
      <c r="B41" s="13"/>
      <c r="H41" s="69"/>
    </row>
    <row r="42" spans="2:10" x14ac:dyDescent="0.2">
      <c r="B42" s="100">
        <v>2</v>
      </c>
      <c r="C42" s="101" t="s">
        <v>218</v>
      </c>
      <c r="D42" s="102"/>
      <c r="E42" s="102"/>
      <c r="F42" s="103"/>
      <c r="G42" s="104"/>
      <c r="H42" s="69"/>
    </row>
    <row r="43" spans="2:10" hidden="1" x14ac:dyDescent="0.2">
      <c r="B43" s="163" t="s">
        <v>58</v>
      </c>
      <c r="C43" s="173" t="s">
        <v>260</v>
      </c>
      <c r="D43" s="165"/>
      <c r="E43" s="165"/>
      <c r="F43" s="165"/>
      <c r="G43" s="166">
        <f>+G45+G46+G48</f>
        <v>0</v>
      </c>
      <c r="H43" s="69"/>
    </row>
    <row r="44" spans="2:10" hidden="1" x14ac:dyDescent="0.2">
      <c r="B44" s="157" t="s">
        <v>82</v>
      </c>
      <c r="C44" s="156" t="s">
        <v>205</v>
      </c>
      <c r="D44" s="72"/>
      <c r="E44" s="10"/>
      <c r="F44" s="11"/>
      <c r="G44" s="97"/>
    </row>
    <row r="45" spans="2:10" hidden="1" x14ac:dyDescent="0.2">
      <c r="B45" s="98" t="s">
        <v>212</v>
      </c>
      <c r="C45" s="38" t="s">
        <v>220</v>
      </c>
      <c r="D45" s="72" t="s">
        <v>165</v>
      </c>
      <c r="E45" s="10">
        <v>0</v>
      </c>
      <c r="F45" s="11">
        <v>0</v>
      </c>
      <c r="G45" s="97">
        <f>E45*F45</f>
        <v>0</v>
      </c>
    </row>
    <row r="46" spans="2:10" hidden="1" x14ac:dyDescent="0.2">
      <c r="B46" s="98" t="s">
        <v>213</v>
      </c>
      <c r="C46" s="38" t="s">
        <v>206</v>
      </c>
      <c r="D46" s="72" t="s">
        <v>165</v>
      </c>
      <c r="E46" s="10">
        <v>0</v>
      </c>
      <c r="F46" s="11">
        <v>0</v>
      </c>
      <c r="G46" s="97">
        <f>E46*F46</f>
        <v>0</v>
      </c>
    </row>
    <row r="47" spans="2:10" hidden="1" x14ac:dyDescent="0.2">
      <c r="B47" s="157" t="s">
        <v>84</v>
      </c>
      <c r="C47" s="156" t="s">
        <v>207</v>
      </c>
      <c r="D47" s="72"/>
      <c r="E47" s="10"/>
      <c r="F47" s="11"/>
      <c r="G47" s="97"/>
    </row>
    <row r="48" spans="2:10" hidden="1" x14ac:dyDescent="0.2">
      <c r="B48" s="98" t="s">
        <v>214</v>
      </c>
      <c r="C48" s="38" t="s">
        <v>211</v>
      </c>
      <c r="D48" s="72" t="s">
        <v>2</v>
      </c>
      <c r="E48" s="10">
        <v>0</v>
      </c>
      <c r="F48" s="11">
        <v>0</v>
      </c>
      <c r="G48" s="97">
        <f>E48*F48</f>
        <v>0</v>
      </c>
    </row>
    <row r="49" spans="2:9" hidden="1" x14ac:dyDescent="0.2">
      <c r="B49" s="163" t="s">
        <v>59</v>
      </c>
      <c r="C49" s="173" t="s">
        <v>219</v>
      </c>
      <c r="D49" s="169"/>
      <c r="E49" s="170"/>
      <c r="F49" s="171"/>
      <c r="G49" s="166">
        <f>+G51+G53</f>
        <v>0</v>
      </c>
    </row>
    <row r="50" spans="2:9" hidden="1" x14ac:dyDescent="0.2">
      <c r="B50" s="98" t="s">
        <v>85</v>
      </c>
      <c r="C50" s="156" t="s">
        <v>205</v>
      </c>
      <c r="D50" s="72"/>
      <c r="E50" s="10"/>
      <c r="F50" s="11"/>
      <c r="G50" s="97"/>
    </row>
    <row r="51" spans="2:9" hidden="1" x14ac:dyDescent="0.2">
      <c r="B51" s="98" t="s">
        <v>216</v>
      </c>
      <c r="C51" s="38" t="s">
        <v>208</v>
      </c>
      <c r="D51" s="72" t="s">
        <v>165</v>
      </c>
      <c r="E51" s="10">
        <v>0</v>
      </c>
      <c r="F51" s="11">
        <v>0</v>
      </c>
      <c r="G51" s="97">
        <f>E51*F51</f>
        <v>0</v>
      </c>
    </row>
    <row r="52" spans="2:9" hidden="1" x14ac:dyDescent="0.2">
      <c r="B52" s="157" t="s">
        <v>86</v>
      </c>
      <c r="C52" s="156" t="s">
        <v>209</v>
      </c>
      <c r="D52" s="155"/>
      <c r="E52" s="10"/>
      <c r="F52" s="11"/>
      <c r="G52" s="97"/>
    </row>
    <row r="53" spans="2:9" hidden="1" x14ac:dyDescent="0.2">
      <c r="B53" s="106" t="s">
        <v>215</v>
      </c>
      <c r="C53" s="38" t="s">
        <v>210</v>
      </c>
      <c r="D53" s="155" t="s">
        <v>165</v>
      </c>
      <c r="E53" s="10">
        <v>0</v>
      </c>
      <c r="F53" s="11">
        <v>0</v>
      </c>
      <c r="G53" s="97">
        <f>E53*F53</f>
        <v>0</v>
      </c>
    </row>
    <row r="54" spans="2:9" x14ac:dyDescent="0.2">
      <c r="B54" s="163" t="s">
        <v>60</v>
      </c>
      <c r="C54" s="173" t="s">
        <v>269</v>
      </c>
      <c r="D54" s="169"/>
      <c r="E54" s="170"/>
      <c r="F54" s="171"/>
      <c r="G54" s="166">
        <f>SUM(G56:G65)</f>
        <v>0</v>
      </c>
    </row>
    <row r="55" spans="2:9" x14ac:dyDescent="0.2">
      <c r="B55" s="157" t="s">
        <v>87</v>
      </c>
      <c r="C55" s="156" t="s">
        <v>205</v>
      </c>
      <c r="D55" s="155"/>
      <c r="E55" s="10"/>
      <c r="F55" s="11"/>
      <c r="G55" s="97"/>
    </row>
    <row r="56" spans="2:9" x14ac:dyDescent="0.2">
      <c r="B56" s="98" t="s">
        <v>217</v>
      </c>
      <c r="C56" s="2" t="s">
        <v>318</v>
      </c>
      <c r="D56" s="217" t="s">
        <v>165</v>
      </c>
      <c r="E56" s="10"/>
      <c r="F56" s="11"/>
      <c r="G56" s="97">
        <f t="shared" ref="G56:G65" si="1">E56*F56</f>
        <v>0</v>
      </c>
      <c r="I56" s="277" t="e">
        <f t="shared" ref="I56:I65" si="2">+G56/$G$173</f>
        <v>#DIV/0!</v>
      </c>
    </row>
    <row r="57" spans="2:9" x14ac:dyDescent="0.2">
      <c r="B57" s="98" t="s">
        <v>312</v>
      </c>
      <c r="C57" s="2" t="s">
        <v>319</v>
      </c>
      <c r="D57" s="217" t="s">
        <v>2</v>
      </c>
      <c r="E57" s="10"/>
      <c r="F57" s="11"/>
      <c r="G57" s="97">
        <f t="shared" si="1"/>
        <v>0</v>
      </c>
      <c r="I57" s="277" t="e">
        <f t="shared" si="2"/>
        <v>#DIV/0!</v>
      </c>
    </row>
    <row r="58" spans="2:9" x14ac:dyDescent="0.2">
      <c r="B58" s="98" t="s">
        <v>313</v>
      </c>
      <c r="C58" s="2" t="s">
        <v>320</v>
      </c>
      <c r="D58" s="217" t="s">
        <v>2</v>
      </c>
      <c r="E58" s="10"/>
      <c r="F58" s="11"/>
      <c r="G58" s="97">
        <f t="shared" si="1"/>
        <v>0</v>
      </c>
      <c r="I58" s="277" t="e">
        <f t="shared" si="2"/>
        <v>#DIV/0!</v>
      </c>
    </row>
    <row r="59" spans="2:9" x14ac:dyDescent="0.2">
      <c r="B59" s="98" t="s">
        <v>314</v>
      </c>
      <c r="C59" s="2" t="s">
        <v>321</v>
      </c>
      <c r="D59" s="217" t="s">
        <v>165</v>
      </c>
      <c r="E59" s="10"/>
      <c r="F59" s="11"/>
      <c r="G59" s="97">
        <f t="shared" si="1"/>
        <v>0</v>
      </c>
      <c r="I59" s="277" t="e">
        <f t="shared" si="2"/>
        <v>#DIV/0!</v>
      </c>
    </row>
    <row r="60" spans="2:9" x14ac:dyDescent="0.2">
      <c r="B60" s="98" t="s">
        <v>315</v>
      </c>
      <c r="C60" s="2" t="s">
        <v>352</v>
      </c>
      <c r="D60" s="217" t="s">
        <v>165</v>
      </c>
      <c r="E60" s="10"/>
      <c r="F60" s="11"/>
      <c r="G60" s="97">
        <f t="shared" si="1"/>
        <v>0</v>
      </c>
      <c r="I60" s="277" t="e">
        <f t="shared" si="2"/>
        <v>#DIV/0!</v>
      </c>
    </row>
    <row r="61" spans="2:9" x14ac:dyDescent="0.2">
      <c r="B61" s="98" t="s">
        <v>316</v>
      </c>
      <c r="C61" s="2" t="s">
        <v>322</v>
      </c>
      <c r="D61" s="217" t="s">
        <v>165</v>
      </c>
      <c r="E61" s="10"/>
      <c r="F61" s="11"/>
      <c r="G61" s="97">
        <f t="shared" si="1"/>
        <v>0</v>
      </c>
      <c r="I61" s="277" t="e">
        <f t="shared" si="2"/>
        <v>#DIV/0!</v>
      </c>
    </row>
    <row r="62" spans="2:9" x14ac:dyDescent="0.2">
      <c r="B62" s="98" t="s">
        <v>317</v>
      </c>
      <c r="C62" s="2" t="s">
        <v>323</v>
      </c>
      <c r="D62" s="217" t="s">
        <v>165</v>
      </c>
      <c r="E62" s="10"/>
      <c r="F62" s="11"/>
      <c r="G62" s="97">
        <f t="shared" si="1"/>
        <v>0</v>
      </c>
      <c r="I62" s="277" t="e">
        <f t="shared" si="2"/>
        <v>#DIV/0!</v>
      </c>
    </row>
    <row r="63" spans="2:9" x14ac:dyDescent="0.2">
      <c r="B63" s="209" t="s">
        <v>324</v>
      </c>
      <c r="C63" s="2" t="s">
        <v>327</v>
      </c>
      <c r="D63" s="217" t="s">
        <v>165</v>
      </c>
      <c r="E63" s="10"/>
      <c r="F63" s="11"/>
      <c r="G63" s="12">
        <f t="shared" si="1"/>
        <v>0</v>
      </c>
      <c r="I63" s="277" t="e">
        <f t="shared" si="2"/>
        <v>#DIV/0!</v>
      </c>
    </row>
    <row r="64" spans="2:9" x14ac:dyDescent="0.2">
      <c r="B64" s="209" t="s">
        <v>325</v>
      </c>
      <c r="C64" s="2" t="s">
        <v>328</v>
      </c>
      <c r="D64" s="217" t="s">
        <v>165</v>
      </c>
      <c r="E64" s="10"/>
      <c r="F64" s="11"/>
      <c r="G64" s="12">
        <f t="shared" si="1"/>
        <v>0</v>
      </c>
      <c r="I64" s="277" t="e">
        <f t="shared" si="2"/>
        <v>#DIV/0!</v>
      </c>
    </row>
    <row r="65" spans="1:10" x14ac:dyDescent="0.2">
      <c r="B65" s="209" t="s">
        <v>326</v>
      </c>
      <c r="C65" s="2" t="s">
        <v>329</v>
      </c>
      <c r="D65" s="217" t="s">
        <v>165</v>
      </c>
      <c r="E65" s="10"/>
      <c r="F65" s="11"/>
      <c r="G65" s="12">
        <f t="shared" si="1"/>
        <v>0</v>
      </c>
      <c r="I65" s="277" t="e">
        <f t="shared" si="2"/>
        <v>#DIV/0!</v>
      </c>
    </row>
    <row r="66" spans="1:10" ht="13.5" thickBot="1" x14ac:dyDescent="0.25">
      <c r="B66" s="203"/>
      <c r="C66" s="204"/>
      <c r="D66" s="213"/>
      <c r="E66" s="214"/>
      <c r="F66" s="215"/>
      <c r="G66" s="216"/>
    </row>
    <row r="67" spans="1:10" s="30" customFormat="1" ht="13.5" thickBot="1" x14ac:dyDescent="0.25">
      <c r="A67" s="9"/>
      <c r="B67" s="74"/>
      <c r="C67" s="74" t="s">
        <v>140</v>
      </c>
      <c r="D67" s="76"/>
      <c r="E67" s="77"/>
      <c r="F67" s="78"/>
      <c r="G67" s="137">
        <f>+G43+G49+G54</f>
        <v>0</v>
      </c>
      <c r="H67" s="154">
        <f>G67/$D$9</f>
        <v>0</v>
      </c>
      <c r="I67" s="9"/>
      <c r="J67" s="9"/>
    </row>
    <row r="68" spans="1:10" s="32" customFormat="1" ht="13.5" thickBot="1" x14ac:dyDescent="0.25">
      <c r="A68" s="23"/>
      <c r="B68" s="51"/>
      <c r="C68" s="52"/>
      <c r="D68" s="53"/>
      <c r="E68" s="54"/>
      <c r="F68" s="55"/>
      <c r="G68" s="69"/>
      <c r="H68" s="69"/>
      <c r="I68" s="9"/>
      <c r="J68" s="9"/>
    </row>
    <row r="69" spans="1:10" s="30" customFormat="1" x14ac:dyDescent="0.2">
      <c r="A69" s="9"/>
      <c r="B69" s="100">
        <v>3</v>
      </c>
      <c r="C69" s="101" t="s">
        <v>27</v>
      </c>
      <c r="D69" s="102"/>
      <c r="E69" s="102"/>
      <c r="F69" s="103"/>
      <c r="G69" s="104"/>
      <c r="H69" s="69"/>
      <c r="I69" s="9"/>
      <c r="J69" s="9"/>
    </row>
    <row r="70" spans="1:10" s="30" customFormat="1" x14ac:dyDescent="0.2">
      <c r="A70" s="9"/>
      <c r="B70" s="98" t="s">
        <v>61</v>
      </c>
      <c r="C70" s="38" t="s">
        <v>339</v>
      </c>
      <c r="D70" s="19" t="s">
        <v>20</v>
      </c>
      <c r="E70" s="217"/>
      <c r="F70" s="230"/>
      <c r="G70" s="97">
        <f t="shared" ref="G70:G75" si="3">E70*F70</f>
        <v>0</v>
      </c>
      <c r="H70" s="69"/>
      <c r="I70" s="277" t="e">
        <f t="shared" ref="I70:I75" si="4">+G70/$G$173</f>
        <v>#DIV/0!</v>
      </c>
      <c r="J70" s="9"/>
    </row>
    <row r="71" spans="1:10" s="30" customFormat="1" x14ac:dyDescent="0.2">
      <c r="A71" s="9"/>
      <c r="B71" s="98" t="s">
        <v>88</v>
      </c>
      <c r="C71" s="38" t="s">
        <v>294</v>
      </c>
      <c r="D71" s="19" t="s">
        <v>5</v>
      </c>
      <c r="E71" s="72"/>
      <c r="F71" s="230"/>
      <c r="G71" s="97">
        <f t="shared" si="3"/>
        <v>0</v>
      </c>
      <c r="H71" s="69"/>
      <c r="I71" s="277" t="e">
        <f t="shared" si="4"/>
        <v>#DIV/0!</v>
      </c>
      <c r="J71" s="9"/>
    </row>
    <row r="72" spans="1:10" s="30" customFormat="1" x14ac:dyDescent="0.2">
      <c r="A72" s="9"/>
      <c r="B72" s="98" t="s">
        <v>89</v>
      </c>
      <c r="C72" s="38" t="s">
        <v>295</v>
      </c>
      <c r="D72" s="19" t="s">
        <v>1</v>
      </c>
      <c r="E72" s="72"/>
      <c r="F72" s="230"/>
      <c r="G72" s="97">
        <f t="shared" si="3"/>
        <v>0</v>
      </c>
      <c r="H72" s="206"/>
      <c r="I72" s="277" t="e">
        <f t="shared" si="4"/>
        <v>#DIV/0!</v>
      </c>
      <c r="J72" s="9"/>
    </row>
    <row r="73" spans="1:10" x14ac:dyDescent="0.2">
      <c r="B73" s="98" t="s">
        <v>90</v>
      </c>
      <c r="C73" s="2" t="s">
        <v>330</v>
      </c>
      <c r="D73" s="217" t="s">
        <v>1</v>
      </c>
      <c r="E73" s="217"/>
      <c r="F73" s="230"/>
      <c r="G73" s="97">
        <f t="shared" si="3"/>
        <v>0</v>
      </c>
      <c r="H73" s="69"/>
      <c r="I73" s="277" t="e">
        <f t="shared" si="4"/>
        <v>#DIV/0!</v>
      </c>
    </row>
    <row r="74" spans="1:10" s="14" customFormat="1" x14ac:dyDescent="0.2">
      <c r="B74" s="98" t="s">
        <v>91</v>
      </c>
      <c r="C74" s="2" t="s">
        <v>293</v>
      </c>
      <c r="D74" s="217" t="s">
        <v>2</v>
      </c>
      <c r="E74" s="217"/>
      <c r="F74" s="230"/>
      <c r="G74" s="97">
        <f t="shared" si="3"/>
        <v>0</v>
      </c>
      <c r="H74" s="69"/>
      <c r="I74" s="277" t="e">
        <f t="shared" si="4"/>
        <v>#DIV/0!</v>
      </c>
      <c r="J74" s="9"/>
    </row>
    <row r="75" spans="1:10" s="14" customFormat="1" ht="13.5" thickBot="1" x14ac:dyDescent="0.25">
      <c r="B75" s="203" t="s">
        <v>92</v>
      </c>
      <c r="C75" s="204" t="s">
        <v>297</v>
      </c>
      <c r="D75" s="53" t="s">
        <v>35</v>
      </c>
      <c r="E75" s="202"/>
      <c r="F75" s="230"/>
      <c r="G75" s="97">
        <f t="shared" si="3"/>
        <v>0</v>
      </c>
      <c r="H75" s="69"/>
      <c r="I75" s="277" t="e">
        <f t="shared" si="4"/>
        <v>#DIV/0!</v>
      </c>
      <c r="J75" s="9"/>
    </row>
    <row r="76" spans="1:10" s="14" customFormat="1" ht="13.5" thickBot="1" x14ac:dyDescent="0.25">
      <c r="B76" s="74"/>
      <c r="C76" s="74" t="s">
        <v>36</v>
      </c>
      <c r="D76" s="76"/>
      <c r="E76" s="77"/>
      <c r="F76" s="78"/>
      <c r="G76" s="137">
        <f>SUM(G70:G75)</f>
        <v>0</v>
      </c>
      <c r="H76" s="154">
        <f>G76/$D$9</f>
        <v>0</v>
      </c>
      <c r="I76" s="9"/>
      <c r="J76" s="9"/>
    </row>
    <row r="77" spans="1:10" s="14" customFormat="1" ht="13.5" thickBot="1" x14ac:dyDescent="0.25">
      <c r="B77" s="13"/>
      <c r="D77" s="9"/>
      <c r="E77" s="9"/>
      <c r="F77" s="9"/>
      <c r="G77" s="33"/>
      <c r="H77" s="69"/>
      <c r="I77" s="9"/>
      <c r="J77" s="9"/>
    </row>
    <row r="78" spans="1:10" s="14" customFormat="1" x14ac:dyDescent="0.2">
      <c r="B78" s="100">
        <v>4</v>
      </c>
      <c r="C78" s="101" t="s">
        <v>101</v>
      </c>
      <c r="D78" s="102"/>
      <c r="E78" s="102"/>
      <c r="F78" s="103"/>
      <c r="G78" s="104"/>
      <c r="H78" s="69"/>
      <c r="I78" s="9"/>
      <c r="J78" s="9"/>
    </row>
    <row r="79" spans="1:10" s="14" customFormat="1" x14ac:dyDescent="0.2">
      <c r="B79" s="98" t="s">
        <v>62</v>
      </c>
      <c r="C79" s="2" t="s">
        <v>338</v>
      </c>
      <c r="D79" s="72" t="s">
        <v>3</v>
      </c>
      <c r="E79" s="223"/>
      <c r="F79" s="230"/>
      <c r="G79" s="97">
        <f>E79*F79</f>
        <v>0</v>
      </c>
      <c r="H79" s="228"/>
      <c r="I79" s="277" t="e">
        <f>+G79/$G$173</f>
        <v>#DIV/0!</v>
      </c>
      <c r="J79" s="9"/>
    </row>
    <row r="80" spans="1:10" s="14" customFormat="1" x14ac:dyDescent="0.2">
      <c r="B80" s="106" t="s">
        <v>63</v>
      </c>
      <c r="C80" s="38" t="s">
        <v>290</v>
      </c>
      <c r="D80" s="72" t="s">
        <v>35</v>
      </c>
      <c r="E80" s="223"/>
      <c r="F80" s="230"/>
      <c r="G80" s="97">
        <f>E80*F80</f>
        <v>0</v>
      </c>
      <c r="H80" s="69"/>
      <c r="I80" s="277"/>
      <c r="J80" s="9"/>
    </row>
    <row r="81" spans="2:10" s="14" customFormat="1" x14ac:dyDescent="0.2">
      <c r="B81" s="106" t="s">
        <v>64</v>
      </c>
      <c r="C81" s="38" t="s">
        <v>291</v>
      </c>
      <c r="D81" s="155" t="s">
        <v>35</v>
      </c>
      <c r="E81" s="223"/>
      <c r="F81" s="230"/>
      <c r="G81" s="97">
        <f>E81*F81</f>
        <v>0</v>
      </c>
      <c r="H81" s="69"/>
      <c r="I81" s="277" t="e">
        <f>+G81/$G$173</f>
        <v>#DIV/0!</v>
      </c>
      <c r="J81" s="9"/>
    </row>
    <row r="82" spans="2:10" s="14" customFormat="1" ht="13.5" thickBot="1" x14ac:dyDescent="0.25">
      <c r="B82" s="98" t="s">
        <v>93</v>
      </c>
      <c r="C82" s="2" t="s">
        <v>292</v>
      </c>
      <c r="D82" s="72" t="s">
        <v>35</v>
      </c>
      <c r="E82" s="223"/>
      <c r="F82" s="230"/>
      <c r="G82" s="97">
        <f>E82*F82</f>
        <v>0</v>
      </c>
      <c r="H82" s="69"/>
      <c r="I82" s="277" t="e">
        <f>+G82/$G$173</f>
        <v>#DIV/0!</v>
      </c>
      <c r="J82" s="9"/>
    </row>
    <row r="83" spans="2:10" ht="13.5" thickBot="1" x14ac:dyDescent="0.25">
      <c r="B83" s="74"/>
      <c r="C83" s="76" t="s">
        <v>48</v>
      </c>
      <c r="D83" s="76"/>
      <c r="E83" s="77"/>
      <c r="F83" s="78"/>
      <c r="G83" s="137">
        <f>SUM(G79:G82)</f>
        <v>0</v>
      </c>
      <c r="H83" s="154">
        <f>G83/$D$9</f>
        <v>0</v>
      </c>
    </row>
    <row r="84" spans="2:10" ht="13.5" thickBot="1" x14ac:dyDescent="0.25">
      <c r="B84" s="13"/>
      <c r="H84" s="69"/>
    </row>
    <row r="85" spans="2:10" x14ac:dyDescent="0.2">
      <c r="B85" s="100">
        <v>5</v>
      </c>
      <c r="C85" s="107" t="s">
        <v>170</v>
      </c>
      <c r="D85" s="102"/>
      <c r="E85" s="102"/>
      <c r="F85" s="108"/>
      <c r="G85" s="109"/>
      <c r="H85" s="69"/>
    </row>
    <row r="86" spans="2:10" ht="25.5" hidden="1" x14ac:dyDescent="0.2">
      <c r="B86" s="178" t="s">
        <v>65</v>
      </c>
      <c r="C86" s="179" t="s">
        <v>274</v>
      </c>
      <c r="D86" s="180"/>
      <c r="E86" s="169"/>
      <c r="F86" s="181"/>
      <c r="G86" s="182">
        <f>+G87</f>
        <v>0</v>
      </c>
      <c r="H86" s="69"/>
    </row>
    <row r="87" spans="2:10" ht="38.25" hidden="1" x14ac:dyDescent="0.2">
      <c r="B87" s="110" t="s">
        <v>97</v>
      </c>
      <c r="C87" s="40" t="s">
        <v>263</v>
      </c>
      <c r="D87" s="41" t="s">
        <v>1</v>
      </c>
      <c r="E87" s="72"/>
      <c r="F87" s="48"/>
      <c r="G87" s="111">
        <f>E87*F87</f>
        <v>0</v>
      </c>
      <c r="H87" s="69"/>
    </row>
    <row r="88" spans="2:10" ht="25.5" hidden="1" x14ac:dyDescent="0.2">
      <c r="B88" s="183" t="s">
        <v>98</v>
      </c>
      <c r="C88" s="179" t="s">
        <v>200</v>
      </c>
      <c r="D88" s="184"/>
      <c r="E88" s="169"/>
      <c r="F88" s="181"/>
      <c r="G88" s="182">
        <f>+G89+G90</f>
        <v>0</v>
      </c>
      <c r="H88" s="69"/>
    </row>
    <row r="89" spans="2:10" hidden="1" x14ac:dyDescent="0.2">
      <c r="B89" s="110" t="s">
        <v>99</v>
      </c>
      <c r="C89" s="42" t="s">
        <v>102</v>
      </c>
      <c r="D89" s="43" t="s">
        <v>2</v>
      </c>
      <c r="E89" s="72"/>
      <c r="F89" s="49"/>
      <c r="G89" s="112">
        <f>E89*F89</f>
        <v>0</v>
      </c>
      <c r="H89" s="69"/>
    </row>
    <row r="90" spans="2:10" hidden="1" x14ac:dyDescent="0.2">
      <c r="B90" s="110" t="s">
        <v>100</v>
      </c>
      <c r="C90" s="42" t="s">
        <v>102</v>
      </c>
      <c r="D90" s="43" t="s">
        <v>2</v>
      </c>
      <c r="E90" s="72"/>
      <c r="F90" s="49"/>
      <c r="G90" s="112">
        <f>E90*F90</f>
        <v>0</v>
      </c>
      <c r="H90" s="69"/>
    </row>
    <row r="91" spans="2:10" hidden="1" x14ac:dyDescent="0.2">
      <c r="B91" s="178" t="s">
        <v>103</v>
      </c>
      <c r="C91" s="185" t="s">
        <v>94</v>
      </c>
      <c r="D91" s="180"/>
      <c r="E91" s="170"/>
      <c r="F91" s="171"/>
      <c r="G91" s="182">
        <f>+G92+G93</f>
        <v>0</v>
      </c>
      <c r="H91" s="69"/>
    </row>
    <row r="92" spans="2:10" s="23" customFormat="1" hidden="1" x14ac:dyDescent="0.2">
      <c r="B92" s="110" t="s">
        <v>104</v>
      </c>
      <c r="C92" s="44" t="s">
        <v>95</v>
      </c>
      <c r="D92" s="43" t="s">
        <v>1</v>
      </c>
      <c r="E92" s="72"/>
      <c r="F92" s="49"/>
      <c r="G92" s="112">
        <f>E92*F92</f>
        <v>0</v>
      </c>
      <c r="H92" s="69"/>
      <c r="I92" s="9"/>
      <c r="J92" s="9"/>
    </row>
    <row r="93" spans="2:10" hidden="1" x14ac:dyDescent="0.2">
      <c r="B93" s="110" t="s">
        <v>221</v>
      </c>
      <c r="C93" s="45" t="s">
        <v>96</v>
      </c>
      <c r="D93" s="43" t="s">
        <v>1</v>
      </c>
      <c r="E93" s="72"/>
      <c r="F93" s="49"/>
      <c r="G93" s="112">
        <f>E93*F93</f>
        <v>0</v>
      </c>
      <c r="H93" s="69"/>
    </row>
    <row r="94" spans="2:10" x14ac:dyDescent="0.2">
      <c r="B94" s="178" t="s">
        <v>105</v>
      </c>
      <c r="C94" s="185" t="s">
        <v>222</v>
      </c>
      <c r="D94" s="180"/>
      <c r="E94" s="169"/>
      <c r="F94" s="181"/>
      <c r="G94" s="182">
        <f>+G95+G96</f>
        <v>0</v>
      </c>
      <c r="H94" s="69"/>
    </row>
    <row r="95" spans="2:10" hidden="1" x14ac:dyDescent="0.2">
      <c r="B95" s="110" t="s">
        <v>106</v>
      </c>
      <c r="C95" s="153" t="s">
        <v>275</v>
      </c>
      <c r="D95" s="155" t="s">
        <v>1</v>
      </c>
      <c r="E95" s="155"/>
      <c r="F95" s="49"/>
      <c r="G95" s="112">
        <f>E95*F95</f>
        <v>0</v>
      </c>
      <c r="H95" s="69"/>
    </row>
    <row r="96" spans="2:10" x14ac:dyDescent="0.2">
      <c r="B96" s="110" t="s">
        <v>107</v>
      </c>
      <c r="C96" s="42" t="s">
        <v>298</v>
      </c>
      <c r="D96" s="155" t="s">
        <v>35</v>
      </c>
      <c r="E96" s="155"/>
      <c r="F96" s="49"/>
      <c r="G96" s="112">
        <f>E96*F96</f>
        <v>0</v>
      </c>
      <c r="H96" s="69"/>
      <c r="I96" s="277" t="e">
        <f t="shared" ref="I96:I101" si="5">+G96/$G$173</f>
        <v>#DIV/0!</v>
      </c>
    </row>
    <row r="97" spans="2:9" hidden="1" x14ac:dyDescent="0.2">
      <c r="B97" s="178" t="s">
        <v>108</v>
      </c>
      <c r="C97" s="185" t="s">
        <v>225</v>
      </c>
      <c r="D97" s="180"/>
      <c r="E97" s="169"/>
      <c r="F97" s="181"/>
      <c r="G97" s="182">
        <f>+G98+G99</f>
        <v>0</v>
      </c>
      <c r="H97" s="69"/>
      <c r="I97" s="277" t="e">
        <f t="shared" si="5"/>
        <v>#DIV/0!</v>
      </c>
    </row>
    <row r="98" spans="2:9" hidden="1" x14ac:dyDescent="0.2">
      <c r="B98" s="110" t="s">
        <v>109</v>
      </c>
      <c r="C98" s="153" t="s">
        <v>262</v>
      </c>
      <c r="D98" s="43" t="s">
        <v>1</v>
      </c>
      <c r="E98" s="72"/>
      <c r="F98" s="49"/>
      <c r="G98" s="112">
        <f>E98*F98</f>
        <v>0</v>
      </c>
      <c r="H98" s="69"/>
      <c r="I98" s="277" t="e">
        <f t="shared" si="5"/>
        <v>#DIV/0!</v>
      </c>
    </row>
    <row r="99" spans="2:9" hidden="1" x14ac:dyDescent="0.2">
      <c r="B99" s="110" t="s">
        <v>110</v>
      </c>
      <c r="C99" s="39" t="s">
        <v>226</v>
      </c>
      <c r="D99" s="43" t="s">
        <v>1</v>
      </c>
      <c r="E99" s="72"/>
      <c r="F99" s="49"/>
      <c r="G99" s="112">
        <f>E99*F99</f>
        <v>0</v>
      </c>
      <c r="H99" s="69"/>
      <c r="I99" s="277" t="e">
        <f t="shared" si="5"/>
        <v>#DIV/0!</v>
      </c>
    </row>
    <row r="100" spans="2:9" hidden="1" x14ac:dyDescent="0.2">
      <c r="B100" s="178" t="s">
        <v>111</v>
      </c>
      <c r="C100" s="185" t="s">
        <v>227</v>
      </c>
      <c r="D100" s="180"/>
      <c r="E100" s="169"/>
      <c r="F100" s="181"/>
      <c r="G100" s="182">
        <f>+G101</f>
        <v>0</v>
      </c>
      <c r="H100" s="69"/>
      <c r="I100" s="277" t="e">
        <f t="shared" si="5"/>
        <v>#DIV/0!</v>
      </c>
    </row>
    <row r="101" spans="2:9" hidden="1" x14ac:dyDescent="0.2">
      <c r="B101" s="110" t="s">
        <v>223</v>
      </c>
      <c r="C101" s="153" t="s">
        <v>228</v>
      </c>
      <c r="D101" s="43" t="s">
        <v>2</v>
      </c>
      <c r="E101" s="155"/>
      <c r="F101" s="49"/>
      <c r="G101" s="112">
        <f>E101*F101</f>
        <v>0</v>
      </c>
      <c r="H101" s="69"/>
      <c r="I101" s="277" t="e">
        <f t="shared" si="5"/>
        <v>#DIV/0!</v>
      </c>
    </row>
    <row r="102" spans="2:9" x14ac:dyDescent="0.2">
      <c r="B102" s="178" t="s">
        <v>224</v>
      </c>
      <c r="C102" s="185" t="s">
        <v>229</v>
      </c>
      <c r="D102" s="186"/>
      <c r="E102" s="169"/>
      <c r="F102" s="181"/>
      <c r="G102" s="182">
        <f>+G103+G104+G105+G106</f>
        <v>0</v>
      </c>
      <c r="H102" s="69"/>
      <c r="I102" s="277"/>
    </row>
    <row r="103" spans="2:9" x14ac:dyDescent="0.2">
      <c r="B103" s="110" t="s">
        <v>239</v>
      </c>
      <c r="C103" s="153" t="s">
        <v>296</v>
      </c>
      <c r="D103" s="43" t="s">
        <v>2</v>
      </c>
      <c r="E103" s="155"/>
      <c r="F103" s="49"/>
      <c r="G103" s="112">
        <f>E103*F103</f>
        <v>0</v>
      </c>
      <c r="H103" s="69"/>
      <c r="I103" s="277" t="e">
        <f>+G103/$G$173</f>
        <v>#DIV/0!</v>
      </c>
    </row>
    <row r="104" spans="2:9" hidden="1" x14ac:dyDescent="0.2">
      <c r="B104" s="110" t="s">
        <v>240</v>
      </c>
      <c r="C104" s="153" t="s">
        <v>230</v>
      </c>
      <c r="D104" s="43" t="s">
        <v>1</v>
      </c>
      <c r="E104" s="155"/>
      <c r="F104" s="49"/>
      <c r="G104" s="112">
        <f>E104*F104</f>
        <v>0</v>
      </c>
      <c r="H104" s="69"/>
      <c r="I104" s="277" t="e">
        <f>+G104/$G$173</f>
        <v>#DIV/0!</v>
      </c>
    </row>
    <row r="105" spans="2:9" hidden="1" x14ac:dyDescent="0.2">
      <c r="B105" s="110" t="s">
        <v>241</v>
      </c>
      <c r="C105" s="153" t="s">
        <v>231</v>
      </c>
      <c r="D105" s="43" t="s">
        <v>1</v>
      </c>
      <c r="E105" s="155"/>
      <c r="F105" s="49"/>
      <c r="G105" s="112">
        <f>E105*F105</f>
        <v>0</v>
      </c>
      <c r="H105" s="69"/>
      <c r="I105" s="277" t="e">
        <f>+G105/$G$173</f>
        <v>#DIV/0!</v>
      </c>
    </row>
    <row r="106" spans="2:9" hidden="1" x14ac:dyDescent="0.2">
      <c r="B106" s="110" t="s">
        <v>242</v>
      </c>
      <c r="C106" s="153" t="s">
        <v>232</v>
      </c>
      <c r="D106" s="43" t="s">
        <v>252</v>
      </c>
      <c r="E106" s="155"/>
      <c r="F106" s="49"/>
      <c r="G106" s="112">
        <f>E106*F106</f>
        <v>0</v>
      </c>
      <c r="H106" s="69"/>
      <c r="I106" s="277" t="e">
        <f>+G106/$G$173</f>
        <v>#DIV/0!</v>
      </c>
    </row>
    <row r="107" spans="2:9" x14ac:dyDescent="0.2">
      <c r="B107" s="178" t="s">
        <v>243</v>
      </c>
      <c r="C107" s="185" t="s">
        <v>233</v>
      </c>
      <c r="D107" s="187"/>
      <c r="E107" s="169"/>
      <c r="F107" s="181"/>
      <c r="G107" s="182">
        <f>+G108+G109+G110+G111+G112+G113</f>
        <v>0</v>
      </c>
      <c r="H107" s="69"/>
      <c r="I107" s="277"/>
    </row>
    <row r="108" spans="2:9" hidden="1" x14ac:dyDescent="0.2">
      <c r="B108" s="110" t="s">
        <v>244</v>
      </c>
      <c r="C108" s="153" t="s">
        <v>276</v>
      </c>
      <c r="D108" s="43" t="s">
        <v>1</v>
      </c>
      <c r="E108" s="155"/>
      <c r="F108" s="49"/>
      <c r="G108" s="112">
        <f t="shared" ref="G108:G115" si="6">E108*F108</f>
        <v>0</v>
      </c>
      <c r="H108" s="69"/>
      <c r="I108" s="277" t="e">
        <f t="shared" ref="I108:I113" si="7">+G108/$G$173</f>
        <v>#DIV/0!</v>
      </c>
    </row>
    <row r="109" spans="2:9" hidden="1" x14ac:dyDescent="0.2">
      <c r="B109" s="110" t="s">
        <v>245</v>
      </c>
      <c r="C109" s="153" t="s">
        <v>234</v>
      </c>
      <c r="D109" s="43" t="s">
        <v>3</v>
      </c>
      <c r="E109" s="155"/>
      <c r="F109" s="49"/>
      <c r="G109" s="112">
        <f t="shared" si="6"/>
        <v>0</v>
      </c>
      <c r="H109" s="69"/>
      <c r="I109" s="277" t="e">
        <f t="shared" si="7"/>
        <v>#DIV/0!</v>
      </c>
    </row>
    <row r="110" spans="2:9" hidden="1" x14ac:dyDescent="0.2">
      <c r="B110" s="110" t="s">
        <v>246</v>
      </c>
      <c r="C110" s="153" t="s">
        <v>235</v>
      </c>
      <c r="D110" s="43" t="s">
        <v>1</v>
      </c>
      <c r="E110" s="155"/>
      <c r="F110" s="49"/>
      <c r="G110" s="112">
        <f t="shared" si="6"/>
        <v>0</v>
      </c>
      <c r="H110" s="69"/>
      <c r="I110" s="277" t="e">
        <f t="shared" si="7"/>
        <v>#DIV/0!</v>
      </c>
    </row>
    <row r="111" spans="2:9" hidden="1" x14ac:dyDescent="0.2">
      <c r="B111" s="110" t="s">
        <v>247</v>
      </c>
      <c r="C111" s="153" t="s">
        <v>236</v>
      </c>
      <c r="D111" s="43" t="s">
        <v>3</v>
      </c>
      <c r="E111" s="155"/>
      <c r="F111" s="49"/>
      <c r="G111" s="112">
        <f t="shared" si="6"/>
        <v>0</v>
      </c>
      <c r="H111" s="69"/>
      <c r="I111" s="277" t="e">
        <f t="shared" si="7"/>
        <v>#DIV/0!</v>
      </c>
    </row>
    <row r="112" spans="2:9" hidden="1" x14ac:dyDescent="0.2">
      <c r="B112" s="110" t="s">
        <v>248</v>
      </c>
      <c r="C112" s="153" t="s">
        <v>237</v>
      </c>
      <c r="D112" s="43" t="s">
        <v>1</v>
      </c>
      <c r="E112" s="155"/>
      <c r="F112" s="49"/>
      <c r="G112" s="112">
        <f t="shared" si="6"/>
        <v>0</v>
      </c>
      <c r="H112" s="69"/>
      <c r="I112" s="277" t="e">
        <f t="shared" si="7"/>
        <v>#DIV/0!</v>
      </c>
    </row>
    <row r="113" spans="2:10" ht="13.5" thickBot="1" x14ac:dyDescent="0.25">
      <c r="B113" s="110" t="s">
        <v>249</v>
      </c>
      <c r="C113" s="153" t="s">
        <v>354</v>
      </c>
      <c r="D113" s="43" t="s">
        <v>2</v>
      </c>
      <c r="E113" s="155"/>
      <c r="F113" s="49"/>
      <c r="G113" s="112">
        <f t="shared" si="6"/>
        <v>0</v>
      </c>
      <c r="H113" s="69"/>
      <c r="I113" s="277" t="e">
        <f t="shared" si="7"/>
        <v>#DIV/0!</v>
      </c>
    </row>
    <row r="114" spans="2:10" hidden="1" x14ac:dyDescent="0.2">
      <c r="B114" s="178" t="s">
        <v>250</v>
      </c>
      <c r="C114" s="185" t="s">
        <v>238</v>
      </c>
      <c r="D114" s="187" t="s">
        <v>25</v>
      </c>
      <c r="E114" s="175">
        <v>1</v>
      </c>
      <c r="F114" s="176">
        <v>0</v>
      </c>
      <c r="G114" s="188">
        <f t="shared" si="6"/>
        <v>0</v>
      </c>
      <c r="H114" s="69"/>
    </row>
    <row r="115" spans="2:10" ht="13.5" hidden="1" thickBot="1" x14ac:dyDescent="0.25">
      <c r="B115" s="189" t="s">
        <v>251</v>
      </c>
      <c r="C115" s="190" t="s">
        <v>32</v>
      </c>
      <c r="D115" s="187" t="s">
        <v>25</v>
      </c>
      <c r="E115" s="175">
        <v>1</v>
      </c>
      <c r="F115" s="176">
        <v>0</v>
      </c>
      <c r="G115" s="188">
        <f t="shared" si="6"/>
        <v>0</v>
      </c>
      <c r="H115" s="69"/>
    </row>
    <row r="116" spans="2:10" ht="13.5" thickBot="1" x14ac:dyDescent="0.25">
      <c r="B116" s="74"/>
      <c r="C116" s="75" t="s">
        <v>112</v>
      </c>
      <c r="D116" s="76"/>
      <c r="E116" s="77"/>
      <c r="F116" s="78"/>
      <c r="G116" s="137">
        <f>+G86+G88+G91+G94+G97+G100+G102+G107+G114+G115</f>
        <v>0</v>
      </c>
      <c r="H116" s="154">
        <f>G116/$D$9</f>
        <v>0</v>
      </c>
    </row>
    <row r="117" spans="2:10" s="23" customFormat="1" ht="13.5" thickBot="1" x14ac:dyDescent="0.25">
      <c r="B117" s="51"/>
      <c r="C117" s="52"/>
      <c r="D117" s="53"/>
      <c r="E117" s="54"/>
      <c r="F117" s="55"/>
      <c r="G117" s="61"/>
      <c r="H117" s="69"/>
      <c r="I117" s="9"/>
      <c r="J117" s="9"/>
    </row>
    <row r="118" spans="2:10" s="23" customFormat="1" x14ac:dyDescent="0.2">
      <c r="B118" s="100">
        <v>6</v>
      </c>
      <c r="C118" s="107" t="s">
        <v>181</v>
      </c>
      <c r="D118" s="102"/>
      <c r="E118" s="102"/>
      <c r="F118" s="108"/>
      <c r="G118" s="109"/>
      <c r="H118" s="69"/>
      <c r="I118" s="9"/>
      <c r="J118" s="9"/>
    </row>
    <row r="119" spans="2:10" x14ac:dyDescent="0.2">
      <c r="B119" s="163" t="s">
        <v>66</v>
      </c>
      <c r="C119" s="164" t="s">
        <v>37</v>
      </c>
      <c r="D119" s="165"/>
      <c r="E119" s="165"/>
      <c r="F119" s="165"/>
      <c r="G119" s="166">
        <f>+G120+G121+G122</f>
        <v>0</v>
      </c>
      <c r="H119" s="69"/>
    </row>
    <row r="120" spans="2:10" ht="25.5" x14ac:dyDescent="0.2">
      <c r="B120" s="96" t="s">
        <v>114</v>
      </c>
      <c r="C120" s="38" t="s">
        <v>28</v>
      </c>
      <c r="D120" s="72" t="s">
        <v>1</v>
      </c>
      <c r="E120" s="10"/>
      <c r="F120" s="11"/>
      <c r="G120" s="113">
        <f>+E120*F120</f>
        <v>0</v>
      </c>
      <c r="H120" s="69"/>
      <c r="I120" s="277" t="e">
        <f>+G120/$G$173</f>
        <v>#DIV/0!</v>
      </c>
    </row>
    <row r="121" spans="2:10" x14ac:dyDescent="0.2">
      <c r="B121" s="98" t="s">
        <v>115</v>
      </c>
      <c r="C121" s="38" t="s">
        <v>29</v>
      </c>
      <c r="D121" s="72" t="s">
        <v>1</v>
      </c>
      <c r="E121" s="10"/>
      <c r="F121" s="11"/>
      <c r="G121" s="113">
        <f>+E121*F121</f>
        <v>0</v>
      </c>
      <c r="H121" s="69"/>
      <c r="I121" s="277" t="e">
        <f>+G121/$G$173</f>
        <v>#DIV/0!</v>
      </c>
    </row>
    <row r="122" spans="2:10" x14ac:dyDescent="0.2">
      <c r="B122" s="98" t="s">
        <v>116</v>
      </c>
      <c r="C122" s="38" t="s">
        <v>279</v>
      </c>
      <c r="D122" s="72" t="s">
        <v>1</v>
      </c>
      <c r="E122" s="10"/>
      <c r="F122" s="11"/>
      <c r="G122" s="113">
        <f>+E122*F122</f>
        <v>0</v>
      </c>
      <c r="H122" s="69"/>
      <c r="I122" s="277" t="e">
        <f>+G122/$G$173</f>
        <v>#DIV/0!</v>
      </c>
    </row>
    <row r="123" spans="2:10" ht="25.5" x14ac:dyDescent="0.2">
      <c r="B123" s="167" t="s">
        <v>67</v>
      </c>
      <c r="C123" s="168" t="s">
        <v>30</v>
      </c>
      <c r="D123" s="169"/>
      <c r="E123" s="170"/>
      <c r="F123" s="171"/>
      <c r="G123" s="166">
        <f>+G124+G125+G126</f>
        <v>0</v>
      </c>
      <c r="H123" s="69"/>
      <c r="I123" s="277"/>
    </row>
    <row r="124" spans="2:10" x14ac:dyDescent="0.2">
      <c r="B124" s="98" t="s">
        <v>117</v>
      </c>
      <c r="C124" s="2" t="s">
        <v>335</v>
      </c>
      <c r="D124" s="72" t="s">
        <v>2</v>
      </c>
      <c r="E124" s="10"/>
      <c r="F124" s="11"/>
      <c r="G124" s="97">
        <f>E124*F124</f>
        <v>0</v>
      </c>
      <c r="H124" s="69"/>
      <c r="I124" s="277" t="e">
        <f>+G124/$G$173</f>
        <v>#DIV/0!</v>
      </c>
    </row>
    <row r="125" spans="2:10" x14ac:dyDescent="0.2">
      <c r="B125" s="98" t="s">
        <v>120</v>
      </c>
      <c r="C125" s="2" t="s">
        <v>336</v>
      </c>
      <c r="D125" s="72" t="s">
        <v>2</v>
      </c>
      <c r="E125" s="10"/>
      <c r="F125" s="11"/>
      <c r="G125" s="97">
        <f>E125*F125</f>
        <v>0</v>
      </c>
      <c r="H125" s="69"/>
      <c r="I125" s="277" t="e">
        <f>+G125/$G$173</f>
        <v>#DIV/0!</v>
      </c>
    </row>
    <row r="126" spans="2:10" x14ac:dyDescent="0.2">
      <c r="B126" s="98" t="s">
        <v>285</v>
      </c>
      <c r="C126" s="2" t="s">
        <v>337</v>
      </c>
      <c r="D126" s="202" t="s">
        <v>2</v>
      </c>
      <c r="E126" s="10"/>
      <c r="F126" s="11"/>
      <c r="G126" s="97">
        <f>E126*F126</f>
        <v>0</v>
      </c>
      <c r="H126" s="69"/>
      <c r="I126" s="277" t="e">
        <f>+G126/$G$173</f>
        <v>#DIV/0!</v>
      </c>
    </row>
    <row r="127" spans="2:10" x14ac:dyDescent="0.2">
      <c r="B127" s="163" t="s">
        <v>118</v>
      </c>
      <c r="C127" s="168" t="s">
        <v>38</v>
      </c>
      <c r="D127" s="169"/>
      <c r="E127" s="170"/>
      <c r="F127" s="171"/>
      <c r="G127" s="166">
        <f>+G128</f>
        <v>0</v>
      </c>
      <c r="H127" s="69"/>
      <c r="I127" s="277"/>
    </row>
    <row r="128" spans="2:10" ht="38.25" x14ac:dyDescent="0.2">
      <c r="B128" s="98" t="s">
        <v>119</v>
      </c>
      <c r="C128" s="38" t="s">
        <v>113</v>
      </c>
      <c r="D128" s="72" t="s">
        <v>35</v>
      </c>
      <c r="E128" s="10"/>
      <c r="F128" s="11"/>
      <c r="G128" s="97">
        <f>E128*F128</f>
        <v>0</v>
      </c>
      <c r="H128" s="69"/>
      <c r="I128" s="277" t="e">
        <f>+G128/$G$173</f>
        <v>#DIV/0!</v>
      </c>
    </row>
    <row r="129" spans="2:9" x14ac:dyDescent="0.2">
      <c r="B129" s="163" t="s">
        <v>121</v>
      </c>
      <c r="C129" s="168" t="s">
        <v>126</v>
      </c>
      <c r="D129" s="169"/>
      <c r="E129" s="170"/>
      <c r="F129" s="171"/>
      <c r="G129" s="166">
        <f>+G130</f>
        <v>0</v>
      </c>
      <c r="H129" s="69"/>
      <c r="I129" s="277"/>
    </row>
    <row r="130" spans="2:9" ht="26.25" thickBot="1" x14ac:dyDescent="0.25">
      <c r="B130" s="98" t="s">
        <v>122</v>
      </c>
      <c r="C130" s="47" t="s">
        <v>284</v>
      </c>
      <c r="D130" s="72" t="s">
        <v>35</v>
      </c>
      <c r="E130" s="10"/>
      <c r="F130" s="11"/>
      <c r="G130" s="97">
        <f>E130*F130</f>
        <v>0</v>
      </c>
      <c r="H130" s="69"/>
      <c r="I130" s="277" t="e">
        <f>+G130/$G$173</f>
        <v>#DIV/0!</v>
      </c>
    </row>
    <row r="131" spans="2:9" hidden="1" x14ac:dyDescent="0.2">
      <c r="B131" s="163" t="s">
        <v>123</v>
      </c>
      <c r="C131" s="168" t="s">
        <v>277</v>
      </c>
      <c r="D131" s="169"/>
      <c r="E131" s="170"/>
      <c r="F131" s="171"/>
      <c r="G131" s="166">
        <f>G132</f>
        <v>0</v>
      </c>
      <c r="H131" s="69"/>
    </row>
    <row r="132" spans="2:9" ht="25.5" hidden="1" x14ac:dyDescent="0.2">
      <c r="B132" s="98" t="s">
        <v>124</v>
      </c>
      <c r="C132" s="47" t="s">
        <v>278</v>
      </c>
      <c r="D132" s="72" t="s">
        <v>35</v>
      </c>
      <c r="E132" s="10">
        <v>0</v>
      </c>
      <c r="F132" s="11">
        <v>0</v>
      </c>
      <c r="G132" s="97">
        <f>E132*F132</f>
        <v>0</v>
      </c>
      <c r="H132" s="69"/>
    </row>
    <row r="133" spans="2:9" ht="13.5" hidden="1" thickBot="1" x14ac:dyDescent="0.25">
      <c r="B133" s="172" t="s">
        <v>125</v>
      </c>
      <c r="C133" s="173" t="s">
        <v>32</v>
      </c>
      <c r="D133" s="174" t="s">
        <v>25</v>
      </c>
      <c r="E133" s="175">
        <v>1</v>
      </c>
      <c r="F133" s="176">
        <v>0</v>
      </c>
      <c r="G133" s="177">
        <f>E133*F133</f>
        <v>0</v>
      </c>
      <c r="H133" s="69"/>
    </row>
    <row r="134" spans="2:9" ht="13.5" thickBot="1" x14ac:dyDescent="0.25">
      <c r="B134" s="74"/>
      <c r="C134" s="75" t="s">
        <v>39</v>
      </c>
      <c r="D134" s="76"/>
      <c r="E134" s="77"/>
      <c r="F134" s="78"/>
      <c r="G134" s="137">
        <f>+G119+G123+G127+G129+G131+G133</f>
        <v>0</v>
      </c>
      <c r="H134" s="154">
        <f>G134/$D$9</f>
        <v>0</v>
      </c>
    </row>
    <row r="135" spans="2:9" ht="13.5" thickBot="1" x14ac:dyDescent="0.25">
      <c r="B135" s="13"/>
      <c r="H135" s="69"/>
    </row>
    <row r="136" spans="2:9" x14ac:dyDescent="0.2">
      <c r="B136" s="100">
        <v>7</v>
      </c>
      <c r="C136" s="101" t="s">
        <v>47</v>
      </c>
      <c r="D136" s="102"/>
      <c r="E136" s="102"/>
      <c r="F136" s="103"/>
      <c r="G136" s="104"/>
      <c r="H136" s="69"/>
    </row>
    <row r="137" spans="2:9" ht="38.25" x14ac:dyDescent="0.2">
      <c r="B137" s="183" t="s">
        <v>68</v>
      </c>
      <c r="C137" s="191" t="s">
        <v>40</v>
      </c>
      <c r="D137" s="184"/>
      <c r="E137" s="169"/>
      <c r="F137" s="165"/>
      <c r="G137" s="166">
        <f>+G138</f>
        <v>0</v>
      </c>
      <c r="H137" s="69"/>
    </row>
    <row r="138" spans="2:9" x14ac:dyDescent="0.2">
      <c r="B138" s="110" t="s">
        <v>130</v>
      </c>
      <c r="C138" s="50" t="s">
        <v>175</v>
      </c>
      <c r="D138" s="34" t="s">
        <v>1</v>
      </c>
      <c r="E138" s="10"/>
      <c r="F138" s="11"/>
      <c r="G138" s="97">
        <f>E138*F138</f>
        <v>0</v>
      </c>
      <c r="H138" s="69"/>
      <c r="I138" s="277" t="e">
        <f t="shared" ref="I138" si="8">+G138/$G$173</f>
        <v>#DIV/0!</v>
      </c>
    </row>
    <row r="139" spans="2:9" ht="25.5" x14ac:dyDescent="0.2">
      <c r="B139" s="183" t="s">
        <v>127</v>
      </c>
      <c r="C139" s="191" t="s">
        <v>286</v>
      </c>
      <c r="D139" s="184"/>
      <c r="E139" s="170"/>
      <c r="F139" s="171"/>
      <c r="G139" s="166">
        <f>+G140+G141+G142+G143</f>
        <v>0</v>
      </c>
      <c r="H139" s="69"/>
    </row>
    <row r="140" spans="2:9" x14ac:dyDescent="0.2">
      <c r="B140" s="110" t="s">
        <v>131</v>
      </c>
      <c r="C140" s="50" t="s">
        <v>331</v>
      </c>
      <c r="D140" s="34" t="s">
        <v>2</v>
      </c>
      <c r="E140" s="10"/>
      <c r="F140" s="11"/>
      <c r="G140" s="97">
        <f>E140*F140</f>
        <v>0</v>
      </c>
      <c r="H140" s="69"/>
      <c r="I140" s="277" t="e">
        <f t="shared" ref="I140:I145" si="9">+G140/$G$173</f>
        <v>#DIV/0!</v>
      </c>
    </row>
    <row r="141" spans="2:9" x14ac:dyDescent="0.2">
      <c r="B141" s="110" t="s">
        <v>132</v>
      </c>
      <c r="C141" s="50" t="s">
        <v>332</v>
      </c>
      <c r="D141" s="34" t="s">
        <v>2</v>
      </c>
      <c r="E141" s="10"/>
      <c r="F141" s="11"/>
      <c r="G141" s="97">
        <f>E141*F141</f>
        <v>0</v>
      </c>
      <c r="H141" s="69"/>
      <c r="I141" s="277" t="e">
        <f t="shared" si="9"/>
        <v>#DIV/0!</v>
      </c>
    </row>
    <row r="142" spans="2:9" x14ac:dyDescent="0.2">
      <c r="B142" s="110" t="s">
        <v>287</v>
      </c>
      <c r="C142" s="50" t="s">
        <v>333</v>
      </c>
      <c r="D142" s="34" t="s">
        <v>2</v>
      </c>
      <c r="E142" s="10"/>
      <c r="F142" s="11"/>
      <c r="G142" s="97">
        <f>E142*F142</f>
        <v>0</v>
      </c>
      <c r="H142" s="69"/>
      <c r="I142" s="277" t="e">
        <f t="shared" si="9"/>
        <v>#DIV/0!</v>
      </c>
    </row>
    <row r="143" spans="2:9" x14ac:dyDescent="0.2">
      <c r="B143" s="110" t="s">
        <v>288</v>
      </c>
      <c r="C143" s="50" t="s">
        <v>334</v>
      </c>
      <c r="D143" s="34" t="s">
        <v>2</v>
      </c>
      <c r="E143" s="10"/>
      <c r="F143" s="11"/>
      <c r="G143" s="97">
        <f>E143*F143</f>
        <v>0</v>
      </c>
      <c r="H143" s="69"/>
      <c r="I143" s="277" t="e">
        <f t="shared" si="9"/>
        <v>#DIV/0!</v>
      </c>
    </row>
    <row r="144" spans="2:9" ht="38.25" hidden="1" x14ac:dyDescent="0.2">
      <c r="B144" s="183" t="s">
        <v>128</v>
      </c>
      <c r="C144" s="191" t="s">
        <v>41</v>
      </c>
      <c r="D144" s="184"/>
      <c r="E144" s="170"/>
      <c r="F144" s="171"/>
      <c r="G144" s="166">
        <f>+G145</f>
        <v>0</v>
      </c>
      <c r="H144" s="69"/>
      <c r="I144" s="277" t="e">
        <f t="shared" si="9"/>
        <v>#DIV/0!</v>
      </c>
    </row>
    <row r="145" spans="2:10" s="23" customFormat="1" hidden="1" x14ac:dyDescent="0.2">
      <c r="B145" s="110" t="s">
        <v>133</v>
      </c>
      <c r="C145" s="50" t="s">
        <v>45</v>
      </c>
      <c r="D145" s="34" t="s">
        <v>35</v>
      </c>
      <c r="E145" s="10"/>
      <c r="F145" s="11"/>
      <c r="G145" s="97">
        <f>E145*F145</f>
        <v>0</v>
      </c>
      <c r="H145" s="69"/>
      <c r="I145" s="277" t="e">
        <f t="shared" si="9"/>
        <v>#DIV/0!</v>
      </c>
      <c r="J145" s="9"/>
    </row>
    <row r="146" spans="2:10" x14ac:dyDescent="0.2">
      <c r="B146" s="183" t="s">
        <v>129</v>
      </c>
      <c r="C146" s="191" t="s">
        <v>42</v>
      </c>
      <c r="D146" s="184"/>
      <c r="E146" s="170"/>
      <c r="F146" s="171"/>
      <c r="G146" s="166">
        <f>+G147</f>
        <v>0</v>
      </c>
      <c r="H146" s="69"/>
      <c r="I146" s="277"/>
    </row>
    <row r="147" spans="2:10" x14ac:dyDescent="0.2">
      <c r="B147" s="110" t="s">
        <v>134</v>
      </c>
      <c r="C147" s="50" t="s">
        <v>29</v>
      </c>
      <c r="D147" s="34" t="s">
        <v>1</v>
      </c>
      <c r="E147" s="10"/>
      <c r="F147" s="11"/>
      <c r="G147" s="97">
        <f>E147*F147</f>
        <v>0</v>
      </c>
      <c r="H147" s="69"/>
      <c r="I147" s="277" t="e">
        <f>+G147/$G$173</f>
        <v>#DIV/0!</v>
      </c>
    </row>
    <row r="148" spans="2:10" x14ac:dyDescent="0.2">
      <c r="B148" s="183" t="s">
        <v>135</v>
      </c>
      <c r="C148" s="191" t="s">
        <v>43</v>
      </c>
      <c r="D148" s="184"/>
      <c r="E148" s="170"/>
      <c r="F148" s="171"/>
      <c r="G148" s="166">
        <f>+G149+G150</f>
        <v>0</v>
      </c>
      <c r="H148" s="69"/>
      <c r="I148" s="277"/>
    </row>
    <row r="149" spans="2:10" ht="13.5" thickBot="1" x14ac:dyDescent="0.25">
      <c r="B149" s="114" t="s">
        <v>136</v>
      </c>
      <c r="C149" s="35" t="s">
        <v>353</v>
      </c>
      <c r="D149" s="36" t="s">
        <v>35</v>
      </c>
      <c r="E149" s="10"/>
      <c r="F149" s="11"/>
      <c r="G149" s="97">
        <f>E149*F149</f>
        <v>0</v>
      </c>
      <c r="H149" s="69"/>
      <c r="I149" s="277" t="e">
        <f>+G149/$G$173</f>
        <v>#DIV/0!</v>
      </c>
    </row>
    <row r="150" spans="2:10" ht="13.5" hidden="1" thickBot="1" x14ac:dyDescent="0.25">
      <c r="B150" s="115" t="s">
        <v>137</v>
      </c>
      <c r="C150" s="86" t="s">
        <v>44</v>
      </c>
      <c r="D150" s="87" t="s">
        <v>5</v>
      </c>
      <c r="E150" s="81"/>
      <c r="F150" s="82"/>
      <c r="G150" s="99">
        <f>E150*F150</f>
        <v>0</v>
      </c>
      <c r="H150" s="69"/>
      <c r="I150" s="277" t="e">
        <f>+G150/$G$173</f>
        <v>#DIV/0!</v>
      </c>
    </row>
    <row r="151" spans="2:10" ht="13.5" thickBot="1" x14ac:dyDescent="0.25">
      <c r="B151" s="74"/>
      <c r="C151" s="75" t="s">
        <v>46</v>
      </c>
      <c r="D151" s="76"/>
      <c r="E151" s="77"/>
      <c r="F151" s="78"/>
      <c r="G151" s="137">
        <f>+G137+G139+G144+G146+G148</f>
        <v>0</v>
      </c>
      <c r="H151" s="154">
        <f>G151/$D$9</f>
        <v>0</v>
      </c>
      <c r="I151" s="277"/>
    </row>
    <row r="152" spans="2:10" ht="12" customHeight="1" thickBot="1" x14ac:dyDescent="0.25">
      <c r="B152" s="13"/>
      <c r="H152" s="69"/>
      <c r="I152" s="277"/>
    </row>
    <row r="153" spans="2:10" x14ac:dyDescent="0.2">
      <c r="B153" s="116">
        <v>8</v>
      </c>
      <c r="C153" s="117" t="s">
        <v>17</v>
      </c>
      <c r="D153" s="118"/>
      <c r="E153" s="118"/>
      <c r="F153" s="119"/>
      <c r="G153" s="120"/>
      <c r="H153" s="69"/>
      <c r="I153" s="277"/>
    </row>
    <row r="154" spans="2:10" x14ac:dyDescent="0.2">
      <c r="B154" s="157" t="s">
        <v>138</v>
      </c>
      <c r="C154" s="192" t="s">
        <v>141</v>
      </c>
      <c r="D154" s="161" t="s">
        <v>35</v>
      </c>
      <c r="E154" s="10"/>
      <c r="F154" s="12"/>
      <c r="G154" s="193">
        <f>E154*F154</f>
        <v>0</v>
      </c>
      <c r="H154" s="69"/>
      <c r="I154" s="277" t="e">
        <f>+G154/$G$173</f>
        <v>#DIV/0!</v>
      </c>
    </row>
    <row r="155" spans="2:10" ht="13.5" thickBot="1" x14ac:dyDescent="0.25">
      <c r="B155" s="157" t="s">
        <v>139</v>
      </c>
      <c r="C155" s="192" t="s">
        <v>289</v>
      </c>
      <c r="D155" s="161" t="s">
        <v>35</v>
      </c>
      <c r="E155" s="10"/>
      <c r="F155" s="12"/>
      <c r="G155" s="193">
        <f>E155*F155</f>
        <v>0</v>
      </c>
      <c r="H155" s="69"/>
      <c r="I155" s="277" t="e">
        <f>+G155/$G$173</f>
        <v>#DIV/0!</v>
      </c>
    </row>
    <row r="156" spans="2:10" ht="13.5" hidden="1" thickBot="1" x14ac:dyDescent="0.25">
      <c r="B156" s="194"/>
      <c r="C156" s="195"/>
      <c r="D156" s="80"/>
      <c r="E156" s="81"/>
      <c r="F156" s="83"/>
      <c r="G156" s="193"/>
      <c r="H156" s="69"/>
      <c r="I156" s="277" t="e">
        <f>+G156/$G$173</f>
        <v>#DIV/0!</v>
      </c>
    </row>
    <row r="157" spans="2:10" ht="13.5" thickBot="1" x14ac:dyDescent="0.25">
      <c r="B157" s="74"/>
      <c r="C157" s="75" t="s">
        <v>49</v>
      </c>
      <c r="D157" s="76"/>
      <c r="E157" s="77"/>
      <c r="F157" s="78"/>
      <c r="G157" s="137">
        <f>SUM(G154:G156)</f>
        <v>0</v>
      </c>
      <c r="H157" s="154">
        <f>G157/$D$9</f>
        <v>0</v>
      </c>
    </row>
    <row r="158" spans="2:10" s="23" customFormat="1" x14ac:dyDescent="0.2">
      <c r="B158" s="51"/>
      <c r="C158" s="52"/>
      <c r="D158" s="53"/>
      <c r="E158" s="54"/>
      <c r="F158" s="55"/>
      <c r="G158" s="61"/>
      <c r="H158" s="61"/>
      <c r="I158" s="9"/>
      <c r="J158" s="9"/>
    </row>
    <row r="159" spans="2:10" x14ac:dyDescent="0.2">
      <c r="B159" s="412" t="s">
        <v>186</v>
      </c>
      <c r="C159" s="412"/>
      <c r="D159" s="412"/>
      <c r="E159" s="412"/>
      <c r="F159" s="412"/>
      <c r="G159" s="412"/>
      <c r="H159" s="412"/>
    </row>
    <row r="160" spans="2:10" ht="13.5" thickBot="1" x14ac:dyDescent="0.25">
      <c r="B160" s="67"/>
      <c r="C160" s="127"/>
      <c r="D160" s="67"/>
      <c r="E160" s="67"/>
      <c r="F160" s="67"/>
      <c r="H160" s="69"/>
    </row>
    <row r="161" spans="2:10" x14ac:dyDescent="0.2">
      <c r="B161" s="129" t="s">
        <v>187</v>
      </c>
      <c r="C161" s="130" t="s">
        <v>18</v>
      </c>
      <c r="D161" s="409" t="s">
        <v>184</v>
      </c>
      <c r="E161" s="409"/>
      <c r="F161" s="131" t="s">
        <v>185</v>
      </c>
      <c r="G161" s="131" t="s">
        <v>182</v>
      </c>
      <c r="H161" s="132" t="s">
        <v>183</v>
      </c>
    </row>
    <row r="162" spans="2:10" x14ac:dyDescent="0.2">
      <c r="B162" s="128">
        <v>1</v>
      </c>
      <c r="C162" s="64" t="s">
        <v>13</v>
      </c>
      <c r="D162" s="420"/>
      <c r="E162" s="420"/>
      <c r="F162" s="158"/>
      <c r="G162" s="141">
        <f>+G40</f>
        <v>0</v>
      </c>
      <c r="H162" s="226">
        <f>+H40</f>
        <v>0</v>
      </c>
    </row>
    <row r="163" spans="2:10" x14ac:dyDescent="0.2">
      <c r="B163" s="128">
        <v>2</v>
      </c>
      <c r="C163" s="64" t="s">
        <v>26</v>
      </c>
      <c r="D163" s="420"/>
      <c r="E163" s="420"/>
      <c r="F163" s="158"/>
      <c r="G163" s="141">
        <f>+G67</f>
        <v>0</v>
      </c>
      <c r="H163" s="226">
        <f>+H67</f>
        <v>0</v>
      </c>
    </row>
    <row r="164" spans="2:10" x14ac:dyDescent="0.2">
      <c r="B164" s="128">
        <v>3</v>
      </c>
      <c r="C164" s="64" t="s">
        <v>54</v>
      </c>
      <c r="D164" s="420"/>
      <c r="E164" s="420"/>
      <c r="F164" s="158"/>
      <c r="G164" s="141">
        <f>+G76</f>
        <v>0</v>
      </c>
      <c r="H164" s="226">
        <f>+H76</f>
        <v>0</v>
      </c>
    </row>
    <row r="165" spans="2:10" x14ac:dyDescent="0.2">
      <c r="B165" s="128">
        <v>4</v>
      </c>
      <c r="C165" s="64" t="s">
        <v>14</v>
      </c>
      <c r="D165" s="420"/>
      <c r="E165" s="420"/>
      <c r="F165" s="158"/>
      <c r="G165" s="141">
        <f>+G83</f>
        <v>0</v>
      </c>
      <c r="H165" s="226">
        <f>+H83</f>
        <v>0</v>
      </c>
    </row>
    <row r="166" spans="2:10" x14ac:dyDescent="0.2">
      <c r="B166" s="128">
        <v>5</v>
      </c>
      <c r="C166" s="64" t="s">
        <v>53</v>
      </c>
      <c r="D166" s="420"/>
      <c r="E166" s="420"/>
      <c r="F166" s="158"/>
      <c r="G166" s="141">
        <f>+G116</f>
        <v>0</v>
      </c>
      <c r="H166" s="226">
        <f>+H116</f>
        <v>0</v>
      </c>
    </row>
    <row r="167" spans="2:10" x14ac:dyDescent="0.2">
      <c r="B167" s="128">
        <v>6</v>
      </c>
      <c r="C167" s="64" t="s">
        <v>15</v>
      </c>
      <c r="D167" s="420"/>
      <c r="E167" s="420"/>
      <c r="F167" s="158"/>
      <c r="G167" s="141">
        <f>+G134</f>
        <v>0</v>
      </c>
      <c r="H167" s="226">
        <f>+H134</f>
        <v>0</v>
      </c>
    </row>
    <row r="168" spans="2:10" x14ac:dyDescent="0.2">
      <c r="B168" s="128">
        <v>7</v>
      </c>
      <c r="C168" s="64" t="s">
        <v>16</v>
      </c>
      <c r="D168" s="420"/>
      <c r="E168" s="420"/>
      <c r="F168" s="158"/>
      <c r="G168" s="141">
        <f>+G151</f>
        <v>0</v>
      </c>
      <c r="H168" s="226">
        <f>+H151</f>
        <v>0</v>
      </c>
    </row>
    <row r="169" spans="2:10" ht="13.5" thickBot="1" x14ac:dyDescent="0.25">
      <c r="B169" s="133">
        <v>8</v>
      </c>
      <c r="C169" s="134" t="s">
        <v>17</v>
      </c>
      <c r="D169" s="421"/>
      <c r="E169" s="421"/>
      <c r="F169" s="159"/>
      <c r="G169" s="142">
        <f>+G157</f>
        <v>0</v>
      </c>
      <c r="H169" s="227">
        <f>+H157</f>
        <v>0</v>
      </c>
      <c r="I169" s="67"/>
      <c r="J169" s="67"/>
    </row>
    <row r="170" spans="2:10" x14ac:dyDescent="0.2">
      <c r="B170" s="408" t="s">
        <v>192</v>
      </c>
      <c r="C170" s="409"/>
      <c r="D170" s="422">
        <f>SUM(D162:E169)</f>
        <v>0</v>
      </c>
      <c r="E170" s="423"/>
      <c r="F170" s="196">
        <f>SUM(F162:F169)</f>
        <v>0</v>
      </c>
      <c r="G170" s="160">
        <f>SUM(G162:G169)</f>
        <v>0</v>
      </c>
      <c r="H170" s="225">
        <f>+G170/D9</f>
        <v>0</v>
      </c>
      <c r="I170" s="402"/>
      <c r="J170" s="402"/>
    </row>
    <row r="171" spans="2:10" ht="13.5" thickBot="1" x14ac:dyDescent="0.25">
      <c r="B171" s="410"/>
      <c r="C171" s="411"/>
      <c r="D171" s="416" t="e">
        <f>D170/G170</f>
        <v>#DIV/0!</v>
      </c>
      <c r="E171" s="417"/>
      <c r="F171" s="140" t="e">
        <f>F170/G170</f>
        <v>#DIV/0!</v>
      </c>
      <c r="G171" s="418" t="e">
        <f>SUM(F171+D171)</f>
        <v>#DIV/0!</v>
      </c>
      <c r="H171" s="419"/>
      <c r="I171" s="139"/>
      <c r="J171" s="139"/>
    </row>
    <row r="172" spans="2:10" x14ac:dyDescent="0.2">
      <c r="I172" s="67"/>
      <c r="J172" s="67"/>
    </row>
    <row r="173" spans="2:10" x14ac:dyDescent="0.2">
      <c r="B173" s="62" t="s">
        <v>12</v>
      </c>
      <c r="G173" s="205">
        <f>+G170+ESPECIALES!G56</f>
        <v>0</v>
      </c>
    </row>
    <row r="174" spans="2:10" x14ac:dyDescent="0.2">
      <c r="B174" s="138" t="s">
        <v>188</v>
      </c>
      <c r="G174" s="207"/>
      <c r="H174" s="297"/>
    </row>
    <row r="175" spans="2:10" x14ac:dyDescent="0.2">
      <c r="B175" s="138" t="s">
        <v>189</v>
      </c>
    </row>
    <row r="176" spans="2:10" x14ac:dyDescent="0.2">
      <c r="B176" s="138" t="s">
        <v>190</v>
      </c>
      <c r="G176" s="208"/>
    </row>
    <row r="177" spans="2:9" x14ac:dyDescent="0.2">
      <c r="B177" s="138" t="s">
        <v>191</v>
      </c>
    </row>
    <row r="178" spans="2:9" ht="12.75" customHeight="1" x14ac:dyDescent="0.2">
      <c r="B178" s="138" t="s">
        <v>199</v>
      </c>
      <c r="C178" s="73"/>
      <c r="D178" s="73"/>
      <c r="E178" s="73"/>
      <c r="F178" s="73"/>
      <c r="G178" s="73"/>
      <c r="H178" s="63"/>
    </row>
    <row r="179" spans="2:9" x14ac:dyDescent="0.2">
      <c r="B179" s="138" t="s">
        <v>194</v>
      </c>
      <c r="H179" s="63"/>
      <c r="I179" s="277"/>
    </row>
    <row r="180" spans="2:9" x14ac:dyDescent="0.2">
      <c r="H180" s="205"/>
    </row>
    <row r="181" spans="2:9" x14ac:dyDescent="0.2">
      <c r="H181" s="207"/>
    </row>
    <row r="182" spans="2:9" x14ac:dyDescent="0.2">
      <c r="G182" s="205"/>
      <c r="H182" s="229"/>
    </row>
    <row r="183" spans="2:9" x14ac:dyDescent="0.2"/>
    <row r="184" spans="2:9" x14ac:dyDescent="0.2"/>
    <row r="185" spans="2:9" x14ac:dyDescent="0.2"/>
    <row r="186" spans="2:9" x14ac:dyDescent="0.2"/>
    <row r="187" spans="2:9" x14ac:dyDescent="0.2"/>
    <row r="188" spans="2:9" x14ac:dyDescent="0.2"/>
    <row r="189" spans="2:9" x14ac:dyDescent="0.2"/>
    <row r="190" spans="2:9" x14ac:dyDescent="0.2"/>
    <row r="191" spans="2:9" x14ac:dyDescent="0.2"/>
    <row r="192" spans="2:9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</sheetData>
  <mergeCells count="29">
    <mergeCell ref="B13:H13"/>
    <mergeCell ref="D171:E171"/>
    <mergeCell ref="G171:H171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I170:J170"/>
    <mergeCell ref="B10:C10"/>
    <mergeCell ref="D5:G5"/>
    <mergeCell ref="D6:G6"/>
    <mergeCell ref="D7:G7"/>
    <mergeCell ref="D8:G8"/>
    <mergeCell ref="D9:G9"/>
    <mergeCell ref="D10:G10"/>
    <mergeCell ref="B9:C9"/>
    <mergeCell ref="B5:C5"/>
    <mergeCell ref="B6:C6"/>
    <mergeCell ref="B7:C7"/>
    <mergeCell ref="B8:C8"/>
    <mergeCell ref="B12:H12"/>
    <mergeCell ref="B170:C171"/>
    <mergeCell ref="B159:H159"/>
  </mergeCells>
  <phoneticPr fontId="18" type="noConversion"/>
  <dataValidations count="2">
    <dataValidation type="date" operator="greaterThan" allowBlank="1" showInputMessage="1" showErrorMessage="1" sqref="D10" xr:uid="{00000000-0002-0000-0000-000000000000}">
      <formula1>43831</formula1>
    </dataValidation>
    <dataValidation type="list" showInputMessage="1" showErrorMessage="1" sqref="D8:G8" xr:uid="{00000000-0002-0000-0000-000001000000}">
      <formula1>"Por licitación de obra y ejecución por empresa, Por administración, Por cooperativas o entidades"</formula1>
    </dataValidation>
  </dataValidations>
  <printOptions horizontalCentered="1"/>
  <pageMargins left="0.62992125984251968" right="0.23622047244094491" top="0.94488188976377963" bottom="0.35433070866141736" header="0.31496062992125984" footer="0.11811023622047245"/>
  <pageSetup paperSize="5" scale="50" orientation="portrait" horizontalDpi="1200" verticalDpi="1200" r:id="rId1"/>
  <headerFooter alignWithMargins="0">
    <oddHeader>&amp;C&amp;G</oddHeader>
  </headerFooter>
  <ignoredErrors>
    <ignoredError sqref="F171:G171 H144:H150 H41:H43 H82 H68:H70 H74 H116 H142 H135:H140 H77:H78 H73" evalError="1"/>
    <ignoredError sqref="G30 G88 G131 G144 G91:G107 G31 G33:G34" formula="1"/>
  </ignoredErrors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2"/>
  <sheetViews>
    <sheetView zoomScale="90" zoomScaleNormal="90" workbookViewId="0">
      <selection activeCell="H10" sqref="H10"/>
    </sheetView>
  </sheetViews>
  <sheetFormatPr baseColWidth="10" defaultColWidth="0" defaultRowHeight="12.75" zeroHeight="1" x14ac:dyDescent="0.2"/>
  <cols>
    <col min="1" max="1" width="5.7109375" style="3" customWidth="1"/>
    <col min="2" max="2" width="8.7109375" style="15" customWidth="1"/>
    <col min="3" max="3" width="76.85546875" style="15" customWidth="1"/>
    <col min="4" max="5" width="10.7109375" style="15" customWidth="1"/>
    <col min="6" max="7" width="26.7109375" style="15" customWidth="1"/>
    <col min="8" max="8" width="32.28515625" style="15" customWidth="1"/>
    <col min="9" max="9" width="10.7109375" style="15" customWidth="1"/>
    <col min="10" max="16382" width="20" style="15" hidden="1"/>
    <col min="16383" max="16384" width="20" style="15" hidden="1" customWidth="1"/>
  </cols>
  <sheetData>
    <row r="1" spans="2:9" ht="66" customHeight="1" x14ac:dyDescent="0.2"/>
    <row r="2" spans="2:9" ht="20.25" x14ac:dyDescent="0.3">
      <c r="B2" s="4"/>
      <c r="E2" s="18"/>
      <c r="F2" s="18"/>
      <c r="G2" s="4"/>
      <c r="H2" s="381" t="s">
        <v>441</v>
      </c>
    </row>
    <row r="3" spans="2:9" x14ac:dyDescent="0.2">
      <c r="B3" s="13" t="s">
        <v>195</v>
      </c>
      <c r="C3" s="66"/>
      <c r="D3" s="9"/>
      <c r="E3" s="9"/>
      <c r="F3" s="67"/>
      <c r="G3" s="67"/>
      <c r="H3" s="4"/>
    </row>
    <row r="4" spans="2:9" x14ac:dyDescent="0.2">
      <c r="B4" s="9"/>
      <c r="C4" s="66"/>
      <c r="D4" s="9"/>
      <c r="E4" s="9"/>
      <c r="F4" s="65"/>
      <c r="G4" s="67"/>
      <c r="H4" s="4"/>
    </row>
    <row r="5" spans="2:9" x14ac:dyDescent="0.2">
      <c r="B5" s="403" t="s">
        <v>168</v>
      </c>
      <c r="C5" s="403"/>
      <c r="D5" s="404" t="s">
        <v>362</v>
      </c>
      <c r="E5" s="404"/>
      <c r="F5" s="404"/>
      <c r="G5" s="404"/>
      <c r="H5" s="4"/>
    </row>
    <row r="6" spans="2:9" x14ac:dyDescent="0.2">
      <c r="B6" s="403" t="s">
        <v>167</v>
      </c>
      <c r="C6" s="403"/>
      <c r="D6" s="404" t="s">
        <v>302</v>
      </c>
      <c r="E6" s="404"/>
      <c r="F6" s="404"/>
      <c r="G6" s="404"/>
      <c r="H6" s="4"/>
    </row>
    <row r="7" spans="2:9" x14ac:dyDescent="0.2">
      <c r="B7" s="403" t="s">
        <v>169</v>
      </c>
      <c r="C7" s="403"/>
      <c r="D7" s="404">
        <v>319</v>
      </c>
      <c r="E7" s="404"/>
      <c r="F7" s="404"/>
      <c r="G7" s="404"/>
    </row>
    <row r="8" spans="2:9" x14ac:dyDescent="0.2">
      <c r="B8" s="403" t="s">
        <v>166</v>
      </c>
      <c r="C8" s="403"/>
      <c r="D8" s="404" t="s">
        <v>299</v>
      </c>
      <c r="E8" s="404"/>
      <c r="F8" s="404"/>
      <c r="G8" s="404"/>
    </row>
    <row r="9" spans="2:9" x14ac:dyDescent="0.2">
      <c r="B9" s="403" t="s">
        <v>171</v>
      </c>
      <c r="C9" s="403"/>
      <c r="D9" s="405">
        <v>97.78</v>
      </c>
      <c r="E9" s="405"/>
      <c r="F9" s="405"/>
      <c r="G9" s="405"/>
      <c r="H9" s="4"/>
    </row>
    <row r="10" spans="2:9" x14ac:dyDescent="0.2">
      <c r="B10" s="403" t="s">
        <v>172</v>
      </c>
      <c r="C10" s="403"/>
      <c r="D10" s="406">
        <v>44539</v>
      </c>
      <c r="E10" s="404"/>
      <c r="F10" s="404"/>
      <c r="G10" s="404"/>
    </row>
    <row r="11" spans="2:9" x14ac:dyDescent="0.2">
      <c r="B11" s="3"/>
      <c r="C11" s="3"/>
      <c r="D11" s="3"/>
      <c r="E11" s="3"/>
      <c r="F11" s="3"/>
      <c r="G11" s="3"/>
      <c r="H11" s="3"/>
    </row>
    <row r="12" spans="2:9" ht="23.1" customHeight="1" x14ac:dyDescent="0.2">
      <c r="B12" s="407" t="s">
        <v>258</v>
      </c>
      <c r="C12" s="407"/>
      <c r="D12" s="407"/>
      <c r="E12" s="407"/>
      <c r="F12" s="407"/>
      <c r="G12" s="407"/>
      <c r="H12" s="407"/>
    </row>
    <row r="13" spans="2:9" ht="23.25" customHeight="1" x14ac:dyDescent="0.2">
      <c r="B13" s="413" t="s">
        <v>253</v>
      </c>
      <c r="C13" s="414"/>
      <c r="D13" s="414"/>
      <c r="E13" s="414"/>
      <c r="F13" s="414"/>
      <c r="G13" s="414"/>
      <c r="H13" s="415"/>
    </row>
    <row r="14" spans="2:9" s="3" customFormat="1" ht="12.95" customHeight="1" thickBot="1" x14ac:dyDescent="0.25"/>
    <row r="15" spans="2:9" ht="30" customHeight="1" thickBot="1" x14ac:dyDescent="0.25">
      <c r="B15" s="5" t="s">
        <v>6</v>
      </c>
      <c r="C15" s="7" t="s">
        <v>9</v>
      </c>
      <c r="D15" s="6" t="s">
        <v>0</v>
      </c>
      <c r="E15" s="7" t="s">
        <v>7</v>
      </c>
      <c r="F15" s="7" t="s">
        <v>10</v>
      </c>
      <c r="G15" s="8" t="s">
        <v>8</v>
      </c>
      <c r="H15" s="162" t="s">
        <v>259</v>
      </c>
      <c r="I15" s="9" t="s">
        <v>356</v>
      </c>
    </row>
    <row r="16" spans="2:9" ht="5.25" customHeight="1" x14ac:dyDescent="0.2">
      <c r="B16" s="17"/>
      <c r="C16" s="17"/>
      <c r="D16" s="17"/>
      <c r="E16" s="17"/>
      <c r="F16" s="17"/>
      <c r="G16" s="17"/>
      <c r="H16" s="17"/>
    </row>
    <row r="17" spans="1:8" hidden="1" x14ac:dyDescent="0.2">
      <c r="B17" s="100">
        <v>9</v>
      </c>
      <c r="C17" s="101" t="s">
        <v>50</v>
      </c>
      <c r="D17" s="102"/>
      <c r="E17" s="102"/>
      <c r="F17" s="103"/>
      <c r="G17" s="104"/>
      <c r="H17" s="136"/>
    </row>
    <row r="18" spans="1:8" ht="12.75" hidden="1" customHeight="1" x14ac:dyDescent="0.2">
      <c r="A18" s="9"/>
      <c r="B18" s="98" t="s">
        <v>142</v>
      </c>
      <c r="C18" s="38" t="s">
        <v>19</v>
      </c>
      <c r="D18" s="19" t="s">
        <v>20</v>
      </c>
      <c r="E18" s="16">
        <v>0</v>
      </c>
      <c r="F18" s="20">
        <v>0</v>
      </c>
      <c r="G18" s="121">
        <f t="shared" ref="G18:G31" si="0">E18*F18</f>
        <v>0</v>
      </c>
      <c r="H18" s="136"/>
    </row>
    <row r="19" spans="1:8" hidden="1" x14ac:dyDescent="0.2">
      <c r="A19" s="9"/>
      <c r="B19" s="98" t="s">
        <v>143</v>
      </c>
      <c r="C19" s="38" t="s">
        <v>175</v>
      </c>
      <c r="D19" s="19" t="s">
        <v>1</v>
      </c>
      <c r="E19" s="16">
        <v>0</v>
      </c>
      <c r="F19" s="20">
        <v>0</v>
      </c>
      <c r="G19" s="121">
        <f t="shared" si="0"/>
        <v>0</v>
      </c>
      <c r="H19" s="136"/>
    </row>
    <row r="20" spans="1:8" hidden="1" x14ac:dyDescent="0.2">
      <c r="A20" s="9"/>
      <c r="B20" s="98" t="s">
        <v>144</v>
      </c>
      <c r="C20" s="38" t="s">
        <v>176</v>
      </c>
      <c r="D20" s="19" t="s">
        <v>1</v>
      </c>
      <c r="E20" s="16">
        <v>0</v>
      </c>
      <c r="F20" s="20">
        <v>0</v>
      </c>
      <c r="G20" s="121">
        <f t="shared" si="0"/>
        <v>0</v>
      </c>
      <c r="H20" s="136"/>
    </row>
    <row r="21" spans="1:8" hidden="1" x14ac:dyDescent="0.2">
      <c r="A21" s="9"/>
      <c r="B21" s="98" t="s">
        <v>145</v>
      </c>
      <c r="C21" s="38" t="s">
        <v>177</v>
      </c>
      <c r="D21" s="19" t="s">
        <v>1</v>
      </c>
      <c r="E21" s="16">
        <v>0</v>
      </c>
      <c r="F21" s="20">
        <v>0</v>
      </c>
      <c r="G21" s="121">
        <f t="shared" si="0"/>
        <v>0</v>
      </c>
      <c r="H21" s="136"/>
    </row>
    <row r="22" spans="1:8" hidden="1" x14ac:dyDescent="0.2">
      <c r="A22" s="9"/>
      <c r="B22" s="98" t="s">
        <v>146</v>
      </c>
      <c r="C22" s="38" t="s">
        <v>267</v>
      </c>
      <c r="D22" s="19" t="s">
        <v>1</v>
      </c>
      <c r="E22" s="16">
        <v>0</v>
      </c>
      <c r="F22" s="20">
        <v>0</v>
      </c>
      <c r="G22" s="121">
        <f t="shared" si="0"/>
        <v>0</v>
      </c>
      <c r="H22" s="136"/>
    </row>
    <row r="23" spans="1:8" hidden="1" x14ac:dyDescent="0.2">
      <c r="A23" s="9"/>
      <c r="B23" s="98" t="s">
        <v>147</v>
      </c>
      <c r="C23" s="38" t="s">
        <v>21</v>
      </c>
      <c r="D23" s="19" t="s">
        <v>1</v>
      </c>
      <c r="E23" s="16">
        <v>0</v>
      </c>
      <c r="F23" s="20">
        <v>0</v>
      </c>
      <c r="G23" s="121">
        <f t="shared" si="0"/>
        <v>0</v>
      </c>
      <c r="H23" s="136"/>
    </row>
    <row r="24" spans="1:8" hidden="1" x14ac:dyDescent="0.2">
      <c r="A24" s="9"/>
      <c r="B24" s="98" t="s">
        <v>148</v>
      </c>
      <c r="C24" s="38" t="s">
        <v>51</v>
      </c>
      <c r="D24" s="19" t="s">
        <v>1</v>
      </c>
      <c r="E24" s="16">
        <v>0</v>
      </c>
      <c r="F24" s="20">
        <v>0</v>
      </c>
      <c r="G24" s="121">
        <f t="shared" si="0"/>
        <v>0</v>
      </c>
      <c r="H24" s="136"/>
    </row>
    <row r="25" spans="1:8" hidden="1" x14ac:dyDescent="0.2">
      <c r="A25" s="9"/>
      <c r="B25" s="98" t="s">
        <v>149</v>
      </c>
      <c r="C25" s="38" t="s">
        <v>24</v>
      </c>
      <c r="D25" s="19" t="s">
        <v>22</v>
      </c>
      <c r="E25" s="16">
        <v>0</v>
      </c>
      <c r="F25" s="20">
        <v>0</v>
      </c>
      <c r="G25" s="121">
        <f t="shared" si="0"/>
        <v>0</v>
      </c>
      <c r="H25" s="136"/>
    </row>
    <row r="26" spans="1:8" hidden="1" x14ac:dyDescent="0.2">
      <c r="A26" s="9"/>
      <c r="B26" s="98" t="s">
        <v>150</v>
      </c>
      <c r="C26" s="38" t="s">
        <v>178</v>
      </c>
      <c r="D26" s="19" t="s">
        <v>2</v>
      </c>
      <c r="E26" s="16">
        <v>0</v>
      </c>
      <c r="F26" s="20">
        <v>0</v>
      </c>
      <c r="G26" s="121">
        <f t="shared" si="0"/>
        <v>0</v>
      </c>
      <c r="H26" s="136"/>
    </row>
    <row r="27" spans="1:8" hidden="1" x14ac:dyDescent="0.2">
      <c r="A27" s="9"/>
      <c r="B27" s="98" t="s">
        <v>151</v>
      </c>
      <c r="C27" s="38" t="s">
        <v>266</v>
      </c>
      <c r="D27" s="19" t="s">
        <v>3</v>
      </c>
      <c r="E27" s="16">
        <v>0</v>
      </c>
      <c r="F27" s="20">
        <v>0</v>
      </c>
      <c r="G27" s="121">
        <f t="shared" si="0"/>
        <v>0</v>
      </c>
      <c r="H27" s="136"/>
    </row>
    <row r="28" spans="1:8" hidden="1" x14ac:dyDescent="0.2">
      <c r="A28" s="9"/>
      <c r="B28" s="98" t="s">
        <v>152</v>
      </c>
      <c r="C28" s="38" t="s">
        <v>254</v>
      </c>
      <c r="D28" s="19" t="s">
        <v>2</v>
      </c>
      <c r="E28" s="16">
        <v>0</v>
      </c>
      <c r="F28" s="20">
        <v>0</v>
      </c>
      <c r="G28" s="121">
        <f t="shared" si="0"/>
        <v>0</v>
      </c>
      <c r="H28" s="136"/>
    </row>
    <row r="29" spans="1:8" hidden="1" x14ac:dyDescent="0.2">
      <c r="A29" s="9"/>
      <c r="B29" s="98" t="s">
        <v>153</v>
      </c>
      <c r="C29" s="38" t="s">
        <v>11</v>
      </c>
      <c r="D29" s="19" t="s">
        <v>2</v>
      </c>
      <c r="E29" s="16">
        <v>0</v>
      </c>
      <c r="F29" s="20">
        <v>0</v>
      </c>
      <c r="G29" s="121">
        <f t="shared" si="0"/>
        <v>0</v>
      </c>
      <c r="H29" s="136"/>
    </row>
    <row r="30" spans="1:8" hidden="1" x14ac:dyDescent="0.2">
      <c r="A30" s="9"/>
      <c r="B30" s="98" t="s">
        <v>154</v>
      </c>
      <c r="C30" s="38" t="s">
        <v>23</v>
      </c>
      <c r="D30" s="19" t="s">
        <v>2</v>
      </c>
      <c r="E30" s="16">
        <v>0</v>
      </c>
      <c r="F30" s="20">
        <v>0</v>
      </c>
      <c r="G30" s="121">
        <f t="shared" si="0"/>
        <v>0</v>
      </c>
      <c r="H30" s="136"/>
    </row>
    <row r="31" spans="1:8" ht="13.5" hidden="1" thickBot="1" x14ac:dyDescent="0.25">
      <c r="A31" s="9"/>
      <c r="B31" s="105" t="s">
        <v>155</v>
      </c>
      <c r="C31" s="84" t="s">
        <v>179</v>
      </c>
      <c r="D31" s="85" t="s">
        <v>3</v>
      </c>
      <c r="E31" s="88">
        <v>0</v>
      </c>
      <c r="F31" s="89">
        <v>0</v>
      </c>
      <c r="G31" s="122">
        <f t="shared" si="0"/>
        <v>0</v>
      </c>
      <c r="H31" s="136"/>
    </row>
    <row r="32" spans="1:8" ht="13.5" hidden="1" thickBot="1" x14ac:dyDescent="0.25">
      <c r="A32" s="9"/>
      <c r="B32" s="74"/>
      <c r="C32" s="75" t="s">
        <v>52</v>
      </c>
      <c r="D32" s="76"/>
      <c r="E32" s="77"/>
      <c r="F32" s="78"/>
      <c r="G32" s="79">
        <f>SUM(G18:G31)</f>
        <v>0</v>
      </c>
      <c r="H32" s="137">
        <f>+G32/$D$9</f>
        <v>0</v>
      </c>
    </row>
    <row r="33" spans="1:9" x14ac:dyDescent="0.2">
      <c r="A33" s="9"/>
      <c r="B33" s="4"/>
    </row>
    <row r="34" spans="1:9" ht="13.9" customHeight="1" x14ac:dyDescent="0.2">
      <c r="A34" s="9"/>
      <c r="B34" s="56">
        <v>10</v>
      </c>
      <c r="C34" s="57" t="s">
        <v>173</v>
      </c>
      <c r="D34" s="58"/>
      <c r="E34" s="58"/>
      <c r="F34" s="59"/>
      <c r="G34" s="60"/>
      <c r="H34" s="136"/>
    </row>
    <row r="35" spans="1:9" hidden="1" x14ac:dyDescent="0.2">
      <c r="B35" s="1" t="s">
        <v>156</v>
      </c>
      <c r="C35" s="38" t="s">
        <v>265</v>
      </c>
      <c r="D35" s="19" t="s">
        <v>35</v>
      </c>
      <c r="E35" s="16">
        <v>0</v>
      </c>
      <c r="F35" s="20">
        <v>0</v>
      </c>
      <c r="G35" s="21">
        <f>E35*F35</f>
        <v>0</v>
      </c>
      <c r="H35" s="136"/>
    </row>
    <row r="36" spans="1:9" s="29" customFormat="1" ht="25.5" hidden="1" x14ac:dyDescent="0.2">
      <c r="A36" s="31"/>
      <c r="B36" s="1" t="s">
        <v>157</v>
      </c>
      <c r="C36" s="38" t="s">
        <v>180</v>
      </c>
      <c r="D36" s="19" t="s">
        <v>35</v>
      </c>
      <c r="E36" s="16">
        <v>0</v>
      </c>
      <c r="F36" s="20">
        <v>0</v>
      </c>
      <c r="G36" s="21">
        <f>E36*F36</f>
        <v>0</v>
      </c>
      <c r="H36" s="136"/>
      <c r="I36" s="15"/>
    </row>
    <row r="37" spans="1:9" s="29" customFormat="1" ht="25.5" x14ac:dyDescent="0.2">
      <c r="A37" s="31"/>
      <c r="B37" s="1" t="s">
        <v>158</v>
      </c>
      <c r="C37" s="38" t="s">
        <v>197</v>
      </c>
      <c r="D37" s="19" t="s">
        <v>35</v>
      </c>
      <c r="E37" s="16"/>
      <c r="F37" s="20"/>
      <c r="G37" s="21">
        <f>E37*F37</f>
        <v>0</v>
      </c>
      <c r="H37" s="136"/>
      <c r="I37" s="278" t="e">
        <f>+G37/'INFRAESTRUCTURA BASICA'!$G$173</f>
        <v>#DIV/0!</v>
      </c>
    </row>
    <row r="38" spans="1:9" s="29" customFormat="1" ht="26.25" thickBot="1" x14ac:dyDescent="0.25">
      <c r="A38" s="31"/>
      <c r="B38" s="1" t="s">
        <v>159</v>
      </c>
      <c r="C38" s="38" t="s">
        <v>264</v>
      </c>
      <c r="D38" s="19" t="s">
        <v>35</v>
      </c>
      <c r="E38" s="16"/>
      <c r="F38" s="20"/>
      <c r="G38" s="21">
        <f>E38*F38</f>
        <v>0</v>
      </c>
      <c r="H38" s="136"/>
      <c r="I38" s="278" t="e">
        <f>+G38/'INFRAESTRUCTURA BASICA'!$G$173</f>
        <v>#DIV/0!</v>
      </c>
    </row>
    <row r="39" spans="1:9" s="29" customFormat="1" ht="25.5" hidden="1" customHeight="1" thickBot="1" x14ac:dyDescent="0.25">
      <c r="A39" s="31"/>
      <c r="B39" s="80" t="s">
        <v>160</v>
      </c>
      <c r="C39" s="84" t="s">
        <v>174</v>
      </c>
      <c r="D39" s="85" t="s">
        <v>3</v>
      </c>
      <c r="E39" s="88">
        <v>0</v>
      </c>
      <c r="F39" s="89">
        <v>0</v>
      </c>
      <c r="G39" s="90">
        <f>E39*F39</f>
        <v>0</v>
      </c>
      <c r="H39" s="136"/>
      <c r="I39" s="15"/>
    </row>
    <row r="40" spans="1:9" s="3" customFormat="1" ht="13.5" thickBot="1" x14ac:dyDescent="0.25">
      <c r="B40" s="74"/>
      <c r="C40" s="75" t="s">
        <v>161</v>
      </c>
      <c r="D40" s="76"/>
      <c r="E40" s="77"/>
      <c r="F40" s="78"/>
      <c r="G40" s="79">
        <f>SUM(G35:G39)</f>
        <v>0</v>
      </c>
      <c r="H40" s="137">
        <f>+G40/$D$9</f>
        <v>0</v>
      </c>
      <c r="I40" s="15"/>
    </row>
    <row r="41" spans="1:9" s="31" customFormat="1" ht="15.75" x14ac:dyDescent="0.2">
      <c r="B41" s="24"/>
      <c r="C41" s="25"/>
      <c r="D41" s="26"/>
      <c r="E41" s="27"/>
      <c r="F41" s="28"/>
      <c r="G41" s="37"/>
      <c r="H41" s="37"/>
      <c r="I41" s="15"/>
    </row>
    <row r="42" spans="1:9" s="3" customFormat="1" ht="15" customHeight="1" x14ac:dyDescent="0.2">
      <c r="B42" s="407" t="s">
        <v>255</v>
      </c>
      <c r="C42" s="407"/>
      <c r="D42" s="407"/>
      <c r="E42" s="407"/>
      <c r="F42" s="407"/>
      <c r="G42" s="407"/>
      <c r="H42" s="407"/>
      <c r="I42" s="15"/>
    </row>
    <row r="43" spans="1:9" s="3" customFormat="1" ht="15" x14ac:dyDescent="0.2">
      <c r="B43" s="15"/>
      <c r="C43" s="15"/>
      <c r="D43" s="15"/>
      <c r="E43" s="15"/>
      <c r="F43" s="15"/>
      <c r="G43" s="15"/>
      <c r="H43" s="68"/>
      <c r="I43" s="15"/>
    </row>
    <row r="44" spans="1:9" s="3" customFormat="1" ht="15" x14ac:dyDescent="0.2">
      <c r="B44" s="46">
        <v>11</v>
      </c>
      <c r="C44" s="123" t="s">
        <v>256</v>
      </c>
      <c r="D44" s="124"/>
      <c r="E44" s="124"/>
      <c r="F44" s="124"/>
      <c r="G44" s="125"/>
      <c r="H44" s="68"/>
    </row>
    <row r="45" spans="1:9" s="3" customFormat="1" ht="30" hidden="1" customHeight="1" x14ac:dyDescent="0.2">
      <c r="B45" s="217" t="s">
        <v>163</v>
      </c>
      <c r="C45" s="218" t="s">
        <v>311</v>
      </c>
      <c r="D45" s="217" t="s">
        <v>5</v>
      </c>
      <c r="E45" s="16"/>
      <c r="F45" s="219">
        <v>2243599.4900000002</v>
      </c>
      <c r="G45" s="219">
        <f>F45*E45</f>
        <v>0</v>
      </c>
      <c r="H45" s="68"/>
    </row>
    <row r="46" spans="1:9" s="3" customFormat="1" ht="30" customHeight="1" x14ac:dyDescent="0.2">
      <c r="B46" s="217" t="s">
        <v>300</v>
      </c>
      <c r="C46" s="220" t="s">
        <v>310</v>
      </c>
      <c r="D46" s="217" t="s">
        <v>25</v>
      </c>
      <c r="E46" s="223"/>
      <c r="F46" s="221"/>
      <c r="G46" s="219">
        <f>F46*E46</f>
        <v>0</v>
      </c>
      <c r="H46" s="212"/>
      <c r="I46" s="278" t="e">
        <f>+G46/'INFRAESTRUCTURA BASICA'!$G$173</f>
        <v>#DIV/0!</v>
      </c>
    </row>
    <row r="47" spans="1:9" s="3" customFormat="1" ht="30" customHeight="1" thickBot="1" x14ac:dyDescent="0.25">
      <c r="B47" s="217" t="s">
        <v>301</v>
      </c>
      <c r="C47" s="220" t="s">
        <v>355</v>
      </c>
      <c r="D47" s="217" t="s">
        <v>25</v>
      </c>
      <c r="E47" s="223"/>
      <c r="F47" s="11"/>
      <c r="G47" s="222">
        <f>F47*E47</f>
        <v>0</v>
      </c>
      <c r="H47" s="211"/>
      <c r="I47" s="278" t="e">
        <f>+G47/'INFRAESTRUCTURA BASICA'!$G$173</f>
        <v>#DIV/0!</v>
      </c>
    </row>
    <row r="48" spans="1:9" s="3" customFormat="1" ht="13.5" customHeight="1" thickBot="1" x14ac:dyDescent="0.25">
      <c r="B48" s="91"/>
      <c r="C48" s="75" t="s">
        <v>164</v>
      </c>
      <c r="D48" s="92"/>
      <c r="E48" s="93"/>
      <c r="F48" s="94"/>
      <c r="G48" s="95">
        <f>SUM(G45:G47)</f>
        <v>0</v>
      </c>
      <c r="H48" s="137">
        <f>+G48/$D$9</f>
        <v>0</v>
      </c>
    </row>
    <row r="49" spans="1:9" s="3" customFormat="1" ht="15.75" x14ac:dyDescent="0.2">
      <c r="A49" s="14"/>
      <c r="B49" s="24"/>
      <c r="C49" s="25"/>
      <c r="D49" s="26"/>
      <c r="E49" s="27"/>
      <c r="F49" s="28"/>
      <c r="G49" s="37"/>
      <c r="H49" s="37"/>
    </row>
    <row r="50" spans="1:9" x14ac:dyDescent="0.2">
      <c r="A50" s="14"/>
      <c r="B50" s="412" t="s">
        <v>186</v>
      </c>
      <c r="C50" s="412"/>
      <c r="D50" s="412"/>
      <c r="E50" s="412"/>
      <c r="F50" s="412"/>
      <c r="G50" s="412"/>
      <c r="H50" s="412"/>
    </row>
    <row r="51" spans="1:9" ht="13.5" thickBot="1" x14ac:dyDescent="0.25">
      <c r="A51" s="14"/>
      <c r="B51" s="70"/>
      <c r="C51" s="71"/>
      <c r="D51" s="70"/>
      <c r="E51" s="70"/>
      <c r="F51" s="70"/>
      <c r="G51" s="9"/>
      <c r="H51" s="69"/>
    </row>
    <row r="52" spans="1:9" x14ac:dyDescent="0.2">
      <c r="A52" s="14"/>
      <c r="B52" s="129" t="s">
        <v>187</v>
      </c>
      <c r="C52" s="130" t="s">
        <v>18</v>
      </c>
      <c r="D52" s="409" t="s">
        <v>184</v>
      </c>
      <c r="E52" s="409"/>
      <c r="F52" s="131" t="s">
        <v>185</v>
      </c>
      <c r="G52" s="131" t="s">
        <v>182</v>
      </c>
      <c r="H52" s="132" t="s">
        <v>183</v>
      </c>
    </row>
    <row r="53" spans="1:9" hidden="1" x14ac:dyDescent="0.2">
      <c r="A53" s="14"/>
      <c r="B53" s="198">
        <v>9</v>
      </c>
      <c r="C53" s="145" t="s">
        <v>261</v>
      </c>
      <c r="D53" s="424"/>
      <c r="E53" s="425"/>
      <c r="F53" s="149"/>
      <c r="G53" s="12">
        <f>+G32</f>
        <v>0</v>
      </c>
      <c r="H53" s="199">
        <f>+H32</f>
        <v>0</v>
      </c>
    </row>
    <row r="54" spans="1:9" x14ac:dyDescent="0.2">
      <c r="A54" s="14"/>
      <c r="B54" s="198">
        <v>10</v>
      </c>
      <c r="C54" s="145" t="s">
        <v>162</v>
      </c>
      <c r="D54" s="424"/>
      <c r="E54" s="425"/>
      <c r="F54" s="149"/>
      <c r="G54" s="12">
        <f>+G40</f>
        <v>0</v>
      </c>
      <c r="H54" s="199">
        <f>+H40</f>
        <v>0</v>
      </c>
    </row>
    <row r="55" spans="1:9" ht="13.5" thickBot="1" x14ac:dyDescent="0.25">
      <c r="A55" s="14"/>
      <c r="B55" s="200">
        <v>11</v>
      </c>
      <c r="C55" s="146" t="s">
        <v>257</v>
      </c>
      <c r="D55" s="426"/>
      <c r="E55" s="427"/>
      <c r="F55" s="150"/>
      <c r="G55" s="83">
        <f>+G48</f>
        <v>0</v>
      </c>
      <c r="H55" s="201">
        <f>+H48</f>
        <v>0</v>
      </c>
    </row>
    <row r="56" spans="1:9" x14ac:dyDescent="0.2">
      <c r="A56" s="14"/>
      <c r="B56" s="408" t="s">
        <v>192</v>
      </c>
      <c r="C56" s="409"/>
      <c r="D56" s="428">
        <f>SUM(D53:E55)</f>
        <v>0</v>
      </c>
      <c r="E56" s="429"/>
      <c r="F56" s="197">
        <f>SUM(F53:F55)</f>
        <v>0</v>
      </c>
      <c r="G56" s="148">
        <f>SUM(G53:G55)</f>
        <v>0</v>
      </c>
      <c r="H56" s="147">
        <f>SUM(H53:H55)</f>
        <v>0</v>
      </c>
    </row>
    <row r="57" spans="1:9" ht="13.5" thickBot="1" x14ac:dyDescent="0.25">
      <c r="A57" s="14"/>
      <c r="B57" s="410"/>
      <c r="C57" s="411"/>
      <c r="D57" s="430">
        <v>0</v>
      </c>
      <c r="E57" s="431"/>
      <c r="F57" s="151" t="e">
        <f>F56/G56</f>
        <v>#DIV/0!</v>
      </c>
      <c r="G57" s="418" t="e">
        <f>SUM(F57+D57)</f>
        <v>#DIV/0!</v>
      </c>
      <c r="H57" s="419"/>
    </row>
    <row r="58" spans="1:9" x14ac:dyDescent="0.2">
      <c r="B58" s="17"/>
      <c r="C58" s="17"/>
      <c r="D58" s="143"/>
      <c r="E58" s="143"/>
      <c r="F58" s="143"/>
      <c r="G58" s="144"/>
      <c r="H58" s="144"/>
    </row>
    <row r="59" spans="1:9" x14ac:dyDescent="0.2">
      <c r="B59" s="126" t="s">
        <v>12</v>
      </c>
      <c r="D59" s="3"/>
      <c r="E59" s="3"/>
      <c r="F59" s="3"/>
      <c r="G59" s="3"/>
      <c r="H59" s="3"/>
    </row>
    <row r="60" spans="1:9" x14ac:dyDescent="0.2">
      <c r="B60" s="138" t="s">
        <v>188</v>
      </c>
      <c r="D60" s="3"/>
      <c r="E60" s="3"/>
      <c r="F60" s="3"/>
      <c r="G60" s="3"/>
      <c r="H60" s="3"/>
    </row>
    <row r="61" spans="1:9" x14ac:dyDescent="0.2">
      <c r="B61" s="138" t="s">
        <v>189</v>
      </c>
      <c r="D61" s="3"/>
      <c r="E61" s="3"/>
      <c r="F61" s="3"/>
      <c r="G61" s="3"/>
      <c r="H61" s="3"/>
    </row>
    <row r="62" spans="1:9" x14ac:dyDescent="0.2">
      <c r="B62" s="3" t="s">
        <v>190</v>
      </c>
      <c r="D62" s="3"/>
      <c r="E62" s="3"/>
      <c r="F62" s="3"/>
      <c r="G62" s="3"/>
      <c r="H62" s="3"/>
      <c r="I62" s="279" t="e">
        <f>+I37+I38+I46+I47</f>
        <v>#DIV/0!</v>
      </c>
    </row>
    <row r="63" spans="1:9" x14ac:dyDescent="0.2">
      <c r="B63" s="138" t="s">
        <v>191</v>
      </c>
      <c r="D63" s="3"/>
      <c r="E63" s="3"/>
      <c r="F63" s="3"/>
      <c r="G63" s="3"/>
      <c r="H63" s="3"/>
    </row>
    <row r="64" spans="1:9" x14ac:dyDescent="0.2">
      <c r="B64" s="138" t="s">
        <v>193</v>
      </c>
    </row>
    <row r="65" spans="1:3" x14ac:dyDescent="0.2">
      <c r="A65" s="9"/>
      <c r="B65" s="138" t="s">
        <v>194</v>
      </c>
    </row>
    <row r="66" spans="1:3" s="9" customFormat="1" x14ac:dyDescent="0.2">
      <c r="B66" s="138" t="s">
        <v>270</v>
      </c>
      <c r="C66" s="14"/>
    </row>
    <row r="67" spans="1:3" s="9" customFormat="1" x14ac:dyDescent="0.2">
      <c r="C67" s="14"/>
    </row>
    <row r="68" spans="1:3" ht="54.95" customHeight="1" x14ac:dyDescent="0.2"/>
    <row r="69" spans="1:3" x14ac:dyDescent="0.2"/>
    <row r="70" spans="1:3" x14ac:dyDescent="0.2"/>
    <row r="71" spans="1:3" x14ac:dyDescent="0.2"/>
    <row r="72" spans="1:3" x14ac:dyDescent="0.2"/>
    <row r="73" spans="1:3" x14ac:dyDescent="0.2"/>
    <row r="74" spans="1:3" x14ac:dyDescent="0.2"/>
    <row r="75" spans="1:3" x14ac:dyDescent="0.2"/>
    <row r="76" spans="1:3" x14ac:dyDescent="0.2"/>
    <row r="77" spans="1:3" x14ac:dyDescent="0.2"/>
    <row r="78" spans="1:3" x14ac:dyDescent="0.2"/>
    <row r="79" spans="1:3" x14ac:dyDescent="0.2"/>
    <row r="80" spans="1:3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</sheetData>
  <mergeCells count="24">
    <mergeCell ref="B9:C9"/>
    <mergeCell ref="D9:G9"/>
    <mergeCell ref="B10:C10"/>
    <mergeCell ref="D10:G10"/>
    <mergeCell ref="D53:E53"/>
    <mergeCell ref="D52:E52"/>
    <mergeCell ref="G57:H57"/>
    <mergeCell ref="B12:H12"/>
    <mergeCell ref="B50:H50"/>
    <mergeCell ref="B13:H13"/>
    <mergeCell ref="B42:H42"/>
    <mergeCell ref="D54:E54"/>
    <mergeCell ref="D55:E55"/>
    <mergeCell ref="D56:E56"/>
    <mergeCell ref="B56:C57"/>
    <mergeCell ref="D57:E57"/>
    <mergeCell ref="B8:C8"/>
    <mergeCell ref="D8:G8"/>
    <mergeCell ref="B5:C5"/>
    <mergeCell ref="D5:G5"/>
    <mergeCell ref="B6:C6"/>
    <mergeCell ref="D6:G6"/>
    <mergeCell ref="B7:C7"/>
    <mergeCell ref="D7:G7"/>
  </mergeCells>
  <phoneticPr fontId="19" type="noConversion"/>
  <dataValidations count="2">
    <dataValidation type="list" showInputMessage="1" showErrorMessage="1" sqref="D8:G8" xr:uid="{00000000-0002-0000-0100-000000000000}">
      <formula1>"Por licitación de obra y ejecución por empresa, Por administración, Por cooperativas o entidades"</formula1>
    </dataValidation>
    <dataValidation type="date" operator="greaterThan" allowBlank="1" showInputMessage="1" showErrorMessage="1" sqref="D10" xr:uid="{00000000-0002-0000-0100-000001000000}">
      <formula1>43831</formula1>
    </dataValidation>
  </dataValidations>
  <printOptions horizontalCentered="1"/>
  <pageMargins left="0.62992125984251968" right="0.23622047244094491" top="0.94488188976377963" bottom="0.74803149606299213" header="0.31496062992125984" footer="0.31496062992125984"/>
  <pageSetup paperSize="5" scale="51" orientation="portrait" horizontalDpi="1200" verticalDpi="1200" r:id="rId1"/>
  <headerFooter alignWithMargins="0">
    <oddHeader>&amp;C&amp;G</oddHeader>
  </headerFooter>
  <ignoredErrors>
    <ignoredError sqref="E57:F57 H32 H40 H53" evalError="1"/>
  </ignoredErrors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R102"/>
  <sheetViews>
    <sheetView showGridLines="0" topLeftCell="D1" zoomScale="85" zoomScaleNormal="85" workbookViewId="0">
      <selection activeCell="T10" sqref="T10"/>
    </sheetView>
  </sheetViews>
  <sheetFormatPr baseColWidth="10" defaultRowHeight="12.75" x14ac:dyDescent="0.2"/>
  <cols>
    <col min="2" max="2" width="44" customWidth="1"/>
    <col min="3" max="3" width="80" customWidth="1"/>
    <col min="4" max="4" width="24.42578125" style="291" customWidth="1"/>
    <col min="5" max="5" width="18.85546875" customWidth="1"/>
    <col min="6" max="8" width="15.5703125" bestFit="1" customWidth="1"/>
    <col min="9" max="14" width="16.5703125" bestFit="1" customWidth="1"/>
    <col min="15" max="15" width="18.7109375" customWidth="1"/>
    <col min="16" max="16" width="19.7109375" customWidth="1"/>
    <col min="17" max="17" width="17.42578125" customWidth="1"/>
  </cols>
  <sheetData>
    <row r="2" spans="1:18" x14ac:dyDescent="0.2">
      <c r="Q2" t="s">
        <v>444</v>
      </c>
    </row>
    <row r="3" spans="1:18" x14ac:dyDescent="0.2">
      <c r="A3" s="435" t="s">
        <v>365</v>
      </c>
      <c r="B3" s="436"/>
      <c r="C3" s="436"/>
      <c r="D3" s="437"/>
    </row>
    <row r="4" spans="1:18" x14ac:dyDescent="0.2">
      <c r="A4" s="231"/>
      <c r="B4" s="231"/>
      <c r="C4" s="231"/>
      <c r="D4" s="280"/>
    </row>
    <row r="5" spans="1:18" x14ac:dyDescent="0.2">
      <c r="A5" s="438" t="s">
        <v>342</v>
      </c>
      <c r="B5" s="439" t="s">
        <v>343</v>
      </c>
      <c r="C5" s="439"/>
      <c r="D5" s="440" t="s">
        <v>344</v>
      </c>
      <c r="F5" s="432" t="s">
        <v>345</v>
      </c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</row>
    <row r="6" spans="1:18" x14ac:dyDescent="0.2">
      <c r="A6" s="438"/>
      <c r="B6" s="439"/>
      <c r="C6" s="439"/>
      <c r="D6" s="440"/>
      <c r="F6" s="232">
        <v>1</v>
      </c>
      <c r="G6" s="232">
        <f>F6+1</f>
        <v>2</v>
      </c>
      <c r="H6" s="232">
        <f t="shared" ref="H6:Q6" si="0">G6+1</f>
        <v>3</v>
      </c>
      <c r="I6" s="232">
        <f t="shared" si="0"/>
        <v>4</v>
      </c>
      <c r="J6" s="232">
        <f t="shared" si="0"/>
        <v>5</v>
      </c>
      <c r="K6" s="232">
        <f t="shared" si="0"/>
        <v>6</v>
      </c>
      <c r="L6" s="232">
        <f t="shared" si="0"/>
        <v>7</v>
      </c>
      <c r="M6" s="232">
        <f t="shared" si="0"/>
        <v>8</v>
      </c>
      <c r="N6" s="232">
        <f t="shared" si="0"/>
        <v>9</v>
      </c>
      <c r="O6" s="232">
        <f t="shared" si="0"/>
        <v>10</v>
      </c>
      <c r="P6" s="232">
        <f t="shared" si="0"/>
        <v>11</v>
      </c>
      <c r="Q6" s="232">
        <f t="shared" si="0"/>
        <v>12</v>
      </c>
    </row>
    <row r="7" spans="1:18" x14ac:dyDescent="0.2">
      <c r="A7" s="233"/>
      <c r="B7" s="234"/>
      <c r="C7" s="234"/>
      <c r="D7" s="281"/>
    </row>
    <row r="8" spans="1:18" ht="13.5" thickBot="1" x14ac:dyDescent="0.25">
      <c r="A8" s="235"/>
      <c r="B8" s="236"/>
      <c r="C8" s="236"/>
      <c r="D8" s="282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</row>
    <row r="9" spans="1:18" ht="35.25" customHeight="1" x14ac:dyDescent="0.2">
      <c r="A9" s="238" t="s">
        <v>357</v>
      </c>
      <c r="B9" s="239" t="s">
        <v>358</v>
      </c>
      <c r="C9" s="239"/>
      <c r="D9" s="283"/>
      <c r="F9" s="240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2"/>
    </row>
    <row r="10" spans="1:18" x14ac:dyDescent="0.2">
      <c r="A10" s="243"/>
      <c r="B10" s="244"/>
      <c r="C10" s="244"/>
      <c r="D10" s="284"/>
      <c r="F10" s="245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7"/>
    </row>
    <row r="11" spans="1:18" x14ac:dyDescent="0.2">
      <c r="A11" s="248">
        <v>1</v>
      </c>
      <c r="B11" s="249" t="str">
        <f>+IFERROR(VLOOKUP(A11,'INFRAESTRUCTURA BASICA'!B17:G157,2,FALSE),0)</f>
        <v>Red de distribución de AGUA POTABLE</v>
      </c>
      <c r="C11" s="250"/>
      <c r="D11" s="285"/>
      <c r="E11" s="251"/>
      <c r="F11" s="245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7"/>
    </row>
    <row r="12" spans="1:18" x14ac:dyDescent="0.2">
      <c r="A12" s="252" t="s">
        <v>55</v>
      </c>
      <c r="B12" s="253" t="str">
        <f>+IFERROR(VLOOKUP(A12,'INFRAESTRUCTURA BASICA'!B18:G158,2,FALSE),0)</f>
        <v>Excavaciones y Rellenos</v>
      </c>
      <c r="C12" s="254"/>
      <c r="D12" s="286"/>
      <c r="E12" s="251"/>
      <c r="F12" s="245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7"/>
    </row>
    <row r="13" spans="1:18" x14ac:dyDescent="0.2">
      <c r="A13" s="252" t="s">
        <v>69</v>
      </c>
      <c r="B13" s="253" t="str">
        <f>+IFERROR(VLOOKUP(A13,'INFRAESTRUCTURA BASICA'!B19:G159,2,FALSE),0)</f>
        <v>Excav. de zanja en terreno de cualquier categoría (incluye acopio y/o retiro del mat. de la excavación, voladura roca, entibados, desagote, depresión de napa, etc.)</v>
      </c>
      <c r="C13" s="254"/>
      <c r="D13" s="286">
        <f>+IFERROR(VLOOKUP(A13,'INFRAESTRUCTURA BASICA'!B19:I159,8,FALSE),0)</f>
        <v>0</v>
      </c>
      <c r="E13" s="251"/>
      <c r="F13" s="245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7"/>
      <c r="R13" s="255">
        <f>+SUM(F13:Q13)</f>
        <v>0</v>
      </c>
    </row>
    <row r="14" spans="1:18" x14ac:dyDescent="0.2">
      <c r="A14" s="252" t="s">
        <v>70</v>
      </c>
      <c r="B14" s="253" t="str">
        <f>+IFERROR(VLOOKUP(A14,'INFRAESTRUCTURA BASICA'!B20:G160,2,FALSE),0)</f>
        <v>Relleno, tapado y compactaciòn de zanja con material del lugar</v>
      </c>
      <c r="C14" s="254"/>
      <c r="D14" s="286">
        <f>+IFERROR(VLOOKUP(A14,'INFRAESTRUCTURA BASICA'!B20:I160,8,FALSE),0)</f>
        <v>0</v>
      </c>
      <c r="E14" s="251"/>
      <c r="F14" s="245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7"/>
      <c r="R14" s="255">
        <f t="shared" ref="R14:R73" si="1">+SUM(F14:Q14)</f>
        <v>0</v>
      </c>
    </row>
    <row r="15" spans="1:18" x14ac:dyDescent="0.2">
      <c r="A15" s="252" t="s">
        <v>71</v>
      </c>
      <c r="B15" s="253" t="str">
        <f>+IFERROR(VLOOKUP(A15,'INFRAESTRUCTURA BASICA'!B21:G161,2,FALSE),0)</f>
        <v>Paquete Estructural</v>
      </c>
      <c r="C15" s="254"/>
      <c r="D15" s="286">
        <f>+IFERROR(VLOOKUP(A15,'INFRAESTRUCTURA BASICA'!B21:I161,8,FALSE),0)</f>
        <v>0</v>
      </c>
      <c r="E15" s="251"/>
      <c r="F15" s="245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7"/>
      <c r="R15" s="255">
        <f t="shared" si="1"/>
        <v>0</v>
      </c>
    </row>
    <row r="16" spans="1:18" x14ac:dyDescent="0.2">
      <c r="A16" s="244" t="s">
        <v>56</v>
      </c>
      <c r="B16" s="256" t="str">
        <f>+IFERROR(VLOOKUP(A16,'INFRAESTRUCTURA BASICA'!B22:G162,2,FALSE),0)</f>
        <v>Provisión, acarreo y colocación de cañerías de PVC/PEAD-RCP, clase 6/10, de espesor standard, con aro de goma. Incluye accesorios.</v>
      </c>
      <c r="C16" s="254"/>
      <c r="D16" s="286">
        <f>+IFERROR(VLOOKUP(A16,'INFRAESTRUCTURA BASICA'!B22:I162,8,FALSE),0)</f>
        <v>0</v>
      </c>
      <c r="E16" s="251"/>
      <c r="F16" s="245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7"/>
      <c r="R16" s="255">
        <f t="shared" si="1"/>
        <v>0</v>
      </c>
    </row>
    <row r="17" spans="1:18" x14ac:dyDescent="0.2">
      <c r="A17" s="252" t="s">
        <v>72</v>
      </c>
      <c r="B17" s="253" t="str">
        <f>+IFERROR(VLOOKUP(A17,'INFRAESTRUCTURA BASICA'!B23:G163,2,FALSE),0)</f>
        <v>Diámetro nominal 200mm -incluye prueba hidraulica</v>
      </c>
      <c r="C17" s="254"/>
      <c r="D17" s="286">
        <f>+IFERROR(VLOOKUP(A17,'INFRAESTRUCTURA BASICA'!B23:I163,8,FALSE),0)</f>
        <v>0</v>
      </c>
      <c r="E17" s="251"/>
      <c r="F17" s="245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7"/>
      <c r="R17" s="255">
        <f t="shared" si="1"/>
        <v>0</v>
      </c>
    </row>
    <row r="18" spans="1:18" x14ac:dyDescent="0.2">
      <c r="A18" s="252" t="s">
        <v>283</v>
      </c>
      <c r="B18" s="253" t="str">
        <f>+IFERROR(VLOOKUP(A18,'INFRAESTRUCTURA BASICA'!B24:G164,2,FALSE),0)</f>
        <v>Diámetro nominal 160 mm -incluye prueba hidraulica</v>
      </c>
      <c r="C18" s="254"/>
      <c r="D18" s="286">
        <f>+IFERROR(VLOOKUP(A18,'INFRAESTRUCTURA BASICA'!B24:I164,8,FALSE),0)</f>
        <v>0</v>
      </c>
      <c r="E18" s="251"/>
      <c r="F18" s="245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7"/>
      <c r="R18" s="255">
        <f t="shared" si="1"/>
        <v>0</v>
      </c>
    </row>
    <row r="19" spans="1:18" x14ac:dyDescent="0.2">
      <c r="A19" s="252" t="s">
        <v>282</v>
      </c>
      <c r="B19" s="253" t="str">
        <f>+IFERROR(VLOOKUP(A19,'INFRAESTRUCTURA BASICA'!B25:G165,2,FALSE),0)</f>
        <v>Diámetro nominal 110mm -incluye prueba hidraulica</v>
      </c>
      <c r="C19" s="254"/>
      <c r="D19" s="286">
        <f>+IFERROR(VLOOKUP(A19,'INFRAESTRUCTURA BASICA'!B25:I165,8,FALSE),0)</f>
        <v>0</v>
      </c>
      <c r="E19" s="251"/>
      <c r="F19" s="245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7"/>
      <c r="R19" s="255">
        <f t="shared" si="1"/>
        <v>0</v>
      </c>
    </row>
    <row r="20" spans="1:18" x14ac:dyDescent="0.2">
      <c r="A20" s="244" t="s">
        <v>57</v>
      </c>
      <c r="B20" s="256" t="str">
        <f>+IFERROR(VLOOKUP(A20,'INFRAESTRUCTURA BASICA'!B26:G166,2,FALSE),0)</f>
        <v>Provisión y colocación de válvulas esclusas (VE). Incluye cámara, tapa y accesorios.</v>
      </c>
      <c r="C20" s="254"/>
      <c r="D20" s="286">
        <f>+IFERROR(VLOOKUP(A20,'INFRAESTRUCTURA BASICA'!B26:I166,8,FALSE),0)</f>
        <v>0</v>
      </c>
      <c r="E20" s="251"/>
      <c r="F20" s="245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7"/>
      <c r="R20" s="255">
        <f t="shared" si="1"/>
        <v>0</v>
      </c>
    </row>
    <row r="21" spans="1:18" x14ac:dyDescent="0.2">
      <c r="A21" s="252" t="s">
        <v>73</v>
      </c>
      <c r="B21" s="253" t="str">
        <f>+IFERROR(VLOOKUP(A21,'INFRAESTRUCTURA BASICA'!B27:G167,2,FALSE),0)</f>
        <v>Diámetro nominal 200mm</v>
      </c>
      <c r="C21" s="254"/>
      <c r="D21" s="286">
        <f>+IFERROR(VLOOKUP(A21,'INFRAESTRUCTURA BASICA'!B27:I167,8,FALSE),0)</f>
        <v>0</v>
      </c>
      <c r="E21" s="251"/>
      <c r="F21" s="245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7"/>
      <c r="R21" s="255"/>
    </row>
    <row r="22" spans="1:18" x14ac:dyDescent="0.2">
      <c r="A22" s="252" t="s">
        <v>74</v>
      </c>
      <c r="B22" s="253" t="str">
        <f>+IFERROR(VLOOKUP(A22,'INFRAESTRUCTURA BASICA'!B28:G168,2,FALSE),0)</f>
        <v>Diámetro nominal 150 mm</v>
      </c>
      <c r="C22" s="254"/>
      <c r="D22" s="286">
        <f>+IFERROR(VLOOKUP(A22,'INFRAESTRUCTURA BASICA'!B28:I168,8,FALSE),0)</f>
        <v>0</v>
      </c>
      <c r="E22" s="251"/>
      <c r="F22" s="245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7"/>
      <c r="R22" s="255">
        <f t="shared" si="1"/>
        <v>0</v>
      </c>
    </row>
    <row r="23" spans="1:18" x14ac:dyDescent="0.2">
      <c r="A23" s="252" t="s">
        <v>280</v>
      </c>
      <c r="B23" s="253" t="str">
        <f>+IFERROR(VLOOKUP(A23,'INFRAESTRUCTURA BASICA'!B29:G169,2,FALSE),0)</f>
        <v>Diámetro nominal 100 mm</v>
      </c>
      <c r="C23" s="254"/>
      <c r="D23" s="286">
        <f>+IFERROR(VLOOKUP(A23,'INFRAESTRUCTURA BASICA'!B29:I169,8,FALSE),0)</f>
        <v>0</v>
      </c>
      <c r="E23" s="251"/>
      <c r="F23" s="245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7"/>
      <c r="R23" s="255">
        <f t="shared" si="1"/>
        <v>0</v>
      </c>
    </row>
    <row r="24" spans="1:18" x14ac:dyDescent="0.2">
      <c r="A24" s="244" t="s">
        <v>77</v>
      </c>
      <c r="B24" s="256" t="str">
        <f>+IFERROR(VLOOKUP(A24,'INFRAESTRUCTURA BASICA'!B30:G170,2,FALSE),0)</f>
        <v>Provisión y colocación de hidrantes (H). Incluye cámara, tapa y accesorios.</v>
      </c>
      <c r="C24" s="254"/>
      <c r="D24" s="286">
        <f>+IFERROR(VLOOKUP(A24,'INFRAESTRUCTURA BASICA'!B30:I170,8,FALSE),0)</f>
        <v>0</v>
      </c>
      <c r="E24" s="251"/>
      <c r="F24" s="245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7"/>
      <c r="R24" s="255">
        <f t="shared" si="1"/>
        <v>0</v>
      </c>
    </row>
    <row r="25" spans="1:18" x14ac:dyDescent="0.2">
      <c r="A25" s="252" t="s">
        <v>78</v>
      </c>
      <c r="B25" s="253" t="str">
        <f>+IFERROR(VLOOKUP(A25,'INFRAESTRUCTURA BASICA'!B31:G171,2,FALSE),0)</f>
        <v>Diámetro nominal</v>
      </c>
      <c r="C25" s="254"/>
      <c r="D25" s="286">
        <f>+IFERROR(VLOOKUP(A25,'INFRAESTRUCTURA BASICA'!B31:I171,8,FALSE),0)</f>
        <v>0</v>
      </c>
      <c r="E25" s="251"/>
      <c r="F25" s="245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7"/>
      <c r="R25" s="255">
        <f t="shared" si="1"/>
        <v>0</v>
      </c>
    </row>
    <row r="26" spans="1:18" x14ac:dyDescent="0.2">
      <c r="A26" s="252" t="s">
        <v>81</v>
      </c>
      <c r="B26" s="253" t="str">
        <f>+IFERROR(VLOOKUP(A26,'INFRAESTRUCTURA BASICA'!B32:G172,2,FALSE),0)</f>
        <v>Provisión de materiales y ejecución de conexiones domiciliarios de PEAD PN10 (cañerías, accesorios, etc.)</v>
      </c>
      <c r="C26" s="254"/>
      <c r="D26" s="286">
        <f>+IFERROR(VLOOKUP(A26,'INFRAESTRUCTURA BASICA'!B32:I172,8,FALSE),0)</f>
        <v>0</v>
      </c>
      <c r="E26" s="251"/>
      <c r="F26" s="245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7"/>
      <c r="R26" s="255">
        <f t="shared" si="1"/>
        <v>0</v>
      </c>
    </row>
    <row r="27" spans="1:18" x14ac:dyDescent="0.2">
      <c r="A27" s="252" t="s">
        <v>203</v>
      </c>
      <c r="B27" s="253" t="str">
        <f>+IFERROR(VLOOKUP(A27,'INFRAESTRUCTURA BASICA'!B33:G173,2,FALSE),0)</f>
        <v>Diámetro nominal 20 mm - Conexiones Cortas, incluye llave maestra y caja plástica de medidor con tapa (sin la inclusion del medidor).</v>
      </c>
      <c r="C27" s="254"/>
      <c r="D27" s="286">
        <f>+IFERROR(VLOOKUP(A27,'INFRAESTRUCTURA BASICA'!B33:I173,8,FALSE),0)</f>
        <v>0</v>
      </c>
      <c r="E27" s="251"/>
      <c r="F27" s="245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7"/>
      <c r="R27" s="255">
        <f t="shared" si="1"/>
        <v>0</v>
      </c>
    </row>
    <row r="28" spans="1:18" x14ac:dyDescent="0.2">
      <c r="A28" s="252" t="s">
        <v>309</v>
      </c>
      <c r="B28" s="253" t="str">
        <f>+IFERROR(VLOOKUP(A28,'INFRAESTRUCTURA BASICA'!B34:G174,2,FALSE),0)</f>
        <v>Diámetro nominal 20 mm - Conexiones Largas, incluye llave maestra y caja plástica de medidor con tapa (sin la inclusion del medidor).</v>
      </c>
      <c r="C28" s="254"/>
      <c r="D28" s="286">
        <f>+IFERROR(VLOOKUP(A28,'INFRAESTRUCTURA BASICA'!B34:I174,8,FALSE),0)</f>
        <v>0</v>
      </c>
      <c r="E28" s="251"/>
      <c r="F28" s="245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7"/>
      <c r="R28" s="255">
        <f t="shared" si="1"/>
        <v>0</v>
      </c>
    </row>
    <row r="29" spans="1:18" ht="13.5" customHeight="1" x14ac:dyDescent="0.2">
      <c r="A29" s="248">
        <v>2</v>
      </c>
      <c r="B29" s="249" t="str">
        <f>+IFERROR(VLOOKUP(A29,'INFRAESTRUCTURA BASICA'!B35:G175,2,FALSE),0)</f>
        <v>Red ELECTRICA DE MEDIA TENSIÓN, BAJA TENSION Y ALUMBRADO PUBLICO</v>
      </c>
      <c r="C29" s="250"/>
      <c r="D29" s="285">
        <f>+IFERROR(VLOOKUP(A29,'INFRAESTRUCTURA BASICA'!B35:I175,8,FALSE),0)</f>
        <v>0</v>
      </c>
      <c r="E29" s="251"/>
      <c r="F29" s="295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7"/>
      <c r="R29" s="255">
        <f t="shared" si="1"/>
        <v>0</v>
      </c>
    </row>
    <row r="30" spans="1:18" x14ac:dyDescent="0.2">
      <c r="A30" s="252" t="s">
        <v>60</v>
      </c>
      <c r="B30" s="253" t="str">
        <f>+IFERROR(VLOOKUP(A30,'INFRAESTRUCTURA BASICA'!B36:G176,2,FALSE),0)</f>
        <v>Red Eléctrica Baja Tensión y Alumbrado Público</v>
      </c>
      <c r="C30" s="254"/>
      <c r="D30" s="286">
        <f>+IFERROR(VLOOKUP(A30,'INFRAESTRUCTURA BASICA'!B36:I176,8,FALSE),0)</f>
        <v>0</v>
      </c>
      <c r="E30" s="251"/>
      <c r="F30" s="245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7"/>
      <c r="R30" s="255">
        <f t="shared" si="1"/>
        <v>0</v>
      </c>
    </row>
    <row r="31" spans="1:18" x14ac:dyDescent="0.2">
      <c r="A31" s="252" t="s">
        <v>87</v>
      </c>
      <c r="B31" s="253" t="str">
        <f>+IFERROR(VLOOKUP(A31,'INFRAESTRUCTURA BASICA'!B37:G177,2,FALSE),0)</f>
        <v>Estructura de sostén</v>
      </c>
      <c r="C31" s="254"/>
      <c r="D31" s="286">
        <f>+IFERROR(VLOOKUP(A31,'INFRAESTRUCTURA BASICA'!B37:I177,8,FALSE),0)</f>
        <v>0</v>
      </c>
      <c r="E31" s="251"/>
      <c r="F31" s="245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7"/>
      <c r="R31" s="255">
        <f t="shared" si="1"/>
        <v>0</v>
      </c>
    </row>
    <row r="32" spans="1:18" x14ac:dyDescent="0.2">
      <c r="A32" s="252" t="s">
        <v>217</v>
      </c>
      <c r="B32" s="253" t="str">
        <f>+IFERROR(VLOOKUP(A32,'INFRAESTRUCTURA BASICA'!B38:G178,2,FALSE),0)</f>
        <v>Provisión, montaje de Poste de madera de 7,5 m</v>
      </c>
      <c r="C32" s="254"/>
      <c r="D32" s="286">
        <f>+IFERROR(VLOOKUP(A32,'INFRAESTRUCTURA BASICA'!B38:I178,8,FALSE),0)</f>
        <v>0</v>
      </c>
      <c r="E32" s="251"/>
      <c r="F32" s="245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7"/>
      <c r="R32" s="255">
        <f t="shared" si="1"/>
        <v>0</v>
      </c>
    </row>
    <row r="33" spans="1:18" x14ac:dyDescent="0.2">
      <c r="A33" s="252" t="s">
        <v>312</v>
      </c>
      <c r="B33" s="253" t="str">
        <f>+IFERROR(VLOOKUP(A33,'INFRAESTRUCTURA BASICA'!B39:G179,2,FALSE),0)</f>
        <v>Montaje de cable de Al  35 mm2 c/ PVC</v>
      </c>
      <c r="C33" s="254"/>
      <c r="D33" s="286">
        <f>+IFERROR(VLOOKUP(A33,'INFRAESTRUCTURA BASICA'!B39:I179,8,FALSE),0)</f>
        <v>0</v>
      </c>
      <c r="E33" s="251"/>
      <c r="F33" s="245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7"/>
      <c r="R33" s="255">
        <f t="shared" si="1"/>
        <v>0</v>
      </c>
    </row>
    <row r="34" spans="1:18" x14ac:dyDescent="0.2">
      <c r="A34" s="252" t="s">
        <v>313</v>
      </c>
      <c r="B34" s="253" t="str">
        <f>+IFERROR(VLOOKUP(A34,'INFRAESTRUCTURA BASICA'!B40:G180,2,FALSE),0)</f>
        <v>Cable TT 2x2,5mm2</v>
      </c>
      <c r="C34" s="254"/>
      <c r="D34" s="286">
        <f>+IFERROR(VLOOKUP(A34,'INFRAESTRUCTURA BASICA'!B40:I180,8,FALSE),0)</f>
        <v>0</v>
      </c>
      <c r="E34" s="251"/>
      <c r="F34" s="245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7"/>
      <c r="R34" s="255">
        <f t="shared" si="1"/>
        <v>0</v>
      </c>
    </row>
    <row r="35" spans="1:18" x14ac:dyDescent="0.2">
      <c r="A35" s="252" t="s">
        <v>314</v>
      </c>
      <c r="B35" s="253" t="str">
        <f>+IFERROR(VLOOKUP(A35,'INFRAESTRUCTURA BASICA'!B41:G181,2,FALSE),0)</f>
        <v>Colocacion de Morsetos</v>
      </c>
      <c r="C35" s="254"/>
      <c r="D35" s="286">
        <f>+IFERROR(VLOOKUP(A35,'INFRAESTRUCTURA BASICA'!B41:I181,8,FALSE),0)</f>
        <v>0</v>
      </c>
      <c r="E35" s="251"/>
      <c r="F35" s="245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7"/>
      <c r="R35" s="255">
        <f t="shared" si="1"/>
        <v>0</v>
      </c>
    </row>
    <row r="36" spans="1:18" x14ac:dyDescent="0.2">
      <c r="A36" s="252" t="s">
        <v>315</v>
      </c>
      <c r="B36" s="253" t="str">
        <f>+IFERROR(VLOOKUP(A36,'INFRAESTRUCTURA BASICA'!B42:G182,2,FALSE),0)</f>
        <v>Amado de pilar p/medidor monofasico y equipo de control</v>
      </c>
      <c r="C36" s="254"/>
      <c r="D36" s="286">
        <f>+IFERROR(VLOOKUP(A36,'INFRAESTRUCTURA BASICA'!B42:I182,8,FALSE),0)</f>
        <v>0</v>
      </c>
      <c r="E36" s="251"/>
      <c r="F36" s="245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7"/>
      <c r="R36" s="255">
        <f t="shared" si="1"/>
        <v>0</v>
      </c>
    </row>
    <row r="37" spans="1:18" x14ac:dyDescent="0.2">
      <c r="A37" s="252" t="s">
        <v>316</v>
      </c>
      <c r="B37" s="253" t="str">
        <f>+IFERROR(VLOOKUP(A37,'INFRAESTRUCTURA BASICA'!B43:G183,2,FALSE),0)</f>
        <v>Montaje Brazo tipo EQCH CN 77</v>
      </c>
      <c r="C37" s="254"/>
      <c r="D37" s="286">
        <f>+IFERROR(VLOOKUP(A37,'INFRAESTRUCTURA BASICA'!B43:I183,8,FALSE),0)</f>
        <v>0</v>
      </c>
      <c r="E37" s="251"/>
      <c r="F37" s="245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7"/>
      <c r="R37" s="255">
        <f t="shared" si="1"/>
        <v>0</v>
      </c>
    </row>
    <row r="38" spans="1:18" x14ac:dyDescent="0.2">
      <c r="A38" s="252" t="s">
        <v>317</v>
      </c>
      <c r="B38" s="253" t="str">
        <f>+IFERROR(VLOOKUP(A38,'INFRAESTRUCTURA BASICA'!B44:G184,2,FALSE),0)</f>
        <v>Aislador MN 17</v>
      </c>
      <c r="C38" s="254"/>
      <c r="D38" s="286">
        <f>+IFERROR(VLOOKUP(A38,'INFRAESTRUCTURA BASICA'!B44:I184,8,FALSE),0)</f>
        <v>0</v>
      </c>
      <c r="E38" s="251"/>
      <c r="F38" s="245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7"/>
      <c r="R38" s="255">
        <f t="shared" si="1"/>
        <v>0</v>
      </c>
    </row>
    <row r="39" spans="1:18" x14ac:dyDescent="0.2">
      <c r="A39" s="252" t="s">
        <v>324</v>
      </c>
      <c r="B39" s="253" t="str">
        <f>+IFERROR(VLOOKUP(A39,'INFRAESTRUCTURA BASICA'!B45:G185,2,FALSE),0)</f>
        <v>Rack mn 482</v>
      </c>
      <c r="C39" s="254"/>
      <c r="D39" s="286">
        <f>+IFERROR(VLOOKUP(A39,'INFRAESTRUCTURA BASICA'!B45:I185,8,FALSE),0)</f>
        <v>0</v>
      </c>
      <c r="E39" s="251"/>
      <c r="F39" s="245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7"/>
      <c r="R39" s="255">
        <f t="shared" si="1"/>
        <v>0</v>
      </c>
    </row>
    <row r="40" spans="1:18" x14ac:dyDescent="0.2">
      <c r="A40" s="252" t="s">
        <v>325</v>
      </c>
      <c r="B40" s="253" t="str">
        <f>+IFERROR(VLOOKUP(A40,'INFRAESTRUCTURA BASICA'!B46:G186,2,FALSE),0)</f>
        <v>Fusible TN 13</v>
      </c>
      <c r="C40" s="254"/>
      <c r="D40" s="286">
        <f>+IFERROR(VLOOKUP(A40,'INFRAESTRUCTURA BASICA'!B46:I186,8,FALSE),0)</f>
        <v>0</v>
      </c>
      <c r="E40" s="251"/>
      <c r="F40" s="245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7"/>
      <c r="R40" s="255">
        <f t="shared" si="1"/>
        <v>0</v>
      </c>
    </row>
    <row r="41" spans="1:18" x14ac:dyDescent="0.2">
      <c r="A41" s="252" t="s">
        <v>326</v>
      </c>
      <c r="B41" s="253" t="str">
        <f>+IFERROR(VLOOKUP(A41,'INFRAESTRUCTURA BASICA'!B47:G187,2,FALSE),0)</f>
        <v>Montaje de artefacto tipo meriza 66 p/brazo con lamparas Led de 85 W</v>
      </c>
      <c r="C41" s="257"/>
      <c r="D41" s="286">
        <f>+IFERROR(VLOOKUP(A41,'INFRAESTRUCTURA BASICA'!B47:I187,8,FALSE),0)</f>
        <v>0</v>
      </c>
      <c r="E41" s="251"/>
      <c r="F41" s="245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7"/>
      <c r="R41" s="255">
        <f t="shared" si="1"/>
        <v>0</v>
      </c>
    </row>
    <row r="42" spans="1:18" x14ac:dyDescent="0.2">
      <c r="A42" s="248">
        <v>3</v>
      </c>
      <c r="B42" s="249" t="str">
        <f>+IFERROR(VLOOKUP(A42,'INFRAESTRUCTURA BASICA'!B48:G188,2,FALSE),0)</f>
        <v>Red VIAL, apertura y tratamiento de CALZADA FLEXIBLE (Enripiado, Carpeta Asfàltica o Pavimento intertrabado)</v>
      </c>
      <c r="C42" s="249"/>
      <c r="D42" s="287">
        <f>+IFERROR(VLOOKUP(A42,'INFRAESTRUCTURA BASICA'!B48:I188,8,FALSE),0)</f>
        <v>0</v>
      </c>
      <c r="E42" s="251"/>
      <c r="F42" s="245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7"/>
      <c r="R42" s="255">
        <f t="shared" si="1"/>
        <v>0</v>
      </c>
    </row>
    <row r="43" spans="1:18" x14ac:dyDescent="0.2">
      <c r="A43" s="252" t="s">
        <v>61</v>
      </c>
      <c r="B43" s="253" t="str">
        <f>+IFERROR(VLOOKUP(A43,'INFRAESTRUCTURA BASICA'!B49:G189,2,FALSE),0)</f>
        <v>Desbosque,destronque, limpieza del terreno (erradicacion de arboles) y replanteo</v>
      </c>
      <c r="C43" s="257"/>
      <c r="D43" s="288">
        <f>+IFERROR(VLOOKUP(A43,'INFRAESTRUCTURA BASICA'!B49:I189,8,FALSE),0)</f>
        <v>0</v>
      </c>
      <c r="E43" s="251"/>
      <c r="F43" s="245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7"/>
      <c r="R43" s="255">
        <f t="shared" si="1"/>
        <v>0</v>
      </c>
    </row>
    <row r="44" spans="1:18" x14ac:dyDescent="0.2">
      <c r="A44" s="252" t="s">
        <v>88</v>
      </c>
      <c r="B44" s="253" t="str">
        <f>+IFERROR(VLOOKUP(A44,'INFRAESTRUCTURA BASICA'!B50:G190,2,FALSE),0)</f>
        <v>Demolición</v>
      </c>
      <c r="C44" s="257"/>
      <c r="D44" s="288">
        <f>+IFERROR(VLOOKUP(A44,'INFRAESTRUCTURA BASICA'!B50:I190,8,FALSE),0)</f>
        <v>0</v>
      </c>
      <c r="E44" s="251"/>
      <c r="F44" s="245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7"/>
      <c r="R44" s="255">
        <f t="shared" si="1"/>
        <v>0</v>
      </c>
    </row>
    <row r="45" spans="1:18" x14ac:dyDescent="0.2">
      <c r="A45" s="252" t="s">
        <v>89</v>
      </c>
      <c r="B45" s="253" t="str">
        <f>+IFERROR(VLOOKUP(A45,'INFRAESTRUCTURA BASICA'!B51:G191,2,FALSE),0)</f>
        <v>Excavación no Clasificada</v>
      </c>
      <c r="C45" s="257"/>
      <c r="D45" s="288">
        <f>+IFERROR(VLOOKUP(A45,'INFRAESTRUCTURA BASICA'!B51:I191,8,FALSE),0)</f>
        <v>0</v>
      </c>
      <c r="E45" s="251"/>
      <c r="F45" s="245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7"/>
      <c r="R45" s="255">
        <f t="shared" si="1"/>
        <v>0</v>
      </c>
    </row>
    <row r="46" spans="1:18" x14ac:dyDescent="0.2">
      <c r="A46" s="252" t="s">
        <v>90</v>
      </c>
      <c r="B46" s="253" t="str">
        <f>+IFERROR(VLOOKUP(A46,'INFRAESTRUCTURA BASICA'!B52:G192,2,FALSE),0)</f>
        <v>Ejecución de Base (capa de rodamiento con enripiado)</v>
      </c>
      <c r="C46" s="258"/>
      <c r="D46" s="288">
        <f>+IFERROR(VLOOKUP(A46,'INFRAESTRUCTURA BASICA'!B52:I192,8,FALSE),0)</f>
        <v>0</v>
      </c>
      <c r="E46" s="251"/>
      <c r="F46" s="245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7"/>
      <c r="R46" s="255">
        <f t="shared" si="1"/>
        <v>0</v>
      </c>
    </row>
    <row r="47" spans="1:18" x14ac:dyDescent="0.2">
      <c r="A47" s="252" t="s">
        <v>91</v>
      </c>
      <c r="B47" s="253" t="str">
        <f>+IFERROR(VLOOKUP(A47,'INFRAESTRUCTURA BASICA'!B53:G193,2,FALSE),0)</f>
        <v>Cordón cuneta de Hº Aº</v>
      </c>
      <c r="C47" s="258"/>
      <c r="D47" s="288">
        <f>+IFERROR(VLOOKUP(A47,'INFRAESTRUCTURA BASICA'!B53:I193,8,FALSE),0)</f>
        <v>0</v>
      </c>
      <c r="E47" s="251"/>
      <c r="F47" s="245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7"/>
      <c r="R47" s="255">
        <f t="shared" si="1"/>
        <v>0</v>
      </c>
    </row>
    <row r="48" spans="1:18" x14ac:dyDescent="0.2">
      <c r="A48" s="252" t="s">
        <v>92</v>
      </c>
      <c r="B48" s="253" t="str">
        <f>+IFERROR(VLOOKUP(A48,'INFRAESTRUCTURA BASICA'!B54:G194,2,FALSE),0)</f>
        <v>Puente  Acceso Vehicular</v>
      </c>
      <c r="C48" s="258"/>
      <c r="D48" s="288">
        <f>+IFERROR(VLOOKUP(A48,'INFRAESTRUCTURA BASICA'!B54:I194,8,FALSE),0)</f>
        <v>0</v>
      </c>
      <c r="E48" s="251"/>
      <c r="F48" s="245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7"/>
      <c r="R48" s="255">
        <f t="shared" si="1"/>
        <v>0</v>
      </c>
    </row>
    <row r="49" spans="1:18" x14ac:dyDescent="0.2">
      <c r="A49" s="248">
        <v>4</v>
      </c>
      <c r="B49" s="249" t="str">
        <f>+IFERROR(VLOOKUP(A49,'INFRAESTRUCTURA BASICA'!B55:G195,2,FALSE),0)</f>
        <v>Red PEATONAL, VEREDAS</v>
      </c>
      <c r="C49" s="250"/>
      <c r="D49" s="285">
        <f>+IFERROR(VLOOKUP(A49,'INFRAESTRUCTURA BASICA'!B55:I195,8,FALSE),0)</f>
        <v>0</v>
      </c>
      <c r="E49" s="251"/>
      <c r="F49" s="245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7"/>
      <c r="R49" s="255">
        <f t="shared" si="1"/>
        <v>0</v>
      </c>
    </row>
    <row r="50" spans="1:18" x14ac:dyDescent="0.2">
      <c r="A50" s="252" t="s">
        <v>62</v>
      </c>
      <c r="B50" s="253" t="str">
        <f>+IFERROR(VLOOKUP(A50,'INFRAESTRUCTURA BASICA'!B56:G196,2,FALSE),0)</f>
        <v>Ejecución de vereda de hormigon con junta de dilatación cada 2 m</v>
      </c>
      <c r="C50" s="258"/>
      <c r="D50" s="290">
        <f>+IFERROR(VLOOKUP(A50,'INFRAESTRUCTURA BASICA'!B56:I196,8,FALSE),0)</f>
        <v>0</v>
      </c>
      <c r="E50" s="251"/>
      <c r="F50" s="245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7"/>
      <c r="R50" s="255">
        <f t="shared" si="1"/>
        <v>0</v>
      </c>
    </row>
    <row r="51" spans="1:18" x14ac:dyDescent="0.2">
      <c r="A51" s="252" t="s">
        <v>64</v>
      </c>
      <c r="B51" s="253" t="str">
        <f>+IFERROR(VLOOKUP(A51,'INFRAESTRUCTURA BASICA'!B58:G198,2,FALSE),0)</f>
        <v>Pasante Peatonal sobre Cuneta Impermeabilizada</v>
      </c>
      <c r="C51" s="258"/>
      <c r="D51" s="288">
        <f>+IFERROR(VLOOKUP(A51,'INFRAESTRUCTURA BASICA'!B58:I198,8,FALSE),0)</f>
        <v>0</v>
      </c>
      <c r="E51" s="251"/>
      <c r="F51" s="245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7"/>
      <c r="R51" s="255">
        <f t="shared" si="1"/>
        <v>0</v>
      </c>
    </row>
    <row r="52" spans="1:18" x14ac:dyDescent="0.2">
      <c r="A52" s="252" t="s">
        <v>93</v>
      </c>
      <c r="B52" s="253" t="str">
        <f>+IFERROR(VLOOKUP(A52,'INFRAESTRUCTURA BASICA'!B59:G199,2,FALSE),0)</f>
        <v>Rampas Peatonals/ cordon cuneta</v>
      </c>
      <c r="C52" s="258"/>
      <c r="D52" s="290">
        <f>+IFERROR(VLOOKUP(A52,'INFRAESTRUCTURA BASICA'!B59:I199,8,FALSE),0)</f>
        <v>0</v>
      </c>
      <c r="E52" s="251"/>
      <c r="F52" s="245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7"/>
      <c r="R52" s="255">
        <f t="shared" si="1"/>
        <v>0</v>
      </c>
    </row>
    <row r="53" spans="1:18" x14ac:dyDescent="0.2">
      <c r="A53" s="248">
        <v>5</v>
      </c>
      <c r="B53" s="249" t="str">
        <f>+IFERROR(VLOOKUP(A53,'INFRAESTRUCTURA BASICA'!B60:G200,2,FALSE),0)</f>
        <v xml:space="preserve">Red PLUVIAL </v>
      </c>
      <c r="C53" s="250"/>
      <c r="D53" s="285">
        <f>+IFERROR(VLOOKUP(A53,'INFRAESTRUCTURA BASICA'!B60:I200,8,FALSE),0)</f>
        <v>0</v>
      </c>
      <c r="E53" s="251"/>
      <c r="F53" s="245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7"/>
      <c r="R53" s="255">
        <f t="shared" si="1"/>
        <v>0</v>
      </c>
    </row>
    <row r="54" spans="1:18" x14ac:dyDescent="0.2">
      <c r="A54" s="252" t="s">
        <v>105</v>
      </c>
      <c r="B54" s="253" t="str">
        <f>+IFERROR(VLOOKUP(A54,'INFRAESTRUCTURA BASICA'!B61:G201,2,FALSE),0)</f>
        <v>Alcantarillas</v>
      </c>
      <c r="C54" s="258"/>
      <c r="D54" s="290">
        <f>+IFERROR(VLOOKUP(A54,'INFRAESTRUCTURA BASICA'!B61:I201,8,FALSE),0)</f>
        <v>0</v>
      </c>
      <c r="E54" s="251"/>
      <c r="F54" s="245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7"/>
      <c r="R54" s="255">
        <f t="shared" si="1"/>
        <v>0</v>
      </c>
    </row>
    <row r="55" spans="1:18" x14ac:dyDescent="0.2">
      <c r="A55" s="252" t="s">
        <v>107</v>
      </c>
      <c r="B55" s="253" t="str">
        <f>+IFERROR(VLOOKUP(A55,'INFRAESTRUCTURA BASICA'!B62:G202,2,FALSE),0)</f>
        <v>Pasantes SJ 320</v>
      </c>
      <c r="C55" s="258"/>
      <c r="D55" s="290">
        <f>+IFERROR(VLOOKUP(A55,'INFRAESTRUCTURA BASICA'!B62:I202,8,FALSE),0)</f>
        <v>0</v>
      </c>
      <c r="E55" s="251"/>
      <c r="F55" s="245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7"/>
      <c r="R55" s="255">
        <f t="shared" si="1"/>
        <v>0</v>
      </c>
    </row>
    <row r="56" spans="1:18" x14ac:dyDescent="0.2">
      <c r="A56" s="252" t="s">
        <v>243</v>
      </c>
      <c r="B56" s="253" t="str">
        <f>+IFERROR(VLOOKUP(A56,'INFRAESTRUCTURA BASICA'!B65:G205,2,FALSE),0)</f>
        <v>Revestimiento y construcción de canales</v>
      </c>
      <c r="C56" s="258"/>
      <c r="D56" s="290">
        <f>+IFERROR(VLOOKUP(A56,'INFRAESTRUCTURA BASICA'!B65:I205,8,FALSE),0)</f>
        <v>0</v>
      </c>
      <c r="F56" s="245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7"/>
      <c r="R56" s="255">
        <f t="shared" si="1"/>
        <v>0</v>
      </c>
    </row>
    <row r="57" spans="1:18" x14ac:dyDescent="0.2">
      <c r="A57" s="252" t="s">
        <v>249</v>
      </c>
      <c r="B57" s="253" t="str">
        <f>+IFERROR(VLOOKUP(A57,'INFRAESTRUCTURA BASICA'!B66:G206,2,FALSE),0)</f>
        <v>Canal de H° de sección trapecial y compartos</v>
      </c>
      <c r="C57" s="258"/>
      <c r="D57" s="290">
        <f>+IFERROR(VLOOKUP(A57,'INFRAESTRUCTURA BASICA'!B66:I206,8,FALSE),0)</f>
        <v>0</v>
      </c>
      <c r="F57" s="245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7"/>
      <c r="R57" s="255">
        <f t="shared" si="1"/>
        <v>0</v>
      </c>
    </row>
    <row r="58" spans="1:18" x14ac:dyDescent="0.2">
      <c r="A58" s="248">
        <v>6</v>
      </c>
      <c r="B58" s="249" t="str">
        <f>+IFERROR(VLOOKUP(A58,'INFRAESTRUCTURA BASICA'!B67:G207,2,FALSE),0)</f>
        <v>Red CLOACAL</v>
      </c>
      <c r="C58" s="250"/>
      <c r="D58" s="285">
        <f>+IFERROR(VLOOKUP(A58,'INFRAESTRUCTURA BASICA'!B67:I207,8,FALSE),0)</f>
        <v>0</v>
      </c>
      <c r="F58" s="245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7"/>
      <c r="R58" s="255">
        <f t="shared" si="1"/>
        <v>0</v>
      </c>
    </row>
    <row r="59" spans="1:18" x14ac:dyDescent="0.2">
      <c r="A59" s="252" t="s">
        <v>66</v>
      </c>
      <c r="B59" s="253" t="str">
        <f>+IFERROR(VLOOKUP(A59,'INFRAESTRUCTURA BASICA'!B68:G208,2,FALSE),0)</f>
        <v>Excavaciones y Rellenos</v>
      </c>
      <c r="C59" s="258"/>
      <c r="D59" s="290">
        <f>+IFERROR(VLOOKUP(A59,'INFRAESTRUCTURA BASICA'!B68:I208,8,FALSE),0)</f>
        <v>0</v>
      </c>
      <c r="F59" s="245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7"/>
      <c r="R59" s="255">
        <f t="shared" si="1"/>
        <v>0</v>
      </c>
    </row>
    <row r="60" spans="1:18" x14ac:dyDescent="0.2">
      <c r="A60" s="252" t="s">
        <v>114</v>
      </c>
      <c r="B60" s="253" t="str">
        <f>+IFERROR(VLOOKUP(A60,'INFRAESTRUCTURA BASICA'!B69:G209,2,FALSE),0)</f>
        <v>Excav. de zanja en terreno de cualquier categoría (incluye acopio y/o retiro del mat. de la excavación, entibados, desagote, depresión de napa, etc.)</v>
      </c>
      <c r="C60" s="258"/>
      <c r="D60" s="290">
        <f>+IFERROR(VLOOKUP(A60,'INFRAESTRUCTURA BASICA'!B69:I209,8,FALSE),0)</f>
        <v>0</v>
      </c>
      <c r="F60" s="245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7"/>
      <c r="R60" s="255">
        <f t="shared" si="1"/>
        <v>0</v>
      </c>
    </row>
    <row r="61" spans="1:18" x14ac:dyDescent="0.2">
      <c r="A61" s="252" t="s">
        <v>115</v>
      </c>
      <c r="B61" s="253" t="str">
        <f>+IFERROR(VLOOKUP(A61,'INFRAESTRUCTURA BASICA'!B70:G210,2,FALSE),0)</f>
        <v>Relleno con material del lugar</v>
      </c>
      <c r="C61" s="258"/>
      <c r="D61" s="290">
        <f>+IFERROR(VLOOKUP(A61,'INFRAESTRUCTURA BASICA'!B70:I210,8,FALSE),0)</f>
        <v>0</v>
      </c>
      <c r="F61" s="245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7"/>
      <c r="R61" s="255">
        <f t="shared" si="1"/>
        <v>0</v>
      </c>
    </row>
    <row r="62" spans="1:18" x14ac:dyDescent="0.2">
      <c r="A62" s="252" t="s">
        <v>116</v>
      </c>
      <c r="B62" s="253" t="str">
        <f>+IFERROR(VLOOKUP(A62,'INFRAESTRUCTURA BASICA'!B71:G211,2,FALSE),0)</f>
        <v>Paquete Estructural</v>
      </c>
      <c r="C62" s="258"/>
      <c r="D62" s="290">
        <f>+IFERROR(VLOOKUP(A62,'INFRAESTRUCTURA BASICA'!B71:I211,8,FALSE),0)</f>
        <v>0</v>
      </c>
      <c r="F62" s="245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7"/>
      <c r="R62" s="255">
        <f t="shared" si="1"/>
        <v>0</v>
      </c>
    </row>
    <row r="63" spans="1:18" x14ac:dyDescent="0.2">
      <c r="A63" s="252" t="s">
        <v>67</v>
      </c>
      <c r="B63" s="253" t="str">
        <f>+IFERROR(VLOOKUP(A63,'INFRAESTRUCTURA BASICA'!B72:G212,2,FALSE),0)</f>
        <v>Provisión, acarreo y colocación de cañerías de PVC-RCP, clase 10, de espesor standard, con aro de goma. Incluye accesorios.</v>
      </c>
      <c r="C63" s="258"/>
      <c r="D63" s="290">
        <f>+IFERROR(VLOOKUP(A63,'INFRAESTRUCTURA BASICA'!B72:I212,8,FALSE),0)</f>
        <v>0</v>
      </c>
      <c r="F63" s="245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7"/>
      <c r="R63" s="255">
        <f t="shared" si="1"/>
        <v>0</v>
      </c>
    </row>
    <row r="64" spans="1:18" x14ac:dyDescent="0.2">
      <c r="A64" s="252" t="s">
        <v>117</v>
      </c>
      <c r="B64" s="253" t="str">
        <f>+IFERROR(VLOOKUP(A64,'INFRAESTRUCTURA BASICA'!B73:G213,2,FALSE),0)</f>
        <v>Diámetro nominal 250mm - incluye prueba hidraulica</v>
      </c>
      <c r="C64" s="258"/>
      <c r="D64" s="290">
        <f>+IFERROR(VLOOKUP(A64,'INFRAESTRUCTURA BASICA'!B73:I213,8,FALSE),0)</f>
        <v>0</v>
      </c>
      <c r="F64" s="245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7"/>
      <c r="R64" s="255">
        <f t="shared" si="1"/>
        <v>0</v>
      </c>
    </row>
    <row r="65" spans="1:18" x14ac:dyDescent="0.2">
      <c r="A65" s="252" t="s">
        <v>285</v>
      </c>
      <c r="B65" s="253" t="str">
        <f>+IFERROR(VLOOKUP(A65,'INFRAESTRUCTURA BASICA'!B75:G215,2,FALSE),0)</f>
        <v>Diámetro nominal 160 mm - incluye prueba hidraulica</v>
      </c>
      <c r="C65" s="258"/>
      <c r="D65" s="290">
        <f>+IFERROR(VLOOKUP(A65,'INFRAESTRUCTURA BASICA'!B75:I215,8,FALSE),0)</f>
        <v>0</v>
      </c>
      <c r="F65" s="245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7"/>
      <c r="R65" s="255">
        <f t="shared" si="1"/>
        <v>0</v>
      </c>
    </row>
    <row r="66" spans="1:18" x14ac:dyDescent="0.2">
      <c r="A66" s="252" t="s">
        <v>118</v>
      </c>
      <c r="B66" s="253" t="str">
        <f>+IFERROR(VLOOKUP(A66,'INFRAESTRUCTURA BASICA'!B76:G216,2,FALSE),0)</f>
        <v xml:space="preserve">Bocas de Registro (BR) </v>
      </c>
      <c r="C66" s="258"/>
      <c r="D66" s="290">
        <f>+IFERROR(VLOOKUP(A66,'INFRAESTRUCTURA BASICA'!B76:I216,8,FALSE),0)</f>
        <v>0</v>
      </c>
      <c r="F66" s="245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7"/>
      <c r="R66" s="255">
        <f t="shared" si="1"/>
        <v>0</v>
      </c>
    </row>
    <row r="67" spans="1:18" x14ac:dyDescent="0.2">
      <c r="A67" s="252" t="s">
        <v>119</v>
      </c>
      <c r="B67" s="253" t="str">
        <f>+IFERROR(VLOOKUP(A67,'INFRAESTRUCTURA BASICA'!B77:G217,2,FALSE),0)</f>
        <v>Bocas de Registro (BR) de H°A° de 1,20 m de diámetro hasta 2,50 m de profundidad (incluye: excavación, cojinetes y marco/tapa de H°F° de tipo pesado ó fundición dúctil)</v>
      </c>
      <c r="C67" s="258"/>
      <c r="D67" s="290">
        <f>+IFERROR(VLOOKUP(A67,'INFRAESTRUCTURA BASICA'!B77:I217,8,FALSE),0)</f>
        <v>0</v>
      </c>
      <c r="F67" s="245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7"/>
      <c r="R67" s="255">
        <f t="shared" si="1"/>
        <v>0</v>
      </c>
    </row>
    <row r="68" spans="1:18" x14ac:dyDescent="0.2">
      <c r="A68" s="252" t="s">
        <v>121</v>
      </c>
      <c r="B68" s="253" t="str">
        <f>+IFERROR(VLOOKUP(A68,'INFRAESTRUCTURA BASICA'!B78:G218,2,FALSE),0)</f>
        <v>Conexiones Domiciliarias</v>
      </c>
      <c r="C68" s="258"/>
      <c r="D68" s="290">
        <f>+IFERROR(VLOOKUP(A68,'INFRAESTRUCTURA BASICA'!B78:I218,8,FALSE),0)</f>
        <v>0</v>
      </c>
      <c r="F68" s="245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7"/>
      <c r="R68" s="255">
        <f t="shared" si="1"/>
        <v>0</v>
      </c>
    </row>
    <row r="69" spans="1:18" x14ac:dyDescent="0.2">
      <c r="A69" s="252" t="s">
        <v>122</v>
      </c>
      <c r="B69" s="253" t="str">
        <f>+IFERROR(VLOOKUP(A69,'INFRAESTRUCTURA BASICA'!B79:G219,2,FALSE),0)</f>
        <v>Provisión de materiales y ejecución de conexiones domiciliarias de PVC110 (Incluye cañerías, accesorios, etc.)</v>
      </c>
      <c r="C69" s="258"/>
      <c r="D69" s="290">
        <f>+IFERROR(VLOOKUP(A69,'INFRAESTRUCTURA BASICA'!B79:I219,8,FALSE),0)</f>
        <v>0</v>
      </c>
      <c r="F69" s="245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7"/>
      <c r="R69" s="255">
        <f t="shared" si="1"/>
        <v>0</v>
      </c>
    </row>
    <row r="70" spans="1:18" x14ac:dyDescent="0.2">
      <c r="A70" s="248">
        <v>7</v>
      </c>
      <c r="B70" s="249" t="str">
        <f>+IFERROR(VLOOKUP(A70,'INFRAESTRUCTURA BASICA'!B80:G220,2,FALSE),0)</f>
        <v>Red de GAS NATURAL</v>
      </c>
      <c r="C70" s="250"/>
      <c r="D70" s="285">
        <f>+IFERROR(VLOOKUP(A70,'INFRAESTRUCTURA BASICA'!B80:I220,8,FALSE),0)</f>
        <v>0</v>
      </c>
      <c r="F70" s="245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7"/>
      <c r="R70" s="255">
        <f t="shared" si="1"/>
        <v>0</v>
      </c>
    </row>
    <row r="71" spans="1:18" x14ac:dyDescent="0.2">
      <c r="A71" s="252" t="s">
        <v>68</v>
      </c>
      <c r="B71" s="253" t="str">
        <f>+IFERROR(VLOOKUP(A71,'INFRAESTRUCTURA BASICA'!B81:G221,2,FALSE),0)</f>
        <v>Excavaciones para colocación de cañerías, medidas de acuerdo a planos, según ancho de zanja mínimo, tapada de proyecto y longitud de colocación de cañería.</v>
      </c>
      <c r="C71" s="258"/>
      <c r="D71" s="290">
        <f>+IFERROR(VLOOKUP(A71,'INFRAESTRUCTURA BASICA'!B81:I221,8,FALSE),0)</f>
        <v>0</v>
      </c>
      <c r="F71" s="245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7"/>
      <c r="R71" s="255">
        <f t="shared" si="1"/>
        <v>0</v>
      </c>
    </row>
    <row r="72" spans="1:18" x14ac:dyDescent="0.2">
      <c r="A72" s="252" t="s">
        <v>130</v>
      </c>
      <c r="B72" s="253" t="str">
        <f>+IFERROR(VLOOKUP(A72,'INFRAESTRUCTURA BASICA'!B82:G222,2,FALSE),0)</f>
        <v>Excavación</v>
      </c>
      <c r="C72" s="258"/>
      <c r="D72" s="290">
        <f>+IFERROR(VLOOKUP(A72,'INFRAESTRUCTURA BASICA'!B82:I222,8,FALSE),0)</f>
        <v>0</v>
      </c>
      <c r="F72" s="245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7"/>
      <c r="R72" s="255">
        <f t="shared" si="1"/>
        <v>0</v>
      </c>
    </row>
    <row r="73" spans="1:18" x14ac:dyDescent="0.2">
      <c r="A73" s="252" t="s">
        <v>127</v>
      </c>
      <c r="B73" s="253" t="str">
        <f>+IFERROR(VLOOKUP(A73,'INFRAESTRUCTURA BASICA'!B83:G223,2,FALSE),0)</f>
        <v>Provisión y colocación de cañerías polietileno de alta densidad (PEAD), malla de advertencia y accesorios promedio</v>
      </c>
      <c r="C73" s="258"/>
      <c r="D73" s="290">
        <f>+IFERROR(VLOOKUP(A73,'INFRAESTRUCTURA BASICA'!B83:I223,8,FALSE),0)</f>
        <v>0</v>
      </c>
      <c r="F73" s="245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7"/>
      <c r="R73" s="255">
        <f t="shared" si="1"/>
        <v>0</v>
      </c>
    </row>
    <row r="74" spans="1:18" x14ac:dyDescent="0.2">
      <c r="A74" s="252" t="s">
        <v>131</v>
      </c>
      <c r="B74" s="253" t="str">
        <f>+IFERROR(VLOOKUP(A74,'INFRAESTRUCTURA BASICA'!B84:G224,2,FALSE),0)</f>
        <v xml:space="preserve"> Diámetro 125 mm </v>
      </c>
      <c r="C74" s="258"/>
      <c r="D74" s="290">
        <f>+IFERROR(VLOOKUP(A74,'INFRAESTRUCTURA BASICA'!B84:I224,8,FALSE),0)</f>
        <v>0</v>
      </c>
      <c r="F74" s="245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7"/>
      <c r="R74" s="255">
        <f t="shared" ref="R74:R94" si="2">+SUM(F74:Q74)</f>
        <v>0</v>
      </c>
    </row>
    <row r="75" spans="1:18" x14ac:dyDescent="0.2">
      <c r="A75" s="252" t="s">
        <v>132</v>
      </c>
      <c r="B75" s="253" t="str">
        <f>+IFERROR(VLOOKUP(A75,'INFRAESTRUCTURA BASICA'!B85:G225,2,FALSE),0)</f>
        <v xml:space="preserve"> Diámetro 90 mm</v>
      </c>
      <c r="C75" s="258"/>
      <c r="D75" s="290">
        <f>+IFERROR(VLOOKUP(A75,'INFRAESTRUCTURA BASICA'!B85:I225,8,FALSE),0)</f>
        <v>0</v>
      </c>
      <c r="F75" s="245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7"/>
      <c r="R75" s="255">
        <f t="shared" si="2"/>
        <v>0</v>
      </c>
    </row>
    <row r="76" spans="1:18" x14ac:dyDescent="0.2">
      <c r="A76" s="252" t="s">
        <v>287</v>
      </c>
      <c r="B76" s="253" t="str">
        <f>+IFERROR(VLOOKUP(A76,'INFRAESTRUCTURA BASICA'!B86:G226,2,FALSE),0)</f>
        <v xml:space="preserve"> Diámetro 63 mm</v>
      </c>
      <c r="C76" s="258"/>
      <c r="D76" s="290">
        <f>+IFERROR(VLOOKUP(A76,'INFRAESTRUCTURA BASICA'!B86:I226,8,FALSE),0)</f>
        <v>0</v>
      </c>
      <c r="F76" s="245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7"/>
      <c r="R76" s="255">
        <f t="shared" si="2"/>
        <v>0</v>
      </c>
    </row>
    <row r="77" spans="1:18" x14ac:dyDescent="0.2">
      <c r="A77" s="252" t="s">
        <v>288</v>
      </c>
      <c r="B77" s="253" t="str">
        <f>+IFERROR(VLOOKUP(A77,'INFRAESTRUCTURA BASICA'!B87:G227,2,FALSE),0)</f>
        <v xml:space="preserve"> Diámetro 50 mm</v>
      </c>
      <c r="C77" s="258"/>
      <c r="D77" s="290">
        <f>+IFERROR(VLOOKUP(A77,'INFRAESTRUCTURA BASICA'!B87:I227,8,FALSE),0)</f>
        <v>0</v>
      </c>
      <c r="F77" s="245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7"/>
      <c r="R77" s="255">
        <f t="shared" si="2"/>
        <v>0</v>
      </c>
    </row>
    <row r="78" spans="1:18" x14ac:dyDescent="0.2">
      <c r="A78" s="252" t="s">
        <v>129</v>
      </c>
      <c r="B78" s="253" t="str">
        <f>+IFERROR(VLOOKUP(A78,'INFRAESTRUCTURA BASICA'!B90:G230,2,FALSE),0)</f>
        <v>Rellenos para colocación de cañería</v>
      </c>
      <c r="C78" s="258"/>
      <c r="D78" s="290">
        <f>+IFERROR(VLOOKUP(A78,'INFRAESTRUCTURA BASICA'!B90:I230,8,FALSE),0)</f>
        <v>0</v>
      </c>
      <c r="F78" s="245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7"/>
      <c r="R78" s="255">
        <f t="shared" si="2"/>
        <v>0</v>
      </c>
    </row>
    <row r="79" spans="1:18" x14ac:dyDescent="0.2">
      <c r="A79" s="252" t="s">
        <v>134</v>
      </c>
      <c r="B79" s="253" t="str">
        <f>+IFERROR(VLOOKUP(A79,'INFRAESTRUCTURA BASICA'!B91:G231,2,FALSE),0)</f>
        <v>Relleno con material del lugar</v>
      </c>
      <c r="C79" s="258"/>
      <c r="D79" s="290">
        <f>+IFERROR(VLOOKUP(A79,'INFRAESTRUCTURA BASICA'!B91:I231,8,FALSE),0)</f>
        <v>0</v>
      </c>
      <c r="F79" s="245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7"/>
      <c r="R79" s="255">
        <f t="shared" si="2"/>
        <v>0</v>
      </c>
    </row>
    <row r="80" spans="1:18" x14ac:dyDescent="0.2">
      <c r="A80" s="252" t="s">
        <v>135</v>
      </c>
      <c r="B80" s="253" t="str">
        <f>+IFERROR(VLOOKUP(A80,'INFRAESTRUCTURA BASICA'!B92:G232,2,FALSE),0)</f>
        <v>Varios</v>
      </c>
      <c r="C80" s="258"/>
      <c r="D80" s="290">
        <f>+IFERROR(VLOOKUP(A80,'INFRAESTRUCTURA BASICA'!B92:I232,8,FALSE),0)</f>
        <v>0</v>
      </c>
      <c r="F80" s="245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7"/>
      <c r="R80" s="255">
        <f t="shared" si="2"/>
        <v>0</v>
      </c>
    </row>
    <row r="81" spans="1:18" x14ac:dyDescent="0.2">
      <c r="A81" s="252" t="s">
        <v>136</v>
      </c>
      <c r="B81" s="253" t="str">
        <f>+IFERROR(VLOOKUP(A81,'INFRAESTRUCTURA BASICA'!B93:G233,2,FALSE),0)</f>
        <v xml:space="preserve">Conexiones Domiciliarias </v>
      </c>
      <c r="C81" s="258"/>
      <c r="D81" s="290">
        <f>+IFERROR(VLOOKUP(A81,'INFRAESTRUCTURA BASICA'!B93:I233,8,FALSE),0)</f>
        <v>0</v>
      </c>
      <c r="F81" s="245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7"/>
      <c r="R81" s="255">
        <f t="shared" si="2"/>
        <v>0</v>
      </c>
    </row>
    <row r="82" spans="1:18" x14ac:dyDescent="0.2">
      <c r="A82" s="248">
        <v>8</v>
      </c>
      <c r="B82" s="249" t="str">
        <f>+IFERROR(VLOOKUP(A82,'INFRAESTRUCTURA BASICA'!B94:G234,2,FALSE),0)</f>
        <v>OBRAS COMPLEMENTARIAS</v>
      </c>
      <c r="C82" s="250"/>
      <c r="D82" s="285">
        <f>+IFERROR(VLOOKUP(A82,'INFRAESTRUCTURA BASICA'!B94:I234,8,FALSE),0)</f>
        <v>0</v>
      </c>
      <c r="F82" s="245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7"/>
      <c r="R82" s="255">
        <f t="shared" si="2"/>
        <v>0</v>
      </c>
    </row>
    <row r="83" spans="1:18" x14ac:dyDescent="0.2">
      <c r="A83" s="157" t="s">
        <v>138</v>
      </c>
      <c r="B83" s="253" t="str">
        <f>+IFERROR(VLOOKUP(A83,'INFRAESTRUCTURA BASICA'!B95:G235,2,FALSE),0)</f>
        <v>Arboles 20L (Incluye aporte tierra negra)</v>
      </c>
      <c r="C83" s="258"/>
      <c r="D83" s="290">
        <f>+IFERROR(VLOOKUP(A83,'INFRAESTRUCTURA BASICA'!B95:I235,8,FALSE),0)</f>
        <v>0</v>
      </c>
      <c r="F83" s="245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7"/>
      <c r="R83" s="255">
        <f t="shared" si="2"/>
        <v>0</v>
      </c>
    </row>
    <row r="84" spans="1:18" x14ac:dyDescent="0.2">
      <c r="A84" s="157" t="s">
        <v>139</v>
      </c>
      <c r="B84" s="253" t="str">
        <f>+IFERROR(VLOOKUP(A84,'INFRAESTRUCTURA BASICA'!B96:G236,2,FALSE),0)</f>
        <v>Señalética vertical (Indicadores de Calle)</v>
      </c>
      <c r="C84" s="258"/>
      <c r="D84" s="290">
        <f>+IFERROR(VLOOKUP(A84,'INFRAESTRUCTURA BASICA'!B96:I236,8,FALSE),0)</f>
        <v>0</v>
      </c>
      <c r="F84" s="245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7"/>
      <c r="R84" s="255">
        <f t="shared" si="2"/>
        <v>0</v>
      </c>
    </row>
    <row r="85" spans="1:18" x14ac:dyDescent="0.2">
      <c r="A85" s="293"/>
      <c r="B85" s="253"/>
      <c r="C85" s="258"/>
      <c r="D85" s="290">
        <f>+IFERROR(VLOOKUP(A85,'INFRAESTRUCTURA BASICA'!B97:I237,8,FALSE),0)</f>
        <v>0</v>
      </c>
      <c r="F85" s="245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7"/>
      <c r="R85" s="255">
        <f t="shared" si="2"/>
        <v>0</v>
      </c>
    </row>
    <row r="86" spans="1:18" ht="38.25" customHeight="1" x14ac:dyDescent="0.2">
      <c r="A86" s="238" t="s">
        <v>359</v>
      </c>
      <c r="B86" s="434" t="str">
        <f>+[4]ESPECIALES!B12</f>
        <v>RUBROS OPCIONALES Y NEXOS DE REDES ADICIONADOS A LA INFRAESTRUCTURA BASICA</v>
      </c>
      <c r="C86" s="434"/>
      <c r="D86" s="289">
        <f>+IFERROR(VLOOKUP(A86,'INFRAESTRUCTURA BASICA'!B98:I238,8,FALSE),0)</f>
        <v>0</v>
      </c>
      <c r="F86" s="245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7"/>
      <c r="R86" s="255">
        <f t="shared" si="2"/>
        <v>0</v>
      </c>
    </row>
    <row r="87" spans="1:18" ht="18" customHeight="1" x14ac:dyDescent="0.2">
      <c r="A87" s="248">
        <v>10</v>
      </c>
      <c r="B87" s="249"/>
      <c r="C87" s="250"/>
      <c r="D87" s="285">
        <f>+IFERROR(VLOOKUP(A87,'INFRAESTRUCTURA BASICA'!B99:I239,8,FALSE),0)</f>
        <v>0</v>
      </c>
      <c r="F87" s="245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7"/>
      <c r="R87" s="255">
        <f t="shared" si="2"/>
        <v>0</v>
      </c>
    </row>
    <row r="88" spans="1:18" x14ac:dyDescent="0.2">
      <c r="A88" s="260" t="s">
        <v>158</v>
      </c>
      <c r="B88" s="253" t="str">
        <f>+IFERROR(VLOOKUP(A88,ESPECIALES!B35:H49,2,FALSE),0)</f>
        <v xml:space="preserve">Provisión y colocación de caja medidor monofásico y tablero primario (ambos estancos) todo s/ disposiciones vigentes. </v>
      </c>
      <c r="C88" s="258"/>
      <c r="D88" s="290">
        <f>+IFERROR(VLOOKUP(A88,ESPECIALES!B34:I57,8,FALSE),0)</f>
        <v>0</v>
      </c>
      <c r="F88" s="245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7"/>
      <c r="R88" s="255">
        <f t="shared" si="2"/>
        <v>0</v>
      </c>
    </row>
    <row r="89" spans="1:18" x14ac:dyDescent="0.2">
      <c r="A89" s="260" t="s">
        <v>159</v>
      </c>
      <c r="B89" s="253" t="str">
        <f>+IFERROR(VLOOKUP(A89,ESPECIALES!B36:H50,2,FALSE),0)</f>
        <v>Provisión y colocación de gabinete medidor gas c/ marco y puerta metálicos (reglamentario 450 x 600 mm.)</v>
      </c>
      <c r="C89" s="258"/>
      <c r="D89" s="290">
        <f>+IFERROR(VLOOKUP(A89,ESPECIALES!B35:I58,8,FALSE),0)</f>
        <v>0</v>
      </c>
      <c r="F89" s="245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7"/>
      <c r="R89" s="255">
        <f t="shared" si="2"/>
        <v>0</v>
      </c>
    </row>
    <row r="90" spans="1:18" x14ac:dyDescent="0.2">
      <c r="A90" s="261">
        <v>11</v>
      </c>
      <c r="B90" s="249" t="str">
        <f>+IFERROR(VLOOKUP(A90,ESPECIALES!B37:H51,2,FALSE),0)</f>
        <v>NEXOS REDES (incluye obra civil y electromecánica)</v>
      </c>
      <c r="C90" s="259"/>
      <c r="D90" s="289">
        <f>+IFERROR(VLOOKUP(A90,ESPECIALES!B36:I59,8,FALSE),0)</f>
        <v>0</v>
      </c>
      <c r="F90" s="245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7"/>
      <c r="R90" s="255">
        <f t="shared" si="2"/>
        <v>0</v>
      </c>
    </row>
    <row r="91" spans="1:18" x14ac:dyDescent="0.2">
      <c r="A91" s="260" t="s">
        <v>300</v>
      </c>
      <c r="B91" s="253" t="str">
        <f>+IFERROR(VLOOKUP(A91,ESPECIALES!B38:H52,2,FALSE),0)</f>
        <v xml:space="preserve">Obra de Nexo - Red de agua potable </v>
      </c>
      <c r="C91" s="258"/>
      <c r="D91" s="290">
        <f>+IFERROR(VLOOKUP(A91,ESPECIALES!B37:I60,8,FALSE),0)</f>
        <v>0</v>
      </c>
      <c r="F91" s="245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7"/>
      <c r="R91" s="255">
        <f t="shared" si="2"/>
        <v>0</v>
      </c>
    </row>
    <row r="92" spans="1:18" ht="13.5" thickBot="1" x14ac:dyDescent="0.25">
      <c r="A92" s="260" t="s">
        <v>301</v>
      </c>
      <c r="B92" s="253" t="str">
        <f>+IFERROR(VLOOKUP(A92,ESPECIALES!B39:H53,2,FALSE),0)</f>
        <v>Obra de Nexo - Red de Gas</v>
      </c>
      <c r="C92" s="258"/>
      <c r="D92" s="290">
        <f>+IFERROR(VLOOKUP(A92,ESPECIALES!B38:I61,8,FALSE),0)</f>
        <v>0</v>
      </c>
      <c r="F92" s="262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4"/>
      <c r="R92" s="255">
        <f t="shared" si="2"/>
        <v>0</v>
      </c>
    </row>
    <row r="93" spans="1:18" x14ac:dyDescent="0.2">
      <c r="A93" s="265"/>
      <c r="B93" s="266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55">
        <f t="shared" si="2"/>
        <v>0</v>
      </c>
    </row>
    <row r="94" spans="1:18" x14ac:dyDescent="0.2">
      <c r="D94" s="291">
        <f>+SUM(D11:D92)</f>
        <v>0</v>
      </c>
      <c r="F94" s="267"/>
      <c r="R94" s="255">
        <f t="shared" si="2"/>
        <v>0</v>
      </c>
    </row>
    <row r="95" spans="1:18" x14ac:dyDescent="0.2">
      <c r="D95" s="292" t="s">
        <v>346</v>
      </c>
      <c r="E95" s="268">
        <v>0</v>
      </c>
      <c r="F95" s="269">
        <f t="shared" ref="F95:Q95" si="3">SUMPRODUCT($D$13:$D$92,F13:F92)</f>
        <v>0</v>
      </c>
      <c r="G95" s="269">
        <f t="shared" si="3"/>
        <v>0</v>
      </c>
      <c r="H95" s="269">
        <f t="shared" si="3"/>
        <v>0</v>
      </c>
      <c r="I95" s="269">
        <f t="shared" si="3"/>
        <v>0</v>
      </c>
      <c r="J95" s="269">
        <f t="shared" si="3"/>
        <v>0</v>
      </c>
      <c r="K95" s="269">
        <f t="shared" si="3"/>
        <v>0</v>
      </c>
      <c r="L95" s="269">
        <f t="shared" si="3"/>
        <v>0</v>
      </c>
      <c r="M95" s="269">
        <f t="shared" si="3"/>
        <v>0</v>
      </c>
      <c r="N95" s="269">
        <f t="shared" si="3"/>
        <v>0</v>
      </c>
      <c r="O95" s="269">
        <f t="shared" si="3"/>
        <v>0</v>
      </c>
      <c r="P95" s="269">
        <f t="shared" si="3"/>
        <v>0</v>
      </c>
      <c r="Q95" s="269">
        <f t="shared" si="3"/>
        <v>0</v>
      </c>
    </row>
    <row r="96" spans="1:18" x14ac:dyDescent="0.2">
      <c r="D96" s="292" t="s">
        <v>347</v>
      </c>
      <c r="E96" s="270">
        <v>0</v>
      </c>
      <c r="F96" s="271">
        <f>E96+F95</f>
        <v>0</v>
      </c>
      <c r="G96" s="271">
        <f>F96+G95</f>
        <v>0</v>
      </c>
      <c r="H96" s="271">
        <f t="shared" ref="H96:Q96" si="4">G96+H95</f>
        <v>0</v>
      </c>
      <c r="I96" s="271">
        <f t="shared" si="4"/>
        <v>0</v>
      </c>
      <c r="J96" s="271">
        <f t="shared" si="4"/>
        <v>0</v>
      </c>
      <c r="K96" s="271">
        <f t="shared" si="4"/>
        <v>0</v>
      </c>
      <c r="L96" s="271">
        <f t="shared" si="4"/>
        <v>0</v>
      </c>
      <c r="M96" s="271">
        <f t="shared" si="4"/>
        <v>0</v>
      </c>
      <c r="N96" s="271">
        <f t="shared" si="4"/>
        <v>0</v>
      </c>
      <c r="O96" s="271">
        <f t="shared" si="4"/>
        <v>0</v>
      </c>
      <c r="P96" s="271">
        <f t="shared" si="4"/>
        <v>0</v>
      </c>
      <c r="Q96" s="272">
        <f t="shared" si="4"/>
        <v>0</v>
      </c>
    </row>
    <row r="97" spans="4:17" x14ac:dyDescent="0.2">
      <c r="D97" s="292"/>
      <c r="E97" s="273" t="s">
        <v>367</v>
      </c>
    </row>
    <row r="98" spans="4:17" x14ac:dyDescent="0.2">
      <c r="D98" s="292" t="s">
        <v>348</v>
      </c>
      <c r="E98" s="274">
        <f>+'INFRAESTRUCTURA BASICA'!G173*0.15</f>
        <v>0</v>
      </c>
      <c r="F98" s="275">
        <f>ROUND(F95*'INFRAESTRUCTURA BASICA'!$G$173*(1-0.15),3)</f>
        <v>0</v>
      </c>
      <c r="G98" s="275">
        <f>ROUND(G95*'INFRAESTRUCTURA BASICA'!$G$173*(1-0.15),3)</f>
        <v>0</v>
      </c>
      <c r="H98" s="275">
        <f>ROUND(H95*'INFRAESTRUCTURA BASICA'!$G$173*(1-0.15),3)</f>
        <v>0</v>
      </c>
      <c r="I98" s="275">
        <f>ROUND(I95*'INFRAESTRUCTURA BASICA'!$G$173*(1-0.15),3)</f>
        <v>0</v>
      </c>
      <c r="J98" s="275">
        <f>ROUND(J95*'INFRAESTRUCTURA BASICA'!$G$173*(1-0.15),3)</f>
        <v>0</v>
      </c>
      <c r="K98" s="275">
        <f>ROUND(K95*'INFRAESTRUCTURA BASICA'!$G$173*(1-0.15),3)</f>
        <v>0</v>
      </c>
      <c r="L98" s="275">
        <f>ROUND(L95*'INFRAESTRUCTURA BASICA'!$G$173*(1-0.15),3)</f>
        <v>0</v>
      </c>
      <c r="M98" s="275">
        <f>ROUND(M95*'INFRAESTRUCTURA BASICA'!$G$173*(1-0.15),3)</f>
        <v>0</v>
      </c>
      <c r="N98" s="275">
        <f>ROUND(N95*'INFRAESTRUCTURA BASICA'!$G$173*(1-0.15),3)</f>
        <v>0</v>
      </c>
      <c r="O98" s="275">
        <f>ROUND(O95*'INFRAESTRUCTURA BASICA'!$G$173*(1-0.15),3)</f>
        <v>0</v>
      </c>
      <c r="P98" s="275">
        <f>ROUND(P95*'INFRAESTRUCTURA BASICA'!$G$173*(1-0.15),3)</f>
        <v>0</v>
      </c>
      <c r="Q98" s="275">
        <f>ROUND(Q95*'INFRAESTRUCTURA BASICA'!$G$173*(1-0.15),3)</f>
        <v>0</v>
      </c>
    </row>
    <row r="99" spans="4:17" x14ac:dyDescent="0.2">
      <c r="D99" s="292" t="s">
        <v>349</v>
      </c>
      <c r="E99" s="274">
        <f>+'INFRAESTRUCTURA BASICA'!G173*0.15</f>
        <v>0</v>
      </c>
      <c r="F99" s="275">
        <f>+E99+F98</f>
        <v>0</v>
      </c>
      <c r="G99" s="275">
        <f t="shared" ref="G99:K99" si="5">+F99+G98</f>
        <v>0</v>
      </c>
      <c r="H99" s="275">
        <f t="shared" si="5"/>
        <v>0</v>
      </c>
      <c r="I99" s="275">
        <f t="shared" si="5"/>
        <v>0</v>
      </c>
      <c r="J99" s="275">
        <f t="shared" si="5"/>
        <v>0</v>
      </c>
      <c r="K99" s="275">
        <f t="shared" si="5"/>
        <v>0</v>
      </c>
      <c r="L99" s="275">
        <f>+K99+L98</f>
        <v>0</v>
      </c>
      <c r="M99" s="275">
        <f t="shared" ref="M99:P99" si="6">+L99+M98</f>
        <v>0</v>
      </c>
      <c r="N99" s="275">
        <f t="shared" si="6"/>
        <v>0</v>
      </c>
      <c r="O99" s="275">
        <f t="shared" si="6"/>
        <v>0</v>
      </c>
      <c r="P99" s="275">
        <f t="shared" si="6"/>
        <v>0</v>
      </c>
      <c r="Q99" s="275">
        <f>+P99+Q98</f>
        <v>0</v>
      </c>
    </row>
    <row r="100" spans="4:17" x14ac:dyDescent="0.2">
      <c r="D100" s="292"/>
    </row>
    <row r="101" spans="4:17" x14ac:dyDescent="0.2">
      <c r="D101" s="292" t="s">
        <v>350</v>
      </c>
      <c r="E101" s="276">
        <v>0</v>
      </c>
      <c r="F101" s="276">
        <v>5.8299999999999998E-2</v>
      </c>
      <c r="G101" s="276">
        <v>0.15</v>
      </c>
      <c r="H101" s="276">
        <v>0.26</v>
      </c>
      <c r="I101" s="276">
        <v>0.38</v>
      </c>
      <c r="J101" s="276">
        <v>0.50509999999999999</v>
      </c>
      <c r="K101" s="276">
        <v>0.63</v>
      </c>
      <c r="L101" s="276">
        <v>0.74660000000000004</v>
      </c>
      <c r="M101" s="276">
        <v>0.82340000000000002</v>
      </c>
      <c r="N101" s="276">
        <v>0.9</v>
      </c>
      <c r="O101" s="276">
        <v>0.94669999999999999</v>
      </c>
      <c r="P101" s="276">
        <v>0.98329999999999995</v>
      </c>
      <c r="Q101" s="276">
        <v>1</v>
      </c>
    </row>
    <row r="102" spans="4:17" x14ac:dyDescent="0.2">
      <c r="D102" s="292" t="s">
        <v>351</v>
      </c>
      <c r="E102" s="276">
        <v>0</v>
      </c>
      <c r="F102" s="276">
        <v>1.2500000000000001E-2</v>
      </c>
      <c r="G102" s="276">
        <v>5.5E-2</v>
      </c>
      <c r="H102" s="276">
        <v>0.115</v>
      </c>
      <c r="I102" s="276">
        <v>0.2</v>
      </c>
      <c r="J102" s="276">
        <v>0.3</v>
      </c>
      <c r="K102" s="276">
        <v>0.4</v>
      </c>
      <c r="L102" s="276">
        <v>0.5</v>
      </c>
      <c r="M102" s="276">
        <v>0.60670000000000002</v>
      </c>
      <c r="N102" s="276">
        <v>0.72</v>
      </c>
      <c r="O102" s="276">
        <v>0.83330000000000004</v>
      </c>
      <c r="P102" s="276">
        <v>0.93340000000000001</v>
      </c>
      <c r="Q102" s="276">
        <v>1</v>
      </c>
    </row>
  </sheetData>
  <mergeCells count="6">
    <mergeCell ref="F5:Q5"/>
    <mergeCell ref="B86:C86"/>
    <mergeCell ref="A3:D3"/>
    <mergeCell ref="A5:A6"/>
    <mergeCell ref="B5:C6"/>
    <mergeCell ref="D5:D6"/>
  </mergeCells>
  <conditionalFormatting sqref="A11:C28 C29:C40 B93 A29:B47 B88:B90 A50:B50 A52:B52 A71:B76 A83:B85 A66:B69 A54:B57 A59:B64 A78:B81">
    <cfRule type="expression" dxfId="19" priority="21">
      <formula>$D11=0</formula>
    </cfRule>
  </conditionalFormatting>
  <conditionalFormatting sqref="B92">
    <cfRule type="expression" dxfId="18" priority="22">
      <formula>$D91=0</formula>
    </cfRule>
  </conditionalFormatting>
  <conditionalFormatting sqref="B91">
    <cfRule type="expression" dxfId="17" priority="23">
      <formula>#REF!=0</formula>
    </cfRule>
  </conditionalFormatting>
  <conditionalFormatting sqref="D11">
    <cfRule type="expression" dxfId="16" priority="20">
      <formula>$D11=0</formula>
    </cfRule>
  </conditionalFormatting>
  <conditionalFormatting sqref="A49:C49">
    <cfRule type="expression" dxfId="15" priority="19">
      <formula>$D49=0</formula>
    </cfRule>
  </conditionalFormatting>
  <conditionalFormatting sqref="D49">
    <cfRule type="expression" dxfId="14" priority="18">
      <formula>$D49=0</formula>
    </cfRule>
  </conditionalFormatting>
  <conditionalFormatting sqref="A48:B48">
    <cfRule type="expression" dxfId="13" priority="17">
      <formula>$D48=0</formula>
    </cfRule>
  </conditionalFormatting>
  <conditionalFormatting sqref="A51:B51">
    <cfRule type="expression" dxfId="12" priority="15">
      <formula>$D51=0</formula>
    </cfRule>
  </conditionalFormatting>
  <conditionalFormatting sqref="A53:C53">
    <cfRule type="expression" dxfId="11" priority="13">
      <formula>$D53=0</formula>
    </cfRule>
  </conditionalFormatting>
  <conditionalFormatting sqref="D53">
    <cfRule type="expression" dxfId="10" priority="12">
      <formula>$D53=0</formula>
    </cfRule>
  </conditionalFormatting>
  <conditionalFormatting sqref="A58:C58">
    <cfRule type="expression" dxfId="9" priority="11">
      <formula>$D58=0</formula>
    </cfRule>
  </conditionalFormatting>
  <conditionalFormatting sqref="D58">
    <cfRule type="expression" dxfId="8" priority="10">
      <formula>$D58=0</formula>
    </cfRule>
  </conditionalFormatting>
  <conditionalFormatting sqref="A70:C70">
    <cfRule type="expression" dxfId="7" priority="9">
      <formula>$D70=0</formula>
    </cfRule>
  </conditionalFormatting>
  <conditionalFormatting sqref="D70">
    <cfRule type="expression" dxfId="6" priority="8">
      <formula>$D70=0</formula>
    </cfRule>
  </conditionalFormatting>
  <conditionalFormatting sqref="A82:C82">
    <cfRule type="expression" dxfId="5" priority="7">
      <formula>$D82=0</formula>
    </cfRule>
  </conditionalFormatting>
  <conditionalFormatting sqref="D82">
    <cfRule type="expression" dxfId="4" priority="6">
      <formula>$D82=0</formula>
    </cfRule>
  </conditionalFormatting>
  <conditionalFormatting sqref="A87:C87">
    <cfRule type="expression" dxfId="3" priority="5">
      <formula>$D87=0</formula>
    </cfRule>
  </conditionalFormatting>
  <conditionalFormatting sqref="D87">
    <cfRule type="expression" dxfId="2" priority="4">
      <formula>$D87=0</formula>
    </cfRule>
  </conditionalFormatting>
  <conditionalFormatting sqref="A65:B65">
    <cfRule type="expression" dxfId="1" priority="2">
      <formula>$D65=0</formula>
    </cfRule>
  </conditionalFormatting>
  <conditionalFormatting sqref="A77:B77">
    <cfRule type="expression" dxfId="0" priority="1">
      <formula>$D77=0</formula>
    </cfRule>
  </conditionalFormatting>
  <printOptions horizontalCentered="1"/>
  <pageMargins left="0.70866141732283472" right="0.31496062992125984" top="0.98425196850393704" bottom="0.74803149606299213" header="0.31496062992125984" footer="0.31496062992125984"/>
  <pageSetup paperSize="8" scale="51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"/>
  <sheetViews>
    <sheetView zoomScale="85" zoomScaleNormal="85" workbookViewId="0">
      <selection activeCell="S17" sqref="S17"/>
    </sheetView>
  </sheetViews>
  <sheetFormatPr baseColWidth="10" defaultRowHeight="12.75" x14ac:dyDescent="0.2"/>
  <cols>
    <col min="1" max="16384" width="11.42578125" style="294"/>
  </cols>
  <sheetData>
    <row r="1" spans="1:15" ht="20.25" x14ac:dyDescent="0.3">
      <c r="N1" s="379" t="s">
        <v>440</v>
      </c>
    </row>
    <row r="2" spans="1:15" ht="30" customHeight="1" x14ac:dyDescent="0.35">
      <c r="A2" s="441" t="s">
        <v>366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</row>
    <row r="3" spans="1:15" ht="30" customHeight="1" x14ac:dyDescent="0.35">
      <c r="A3" s="441" t="s">
        <v>360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</row>
    <row r="4" spans="1:15" ht="30" customHeight="1" x14ac:dyDescent="0.35">
      <c r="A4" s="441" t="s">
        <v>361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</row>
  </sheetData>
  <mergeCells count="3">
    <mergeCell ref="A2:O2"/>
    <mergeCell ref="A3:O3"/>
    <mergeCell ref="A4:O4"/>
  </mergeCells>
  <printOptions horizontalCentered="1"/>
  <pageMargins left="0.70866141732283472" right="0.70866141732283472" top="0.98425196850393704" bottom="0.74803149606299213" header="0.31496062992125984" footer="0.31496062992125984"/>
  <pageSetup paperSize="5" scale="83" orientation="landscape" horizontalDpi="1200" verticalDpi="1200" r:id="rId1"/>
  <headerFooter>
    <oddHeader xml:space="preserve">&amp;C&amp;G
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"/>
  <sheetViews>
    <sheetView showGridLines="0" zoomScale="80" zoomScaleNormal="80" workbookViewId="0">
      <selection sqref="A1:P1"/>
    </sheetView>
  </sheetViews>
  <sheetFormatPr baseColWidth="10" defaultRowHeight="12.75" x14ac:dyDescent="0.2"/>
  <sheetData>
    <row r="1" spans="1:16" ht="23.25" x14ac:dyDescent="0.35">
      <c r="A1" s="442" t="s">
        <v>439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</row>
    <row r="2" spans="1:16" ht="23.25" x14ac:dyDescent="0.35">
      <c r="A2" s="442" t="s">
        <v>363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</row>
    <row r="3" spans="1:16" ht="23.25" x14ac:dyDescent="0.35">
      <c r="A3" s="442" t="s">
        <v>364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</row>
  </sheetData>
  <mergeCells count="3">
    <mergeCell ref="A1:P1"/>
    <mergeCell ref="A2:P2"/>
    <mergeCell ref="A3:P3"/>
  </mergeCells>
  <printOptions horizontalCentered="1"/>
  <pageMargins left="0.70866141732283472" right="0.70866141732283472" top="0.98425196850393704" bottom="0.74803149606299213" header="0.31496062992125984" footer="0.31496062992125984"/>
  <pageSetup paperSize="5" scale="72" orientation="landscape" horizontalDpi="1200" verticalDpi="1200" r:id="rId1"/>
  <headerFooter>
    <oddHeader>&amp;C&amp;G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6B874-284E-4C8B-A777-75C1D1707504}">
  <sheetPr>
    <pageSetUpPr fitToPage="1"/>
  </sheetPr>
  <dimension ref="A1:G59"/>
  <sheetViews>
    <sheetView tabSelected="1" workbookViewId="0">
      <selection activeCell="B6" sqref="B6"/>
    </sheetView>
  </sheetViews>
  <sheetFormatPr baseColWidth="10" defaultRowHeight="12.75" x14ac:dyDescent="0.2"/>
  <cols>
    <col min="1" max="1" width="15.7109375" customWidth="1"/>
    <col min="2" max="2" width="20.7109375" customWidth="1"/>
    <col min="3" max="3" width="43.7109375" customWidth="1"/>
    <col min="4" max="4" width="10.7109375" customWidth="1"/>
    <col min="5" max="5" width="19.5703125" customWidth="1"/>
    <col min="6" max="7" width="15.7109375" customWidth="1"/>
  </cols>
  <sheetData>
    <row r="1" spans="1:7" ht="89.25" customHeight="1" thickBot="1" x14ac:dyDescent="0.25"/>
    <row r="2" spans="1:7" ht="13.5" thickTop="1" x14ac:dyDescent="0.2">
      <c r="A2" s="298" t="s">
        <v>368</v>
      </c>
      <c r="B2" s="299"/>
      <c r="C2" s="299"/>
      <c r="D2" s="299"/>
      <c r="E2" s="299"/>
      <c r="F2" s="299" t="s">
        <v>445</v>
      </c>
      <c r="G2" s="300"/>
    </row>
    <row r="3" spans="1:7" x14ac:dyDescent="0.2">
      <c r="A3" s="301" t="s">
        <v>369</v>
      </c>
      <c r="B3" s="302" t="s">
        <v>370</v>
      </c>
      <c r="C3" s="303"/>
      <c r="D3" s="304"/>
      <c r="E3" s="304"/>
      <c r="F3" s="305"/>
      <c r="G3" s="306"/>
    </row>
    <row r="4" spans="1:7" x14ac:dyDescent="0.2">
      <c r="A4" s="301" t="s">
        <v>371</v>
      </c>
      <c r="B4" s="302" t="s">
        <v>372</v>
      </c>
      <c r="C4" s="307"/>
      <c r="D4" s="307"/>
      <c r="E4" s="307"/>
      <c r="F4" s="308"/>
      <c r="G4" s="309"/>
    </row>
    <row r="5" spans="1:7" x14ac:dyDescent="0.2">
      <c r="A5" s="301" t="s">
        <v>373</v>
      </c>
      <c r="B5" s="302" t="s">
        <v>392</v>
      </c>
      <c r="C5" s="307"/>
      <c r="D5" s="307"/>
      <c r="E5" s="307"/>
      <c r="F5" s="308" t="s">
        <v>374</v>
      </c>
      <c r="G5" s="310">
        <v>44539</v>
      </c>
    </row>
    <row r="6" spans="1:7" x14ac:dyDescent="0.2">
      <c r="A6" s="311" t="s">
        <v>375</v>
      </c>
      <c r="B6" s="312" t="s">
        <v>376</v>
      </c>
      <c r="C6" s="312"/>
      <c r="D6" s="313"/>
      <c r="E6" s="314"/>
      <c r="F6" s="315"/>
      <c r="G6" s="316"/>
    </row>
    <row r="7" spans="1:7" x14ac:dyDescent="0.2">
      <c r="A7" s="311" t="s">
        <v>377</v>
      </c>
      <c r="B7" s="317"/>
      <c r="C7" s="318" t="s">
        <v>442</v>
      </c>
      <c r="D7" s="318"/>
      <c r="E7" s="314"/>
      <c r="F7" s="315"/>
      <c r="G7" s="316"/>
    </row>
    <row r="8" spans="1:7" x14ac:dyDescent="0.2">
      <c r="A8" s="311" t="s">
        <v>378</v>
      </c>
      <c r="B8" s="319">
        <v>1</v>
      </c>
      <c r="C8" s="382"/>
      <c r="D8" s="313"/>
      <c r="E8" s="314"/>
      <c r="F8" s="308" t="s">
        <v>379</v>
      </c>
      <c r="G8" s="320"/>
    </row>
    <row r="9" spans="1:7" x14ac:dyDescent="0.2">
      <c r="A9" s="311"/>
      <c r="B9" s="312"/>
      <c r="C9" s="318"/>
      <c r="D9" s="313"/>
      <c r="E9" s="314"/>
      <c r="F9" s="315"/>
      <c r="G9" s="316"/>
    </row>
    <row r="10" spans="1:7" x14ac:dyDescent="0.2">
      <c r="A10" s="447" t="s">
        <v>380</v>
      </c>
      <c r="B10" s="448"/>
      <c r="C10" s="449" t="s">
        <v>343</v>
      </c>
      <c r="D10" s="449" t="s">
        <v>0</v>
      </c>
      <c r="E10" s="451" t="s">
        <v>7</v>
      </c>
      <c r="F10" s="453" t="s">
        <v>381</v>
      </c>
      <c r="G10" s="445" t="s">
        <v>382</v>
      </c>
    </row>
    <row r="11" spans="1:7" x14ac:dyDescent="0.2">
      <c r="A11" s="321" t="s">
        <v>383</v>
      </c>
      <c r="B11" s="322" t="s">
        <v>384</v>
      </c>
      <c r="C11" s="450"/>
      <c r="D11" s="450"/>
      <c r="E11" s="452"/>
      <c r="F11" s="454"/>
      <c r="G11" s="446"/>
    </row>
    <row r="12" spans="1:7" x14ac:dyDescent="0.2">
      <c r="A12" s="395"/>
      <c r="B12" s="323"/>
      <c r="C12" s="324" t="s">
        <v>385</v>
      </c>
      <c r="D12" s="325"/>
      <c r="E12" s="326"/>
      <c r="F12" s="327"/>
      <c r="G12" s="328"/>
    </row>
    <row r="13" spans="1:7" x14ac:dyDescent="0.2">
      <c r="A13" s="329" t="s">
        <v>386</v>
      </c>
      <c r="B13" s="330" t="s">
        <v>386</v>
      </c>
      <c r="C13" s="331"/>
      <c r="D13" s="332" t="s">
        <v>386</v>
      </c>
      <c r="E13" s="333"/>
      <c r="F13" s="334"/>
      <c r="G13" s="335"/>
    </row>
    <row r="14" spans="1:7" x14ac:dyDescent="0.2">
      <c r="A14" s="329" t="s">
        <v>386</v>
      </c>
      <c r="B14" s="330" t="s">
        <v>386</v>
      </c>
      <c r="C14" s="331"/>
      <c r="D14" s="332" t="s">
        <v>386</v>
      </c>
      <c r="E14" s="333"/>
      <c r="F14" s="334"/>
      <c r="G14" s="335"/>
    </row>
    <row r="15" spans="1:7" x14ac:dyDescent="0.2">
      <c r="A15" s="329" t="s">
        <v>386</v>
      </c>
      <c r="B15" s="330" t="s">
        <v>386</v>
      </c>
      <c r="C15" s="331"/>
      <c r="D15" s="332" t="s">
        <v>386</v>
      </c>
      <c r="E15" s="333"/>
      <c r="F15" s="334"/>
      <c r="G15" s="335"/>
    </row>
    <row r="16" spans="1:7" x14ac:dyDescent="0.2">
      <c r="A16" s="329" t="s">
        <v>386</v>
      </c>
      <c r="B16" s="330" t="s">
        <v>386</v>
      </c>
      <c r="C16" s="336"/>
      <c r="D16" s="332" t="s">
        <v>386</v>
      </c>
      <c r="E16" s="333"/>
      <c r="F16" s="334"/>
      <c r="G16" s="335"/>
    </row>
    <row r="17" spans="1:7" x14ac:dyDescent="0.2">
      <c r="A17" s="329" t="s">
        <v>386</v>
      </c>
      <c r="B17" s="330" t="s">
        <v>386</v>
      </c>
      <c r="C17" s="330"/>
      <c r="D17" s="332" t="s">
        <v>386</v>
      </c>
      <c r="E17" s="333"/>
      <c r="F17" s="334"/>
      <c r="G17" s="335"/>
    </row>
    <row r="18" spans="1:7" x14ac:dyDescent="0.2">
      <c r="A18" s="329" t="s">
        <v>386</v>
      </c>
      <c r="B18" s="330" t="s">
        <v>386</v>
      </c>
      <c r="C18" s="337"/>
      <c r="D18" s="332" t="s">
        <v>386</v>
      </c>
      <c r="E18" s="338"/>
      <c r="F18" s="334"/>
      <c r="G18" s="335"/>
    </row>
    <row r="19" spans="1:7" x14ac:dyDescent="0.2">
      <c r="A19" s="329" t="s">
        <v>386</v>
      </c>
      <c r="B19" s="330" t="s">
        <v>386</v>
      </c>
      <c r="C19" s="337"/>
      <c r="D19" s="332" t="s">
        <v>386</v>
      </c>
      <c r="E19" s="338"/>
      <c r="F19" s="334"/>
      <c r="G19" s="335"/>
    </row>
    <row r="20" spans="1:7" x14ac:dyDescent="0.2">
      <c r="A20" s="329" t="s">
        <v>386</v>
      </c>
      <c r="B20" s="330" t="s">
        <v>386</v>
      </c>
      <c r="C20" s="337"/>
      <c r="D20" s="332" t="s">
        <v>386</v>
      </c>
      <c r="E20" s="338"/>
      <c r="F20" s="334"/>
      <c r="G20" s="335"/>
    </row>
    <row r="21" spans="1:7" x14ac:dyDescent="0.2">
      <c r="A21" s="329" t="s">
        <v>386</v>
      </c>
      <c r="B21" s="330" t="s">
        <v>386</v>
      </c>
      <c r="C21" s="337"/>
      <c r="D21" s="332" t="s">
        <v>386</v>
      </c>
      <c r="E21" s="338"/>
      <c r="F21" s="334"/>
      <c r="G21" s="335"/>
    </row>
    <row r="22" spans="1:7" x14ac:dyDescent="0.2">
      <c r="A22" s="329" t="s">
        <v>386</v>
      </c>
      <c r="B22" s="330" t="s">
        <v>386</v>
      </c>
      <c r="C22" s="337"/>
      <c r="D22" s="332" t="s">
        <v>386</v>
      </c>
      <c r="E22" s="338"/>
      <c r="F22" s="334"/>
      <c r="G22" s="335"/>
    </row>
    <row r="23" spans="1:7" x14ac:dyDescent="0.2">
      <c r="A23" s="329" t="s">
        <v>386</v>
      </c>
      <c r="B23" s="330" t="s">
        <v>386</v>
      </c>
      <c r="C23" s="337"/>
      <c r="D23" s="332" t="s">
        <v>386</v>
      </c>
      <c r="E23" s="338"/>
      <c r="F23" s="334"/>
      <c r="G23" s="335"/>
    </row>
    <row r="24" spans="1:7" x14ac:dyDescent="0.2">
      <c r="A24" s="329" t="s">
        <v>386</v>
      </c>
      <c r="B24" s="330" t="s">
        <v>386</v>
      </c>
      <c r="C24" s="337"/>
      <c r="D24" s="332" t="s">
        <v>386</v>
      </c>
      <c r="E24" s="338"/>
      <c r="F24" s="334"/>
      <c r="G24" s="335"/>
    </row>
    <row r="25" spans="1:7" x14ac:dyDescent="0.2">
      <c r="A25" s="329" t="s">
        <v>386</v>
      </c>
      <c r="B25" s="330" t="s">
        <v>386</v>
      </c>
      <c r="C25" s="337"/>
      <c r="D25" s="332" t="s">
        <v>386</v>
      </c>
      <c r="E25" s="338"/>
      <c r="F25" s="334"/>
      <c r="G25" s="335"/>
    </row>
    <row r="26" spans="1:7" x14ac:dyDescent="0.2">
      <c r="A26" s="329" t="s">
        <v>386</v>
      </c>
      <c r="B26" s="330" t="s">
        <v>386</v>
      </c>
      <c r="C26" s="337"/>
      <c r="D26" s="332" t="s">
        <v>386</v>
      </c>
      <c r="E26" s="338"/>
      <c r="F26" s="334"/>
      <c r="G26" s="335"/>
    </row>
    <row r="27" spans="1:7" x14ac:dyDescent="0.2">
      <c r="A27" s="339"/>
      <c r="B27" s="318"/>
      <c r="C27" s="318"/>
      <c r="D27" s="313"/>
      <c r="E27" s="314"/>
      <c r="F27" s="396" t="s">
        <v>387</v>
      </c>
      <c r="G27" s="340">
        <f>+SUM(G13:G26)</f>
        <v>0</v>
      </c>
    </row>
    <row r="28" spans="1:7" x14ac:dyDescent="0.2">
      <c r="A28" s="339"/>
      <c r="B28" s="318"/>
      <c r="C28" s="304" t="s">
        <v>388</v>
      </c>
      <c r="D28" s="313"/>
      <c r="E28" s="314"/>
      <c r="F28" s="315"/>
      <c r="G28" s="341"/>
    </row>
    <row r="29" spans="1:7" x14ac:dyDescent="0.2">
      <c r="A29" s="329"/>
      <c r="B29" s="330"/>
      <c r="C29" s="331"/>
      <c r="D29" s="332"/>
      <c r="E29" s="333"/>
      <c r="F29" s="342"/>
      <c r="G29" s="335"/>
    </row>
    <row r="30" spans="1:7" x14ac:dyDescent="0.2">
      <c r="A30" s="329"/>
      <c r="B30" s="330"/>
      <c r="C30" s="331"/>
      <c r="D30" s="332"/>
      <c r="E30" s="333"/>
      <c r="F30" s="342"/>
      <c r="G30" s="335"/>
    </row>
    <row r="31" spans="1:7" x14ac:dyDescent="0.2">
      <c r="A31" s="329"/>
      <c r="B31" s="330"/>
      <c r="C31" s="331"/>
      <c r="D31" s="332"/>
      <c r="E31" s="333"/>
      <c r="F31" s="342"/>
      <c r="G31" s="335"/>
    </row>
    <row r="32" spans="1:7" x14ac:dyDescent="0.2">
      <c r="A32" s="329"/>
      <c r="B32" s="330"/>
      <c r="C32" s="330"/>
      <c r="D32" s="332"/>
      <c r="E32" s="333"/>
      <c r="F32" s="342"/>
      <c r="G32" s="335"/>
    </row>
    <row r="33" spans="1:7" x14ac:dyDescent="0.2">
      <c r="A33" s="329" t="s">
        <v>386</v>
      </c>
      <c r="B33" s="330" t="s">
        <v>386</v>
      </c>
      <c r="C33" s="330"/>
      <c r="D33" s="332" t="s">
        <v>386</v>
      </c>
      <c r="E33" s="333"/>
      <c r="F33" s="342"/>
      <c r="G33" s="335"/>
    </row>
    <row r="34" spans="1:7" x14ac:dyDescent="0.2">
      <c r="A34" s="329" t="s">
        <v>386</v>
      </c>
      <c r="B34" s="330" t="s">
        <v>386</v>
      </c>
      <c r="C34" s="330"/>
      <c r="D34" s="332" t="s">
        <v>386</v>
      </c>
      <c r="E34" s="333"/>
      <c r="F34" s="342"/>
      <c r="G34" s="335"/>
    </row>
    <row r="35" spans="1:7" x14ac:dyDescent="0.2">
      <c r="A35" s="329" t="s">
        <v>386</v>
      </c>
      <c r="B35" s="330" t="s">
        <v>386</v>
      </c>
      <c r="C35" s="337"/>
      <c r="D35" s="332" t="s">
        <v>386</v>
      </c>
      <c r="E35" s="338"/>
      <c r="F35" s="342"/>
      <c r="G35" s="335"/>
    </row>
    <row r="36" spans="1:7" x14ac:dyDescent="0.2">
      <c r="A36" s="329" t="s">
        <v>386</v>
      </c>
      <c r="B36" s="330" t="s">
        <v>386</v>
      </c>
      <c r="C36" s="337"/>
      <c r="D36" s="332" t="s">
        <v>386</v>
      </c>
      <c r="E36" s="338"/>
      <c r="F36" s="342"/>
      <c r="G36" s="335"/>
    </row>
    <row r="37" spans="1:7" x14ac:dyDescent="0.2">
      <c r="A37" s="339"/>
      <c r="B37" s="318"/>
      <c r="C37" s="318"/>
      <c r="D37" s="313"/>
      <c r="E37" s="314"/>
      <c r="F37" s="396" t="s">
        <v>389</v>
      </c>
      <c r="G37" s="340">
        <f>+SUM(G29:G36)</f>
        <v>0</v>
      </c>
    </row>
    <row r="38" spans="1:7" x14ac:dyDescent="0.2">
      <c r="A38" s="339"/>
      <c r="B38" s="318"/>
      <c r="C38" s="304" t="s">
        <v>390</v>
      </c>
      <c r="D38" s="313"/>
      <c r="E38" s="314"/>
      <c r="F38" s="315"/>
      <c r="G38" s="341"/>
    </row>
    <row r="39" spans="1:7" x14ac:dyDescent="0.2">
      <c r="A39" s="329"/>
      <c r="B39" s="330"/>
      <c r="C39" s="343"/>
      <c r="D39" s="332"/>
      <c r="E39" s="333"/>
      <c r="F39" s="334"/>
      <c r="G39" s="335"/>
    </row>
    <row r="40" spans="1:7" x14ac:dyDescent="0.2">
      <c r="A40" s="329"/>
      <c r="B40" s="330"/>
      <c r="C40" s="330"/>
      <c r="D40" s="332"/>
      <c r="E40" s="333"/>
      <c r="F40" s="334"/>
      <c r="G40" s="335"/>
    </row>
    <row r="41" spans="1:7" x14ac:dyDescent="0.2">
      <c r="A41" s="329"/>
      <c r="B41" s="330"/>
      <c r="C41" s="337"/>
      <c r="D41" s="332"/>
      <c r="E41" s="333"/>
      <c r="F41" s="334"/>
      <c r="G41" s="335"/>
    </row>
    <row r="42" spans="1:7" x14ac:dyDescent="0.2">
      <c r="A42" s="329"/>
      <c r="B42" s="330"/>
      <c r="C42" s="344"/>
      <c r="D42" s="332"/>
      <c r="E42" s="333"/>
      <c r="F42" s="334"/>
      <c r="G42" s="335"/>
    </row>
    <row r="43" spans="1:7" x14ac:dyDescent="0.2">
      <c r="A43" s="329"/>
      <c r="B43" s="330"/>
      <c r="C43" s="345"/>
      <c r="D43" s="332"/>
      <c r="E43" s="333"/>
      <c r="F43" s="334"/>
      <c r="G43" s="335"/>
    </row>
    <row r="44" spans="1:7" x14ac:dyDescent="0.2">
      <c r="A44" s="329"/>
      <c r="B44" s="330"/>
      <c r="C44" s="337"/>
      <c r="D44" s="332"/>
      <c r="E44" s="338"/>
      <c r="F44" s="334"/>
      <c r="G44" s="335"/>
    </row>
    <row r="45" spans="1:7" x14ac:dyDescent="0.2">
      <c r="A45" s="329"/>
      <c r="B45" s="330"/>
      <c r="C45" s="337"/>
      <c r="D45" s="332"/>
      <c r="E45" s="338"/>
      <c r="F45" s="334"/>
      <c r="G45" s="335"/>
    </row>
    <row r="46" spans="1:7" x14ac:dyDescent="0.2">
      <c r="A46" s="329"/>
      <c r="B46" s="330"/>
      <c r="C46" s="337"/>
      <c r="D46" s="332"/>
      <c r="E46" s="338"/>
      <c r="F46" s="334"/>
      <c r="G46" s="335"/>
    </row>
    <row r="47" spans="1:7" x14ac:dyDescent="0.2">
      <c r="A47" s="329"/>
      <c r="B47" s="330"/>
      <c r="C47" s="337"/>
      <c r="D47" s="332"/>
      <c r="E47" s="338"/>
      <c r="F47" s="334"/>
      <c r="G47" s="335"/>
    </row>
    <row r="48" spans="1:7" x14ac:dyDescent="0.2">
      <c r="A48" s="346"/>
      <c r="B48" s="313"/>
      <c r="C48" s="318"/>
      <c r="D48" s="313"/>
      <c r="E48" s="314"/>
      <c r="F48" s="397" t="s">
        <v>391</v>
      </c>
      <c r="G48" s="340">
        <f>+SUM(G39:G47)</f>
        <v>0</v>
      </c>
    </row>
    <row r="49" spans="1:7" x14ac:dyDescent="0.2">
      <c r="A49" s="383"/>
      <c r="B49" s="313"/>
      <c r="C49" s="318"/>
      <c r="D49" s="313"/>
      <c r="E49" s="314"/>
      <c r="F49" s="315"/>
      <c r="G49" s="341"/>
    </row>
    <row r="50" spans="1:7" x14ac:dyDescent="0.2">
      <c r="A50" s="384"/>
      <c r="B50" s="319"/>
      <c r="C50" s="398"/>
      <c r="D50" s="313"/>
      <c r="E50" s="385" t="s">
        <v>451</v>
      </c>
      <c r="F50" s="386" t="s">
        <v>450</v>
      </c>
      <c r="G50" s="387">
        <f>+G27+G37+G48</f>
        <v>0</v>
      </c>
    </row>
    <row r="51" spans="1:7" x14ac:dyDescent="0.2">
      <c r="A51" s="388"/>
      <c r="C51" s="399"/>
      <c r="G51" s="389"/>
    </row>
    <row r="52" spans="1:7" x14ac:dyDescent="0.2">
      <c r="A52" s="388"/>
      <c r="C52" s="399"/>
      <c r="D52" s="258" t="s">
        <v>446</v>
      </c>
      <c r="E52" s="153" t="s">
        <v>452</v>
      </c>
      <c r="F52" s="400"/>
      <c r="G52" s="390">
        <f>+G50*F52</f>
        <v>0</v>
      </c>
    </row>
    <row r="53" spans="1:7" x14ac:dyDescent="0.2">
      <c r="A53" s="388"/>
      <c r="C53" s="399"/>
      <c r="D53" s="258" t="s">
        <v>447</v>
      </c>
      <c r="E53" s="153" t="s">
        <v>453</v>
      </c>
      <c r="F53" s="400"/>
      <c r="G53" s="390">
        <f>+G50*F53</f>
        <v>0</v>
      </c>
    </row>
    <row r="54" spans="1:7" x14ac:dyDescent="0.2">
      <c r="A54" s="388"/>
      <c r="C54" s="399"/>
      <c r="D54" s="401" t="s">
        <v>454</v>
      </c>
      <c r="E54" s="153" t="s">
        <v>455</v>
      </c>
      <c r="F54" s="400"/>
      <c r="G54" s="390">
        <f>+G50+G52+G53</f>
        <v>0</v>
      </c>
    </row>
    <row r="55" spans="1:7" x14ac:dyDescent="0.2">
      <c r="A55" s="388"/>
      <c r="D55" s="258" t="s">
        <v>448</v>
      </c>
      <c r="E55" s="153" t="s">
        <v>456</v>
      </c>
      <c r="F55" s="391">
        <v>0.21</v>
      </c>
      <c r="G55" s="390">
        <f>+F55*G54</f>
        <v>0</v>
      </c>
    </row>
    <row r="56" spans="1:7" x14ac:dyDescent="0.2">
      <c r="A56" s="388"/>
      <c r="D56" s="258" t="s">
        <v>449</v>
      </c>
      <c r="E56" s="153" t="s">
        <v>457</v>
      </c>
      <c r="F56" s="391">
        <v>2.4E-2</v>
      </c>
      <c r="G56" s="390">
        <f>+F56*G54</f>
        <v>0</v>
      </c>
    </row>
    <row r="57" spans="1:7" ht="13.5" thickBot="1" x14ac:dyDescent="0.25">
      <c r="A57" s="388"/>
      <c r="G57" s="389"/>
    </row>
    <row r="58" spans="1:7" ht="13.5" thickBot="1" x14ac:dyDescent="0.25">
      <c r="A58" s="392">
        <v>1</v>
      </c>
      <c r="B58" s="393"/>
      <c r="C58" s="393"/>
      <c r="D58" s="393"/>
      <c r="E58" s="443" t="s">
        <v>458</v>
      </c>
      <c r="F58" s="444"/>
      <c r="G58" s="394">
        <f>+G54+G55+G56</f>
        <v>0</v>
      </c>
    </row>
    <row r="59" spans="1:7" ht="13.5" thickTop="1" x14ac:dyDescent="0.2"/>
  </sheetData>
  <mergeCells count="7">
    <mergeCell ref="E58:F58"/>
    <mergeCell ref="G10:G11"/>
    <mergeCell ref="A10:B10"/>
    <mergeCell ref="C10:C11"/>
    <mergeCell ref="D10:D11"/>
    <mergeCell ref="E10:E11"/>
    <mergeCell ref="F10:F11"/>
  </mergeCells>
  <pageMargins left="0.7" right="0.7" top="0.75" bottom="0.75" header="0.3" footer="0.3"/>
  <pageSetup paperSize="5" scale="64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DA204-1AE0-4F67-BBB8-7DCBE57C24DA}">
  <dimension ref="A1:E52"/>
  <sheetViews>
    <sheetView workbookViewId="0">
      <selection activeCell="B3" sqref="B3"/>
    </sheetView>
  </sheetViews>
  <sheetFormatPr baseColWidth="10" defaultRowHeight="12.75" x14ac:dyDescent="0.2"/>
  <cols>
    <col min="1" max="1" width="30.140625" customWidth="1"/>
    <col min="2" max="2" width="55.7109375" customWidth="1"/>
    <col min="3" max="3" width="20.7109375" customWidth="1"/>
    <col min="4" max="5" width="15.7109375" customWidth="1"/>
  </cols>
  <sheetData>
    <row r="1" spans="1:5" x14ac:dyDescent="0.2">
      <c r="A1" s="347" t="s">
        <v>393</v>
      </c>
      <c r="B1" s="348" t="str">
        <f>Comitente</f>
        <v>INSTITUTO PROVINCIAL DE LA VIVIENDA</v>
      </c>
      <c r="C1" s="349"/>
      <c r="D1" s="349"/>
      <c r="E1" s="347"/>
    </row>
    <row r="2" spans="1:5" x14ac:dyDescent="0.2">
      <c r="A2" s="350" t="s">
        <v>394</v>
      </c>
      <c r="B2" s="351" t="s">
        <v>392</v>
      </c>
      <c r="C2" s="231"/>
      <c r="D2" s="231"/>
      <c r="E2" s="231"/>
    </row>
    <row r="3" spans="1:5" x14ac:dyDescent="0.2">
      <c r="A3" s="350" t="s">
        <v>395</v>
      </c>
      <c r="B3" s="351" t="str">
        <f>Ubicación</f>
        <v>Rawson</v>
      </c>
      <c r="C3" s="231"/>
      <c r="D3" s="231"/>
      <c r="E3" s="231"/>
    </row>
    <row r="4" spans="1:5" x14ac:dyDescent="0.2">
      <c r="A4" s="350" t="s">
        <v>396</v>
      </c>
      <c r="B4" s="352" t="s">
        <v>397</v>
      </c>
      <c r="C4" s="231"/>
      <c r="D4" s="231"/>
      <c r="E4" s="231"/>
    </row>
    <row r="5" spans="1:5" x14ac:dyDescent="0.2">
      <c r="A5" s="350" t="s">
        <v>398</v>
      </c>
      <c r="B5" s="348" t="str">
        <f>Contratista</f>
        <v>xxxxxx</v>
      </c>
      <c r="C5" s="231"/>
      <c r="D5" s="231"/>
      <c r="E5" s="231"/>
    </row>
    <row r="6" spans="1:5" x14ac:dyDescent="0.2">
      <c r="A6" s="347"/>
      <c r="B6" s="347"/>
      <c r="C6" s="347"/>
      <c r="D6" s="347"/>
      <c r="E6" s="347"/>
    </row>
    <row r="7" spans="1:5" x14ac:dyDescent="0.2">
      <c r="A7" s="457" t="s">
        <v>399</v>
      </c>
      <c r="B7" s="458"/>
      <c r="C7" s="458"/>
      <c r="D7" s="458"/>
      <c r="E7" s="459"/>
    </row>
    <row r="8" spans="1:5" x14ac:dyDescent="0.2">
      <c r="A8" s="460" t="s">
        <v>400</v>
      </c>
      <c r="B8" s="461"/>
      <c r="C8" s="461"/>
      <c r="D8" s="461"/>
      <c r="E8" s="462"/>
    </row>
    <row r="9" spans="1:5" x14ac:dyDescent="0.2">
      <c r="A9" s="349"/>
      <c r="B9" s="349"/>
      <c r="C9" s="349"/>
      <c r="D9" s="349"/>
      <c r="E9" s="349"/>
    </row>
    <row r="10" spans="1:5" x14ac:dyDescent="0.2">
      <c r="A10" s="463"/>
      <c r="B10" s="464"/>
      <c r="C10" s="353" t="s">
        <v>401</v>
      </c>
      <c r="D10" s="353" t="s">
        <v>356</v>
      </c>
      <c r="E10" s="353" t="s">
        <v>402</v>
      </c>
    </row>
    <row r="11" spans="1:5" x14ac:dyDescent="0.2">
      <c r="A11" s="455" t="s">
        <v>403</v>
      </c>
      <c r="B11" s="456"/>
      <c r="C11" s="354">
        <f>SUBTOTAL(9,C12:C34)</f>
        <v>0</v>
      </c>
      <c r="D11" s="355">
        <f>SUBTOTAL(9,D12:D34)</f>
        <v>0</v>
      </c>
      <c r="E11" s="356"/>
    </row>
    <row r="12" spans="1:5" x14ac:dyDescent="0.2">
      <c r="A12" s="357"/>
      <c r="B12" s="358"/>
      <c r="C12" s="359"/>
      <c r="D12" s="360">
        <f t="shared" ref="D12:D34" si="0">IFERROR(C12/GG_Obra,0)</f>
        <v>0</v>
      </c>
      <c r="E12" s="360">
        <f t="shared" ref="E12:E34" si="1">IFERROR(C12/GG_Pesos,0)</f>
        <v>0</v>
      </c>
    </row>
    <row r="13" spans="1:5" x14ac:dyDescent="0.2">
      <c r="A13" s="361"/>
      <c r="B13" s="362"/>
      <c r="C13" s="359"/>
      <c r="D13" s="360">
        <f t="shared" si="0"/>
        <v>0</v>
      </c>
      <c r="E13" s="360">
        <f t="shared" si="1"/>
        <v>0</v>
      </c>
    </row>
    <row r="14" spans="1:5" x14ac:dyDescent="0.2">
      <c r="A14" s="361"/>
      <c r="B14" s="362"/>
      <c r="C14" s="359"/>
      <c r="D14" s="360">
        <f t="shared" si="0"/>
        <v>0</v>
      </c>
      <c r="E14" s="360">
        <f t="shared" si="1"/>
        <v>0</v>
      </c>
    </row>
    <row r="15" spans="1:5" x14ac:dyDescent="0.2">
      <c r="A15" s="361"/>
      <c r="B15" s="362"/>
      <c r="C15" s="359"/>
      <c r="D15" s="360">
        <f t="shared" si="0"/>
        <v>0</v>
      </c>
      <c r="E15" s="360">
        <f t="shared" si="1"/>
        <v>0</v>
      </c>
    </row>
    <row r="16" spans="1:5" x14ac:dyDescent="0.2">
      <c r="A16" s="361"/>
      <c r="B16" s="362"/>
      <c r="C16" s="359"/>
      <c r="D16" s="360">
        <f t="shared" si="0"/>
        <v>0</v>
      </c>
      <c r="E16" s="360">
        <f t="shared" si="1"/>
        <v>0</v>
      </c>
    </row>
    <row r="17" spans="1:5" x14ac:dyDescent="0.2">
      <c r="A17" s="361"/>
      <c r="B17" s="362"/>
      <c r="C17" s="359"/>
      <c r="D17" s="360">
        <f t="shared" si="0"/>
        <v>0</v>
      </c>
      <c r="E17" s="360">
        <f t="shared" si="1"/>
        <v>0</v>
      </c>
    </row>
    <row r="18" spans="1:5" x14ac:dyDescent="0.2">
      <c r="A18" s="361"/>
      <c r="B18" s="362"/>
      <c r="C18" s="359"/>
      <c r="D18" s="360">
        <f t="shared" si="0"/>
        <v>0</v>
      </c>
      <c r="E18" s="360">
        <f t="shared" si="1"/>
        <v>0</v>
      </c>
    </row>
    <row r="19" spans="1:5" x14ac:dyDescent="0.2">
      <c r="A19" s="361"/>
      <c r="B19" s="362"/>
      <c r="C19" s="359"/>
      <c r="D19" s="360">
        <f t="shared" si="0"/>
        <v>0</v>
      </c>
      <c r="E19" s="360">
        <f t="shared" si="1"/>
        <v>0</v>
      </c>
    </row>
    <row r="20" spans="1:5" x14ac:dyDescent="0.2">
      <c r="A20" s="361"/>
      <c r="B20" s="362"/>
      <c r="C20" s="359"/>
      <c r="D20" s="360">
        <f t="shared" si="0"/>
        <v>0</v>
      </c>
      <c r="E20" s="360">
        <f t="shared" si="1"/>
        <v>0</v>
      </c>
    </row>
    <row r="21" spans="1:5" x14ac:dyDescent="0.2">
      <c r="A21" s="361"/>
      <c r="B21" s="362"/>
      <c r="C21" s="359"/>
      <c r="D21" s="360">
        <f t="shared" si="0"/>
        <v>0</v>
      </c>
      <c r="E21" s="360">
        <f t="shared" si="1"/>
        <v>0</v>
      </c>
    </row>
    <row r="22" spans="1:5" x14ac:dyDescent="0.2">
      <c r="A22" s="361"/>
      <c r="B22" s="362"/>
      <c r="C22" s="359"/>
      <c r="D22" s="360">
        <f t="shared" si="0"/>
        <v>0</v>
      </c>
      <c r="E22" s="360">
        <f t="shared" si="1"/>
        <v>0</v>
      </c>
    </row>
    <row r="23" spans="1:5" x14ac:dyDescent="0.2">
      <c r="A23" s="361"/>
      <c r="B23" s="362"/>
      <c r="C23" s="359"/>
      <c r="D23" s="360">
        <f t="shared" si="0"/>
        <v>0</v>
      </c>
      <c r="E23" s="360">
        <f t="shared" si="1"/>
        <v>0</v>
      </c>
    </row>
    <row r="24" spans="1:5" x14ac:dyDescent="0.2">
      <c r="A24" s="361"/>
      <c r="B24" s="362"/>
      <c r="C24" s="359"/>
      <c r="D24" s="360">
        <f t="shared" si="0"/>
        <v>0</v>
      </c>
      <c r="E24" s="360">
        <f t="shared" si="1"/>
        <v>0</v>
      </c>
    </row>
    <row r="25" spans="1:5" x14ac:dyDescent="0.2">
      <c r="A25" s="361"/>
      <c r="B25" s="362"/>
      <c r="C25" s="359"/>
      <c r="D25" s="360">
        <f>IFERROR(C25/GG_Obra,0)</f>
        <v>0</v>
      </c>
      <c r="E25" s="360">
        <f>IFERROR(C25/GG_Pesos,0)</f>
        <v>0</v>
      </c>
    </row>
    <row r="26" spans="1:5" x14ac:dyDescent="0.2">
      <c r="A26" s="361"/>
      <c r="B26" s="362"/>
      <c r="C26" s="359"/>
      <c r="D26" s="360">
        <f>IFERROR(C26/GG_Obra,0)</f>
        <v>0</v>
      </c>
      <c r="E26" s="360">
        <f>IFERROR(C26/GG_Pesos,0)</f>
        <v>0</v>
      </c>
    </row>
    <row r="27" spans="1:5" x14ac:dyDescent="0.2">
      <c r="A27" s="361"/>
      <c r="B27" s="362"/>
      <c r="C27" s="359"/>
      <c r="D27" s="360">
        <f>IFERROR(C27/GG_Obra,0)</f>
        <v>0</v>
      </c>
      <c r="E27" s="360">
        <f>IFERROR(C27/GG_Pesos,0)</f>
        <v>0</v>
      </c>
    </row>
    <row r="28" spans="1:5" x14ac:dyDescent="0.2">
      <c r="A28" s="361"/>
      <c r="B28" s="362"/>
      <c r="C28" s="359"/>
      <c r="D28" s="360">
        <f>IFERROR(C28/GG_Obra,0)</f>
        <v>0</v>
      </c>
      <c r="E28" s="360">
        <f>IFERROR(C28/GG_Pesos,0)</f>
        <v>0</v>
      </c>
    </row>
    <row r="29" spans="1:5" x14ac:dyDescent="0.2">
      <c r="A29" s="361"/>
      <c r="B29" s="362"/>
      <c r="C29" s="359"/>
      <c r="D29" s="360">
        <f t="shared" si="0"/>
        <v>0</v>
      </c>
      <c r="E29" s="360">
        <f t="shared" si="1"/>
        <v>0</v>
      </c>
    </row>
    <row r="30" spans="1:5" x14ac:dyDescent="0.2">
      <c r="A30" s="361"/>
      <c r="B30" s="362"/>
      <c r="C30" s="359"/>
      <c r="D30" s="360">
        <f t="shared" si="0"/>
        <v>0</v>
      </c>
      <c r="E30" s="360">
        <f t="shared" si="1"/>
        <v>0</v>
      </c>
    </row>
    <row r="31" spans="1:5" x14ac:dyDescent="0.2">
      <c r="A31" s="361"/>
      <c r="B31" s="362"/>
      <c r="C31" s="359"/>
      <c r="D31" s="360">
        <f t="shared" si="0"/>
        <v>0</v>
      </c>
      <c r="E31" s="360">
        <f t="shared" si="1"/>
        <v>0</v>
      </c>
    </row>
    <row r="32" spans="1:5" x14ac:dyDescent="0.2">
      <c r="A32" s="361"/>
      <c r="B32" s="362"/>
      <c r="C32" s="359"/>
      <c r="D32" s="360">
        <f t="shared" si="0"/>
        <v>0</v>
      </c>
      <c r="E32" s="360">
        <f t="shared" si="1"/>
        <v>0</v>
      </c>
    </row>
    <row r="33" spans="1:5" x14ac:dyDescent="0.2">
      <c r="A33" s="361"/>
      <c r="B33" s="362"/>
      <c r="C33" s="359"/>
      <c r="D33" s="360">
        <f t="shared" si="0"/>
        <v>0</v>
      </c>
      <c r="E33" s="360">
        <f t="shared" si="1"/>
        <v>0</v>
      </c>
    </row>
    <row r="34" spans="1:5" x14ac:dyDescent="0.2">
      <c r="A34" s="361"/>
      <c r="B34" s="362"/>
      <c r="C34" s="359"/>
      <c r="D34" s="360">
        <f t="shared" si="0"/>
        <v>0</v>
      </c>
      <c r="E34" s="360">
        <f t="shared" si="1"/>
        <v>0</v>
      </c>
    </row>
    <row r="35" spans="1:5" x14ac:dyDescent="0.2">
      <c r="A35" s="363"/>
      <c r="B35" s="349"/>
      <c r="C35" s="349"/>
      <c r="D35" s="349"/>
      <c r="E35" s="364"/>
    </row>
    <row r="36" spans="1:5" x14ac:dyDescent="0.2">
      <c r="A36" s="455" t="s">
        <v>404</v>
      </c>
      <c r="B36" s="456"/>
      <c r="C36" s="354">
        <f>SUBTOTAL(9,C37:C50)</f>
        <v>0</v>
      </c>
      <c r="D36" s="365">
        <f>SUBTOTAL(9,D37:D57)</f>
        <v>0</v>
      </c>
      <c r="E36" s="364"/>
    </row>
    <row r="37" spans="1:5" x14ac:dyDescent="0.2">
      <c r="A37" s="361"/>
      <c r="B37" s="362"/>
      <c r="C37" s="359"/>
      <c r="D37" s="360">
        <f t="shared" ref="D37:D50" si="2">IFERROR(C37/GG_Empresa,0)</f>
        <v>0</v>
      </c>
      <c r="E37" s="360">
        <f t="shared" ref="E37:E50" si="3">IFERROR(C37/GG_Pesos,0)</f>
        <v>0</v>
      </c>
    </row>
    <row r="38" spans="1:5" x14ac:dyDescent="0.2">
      <c r="A38" s="361"/>
      <c r="B38" s="362"/>
      <c r="C38" s="359"/>
      <c r="D38" s="360">
        <f t="shared" si="2"/>
        <v>0</v>
      </c>
      <c r="E38" s="360">
        <f t="shared" si="3"/>
        <v>0</v>
      </c>
    </row>
    <row r="39" spans="1:5" x14ac:dyDescent="0.2">
      <c r="A39" s="361"/>
      <c r="B39" s="362"/>
      <c r="C39" s="359"/>
      <c r="D39" s="360">
        <f t="shared" si="2"/>
        <v>0</v>
      </c>
      <c r="E39" s="360">
        <f t="shared" si="3"/>
        <v>0</v>
      </c>
    </row>
    <row r="40" spans="1:5" x14ac:dyDescent="0.2">
      <c r="A40" s="361"/>
      <c r="B40" s="362"/>
      <c r="C40" s="359"/>
      <c r="D40" s="360">
        <f t="shared" si="2"/>
        <v>0</v>
      </c>
      <c r="E40" s="360">
        <f t="shared" si="3"/>
        <v>0</v>
      </c>
    </row>
    <row r="41" spans="1:5" x14ac:dyDescent="0.2">
      <c r="A41" s="361"/>
      <c r="B41" s="362"/>
      <c r="C41" s="359"/>
      <c r="D41" s="360">
        <f t="shared" si="2"/>
        <v>0</v>
      </c>
      <c r="E41" s="360">
        <f t="shared" si="3"/>
        <v>0</v>
      </c>
    </row>
    <row r="42" spans="1:5" x14ac:dyDescent="0.2">
      <c r="A42" s="361"/>
      <c r="B42" s="362"/>
      <c r="C42" s="359"/>
      <c r="D42" s="360">
        <f t="shared" si="2"/>
        <v>0</v>
      </c>
      <c r="E42" s="360">
        <f t="shared" si="3"/>
        <v>0</v>
      </c>
    </row>
    <row r="43" spans="1:5" x14ac:dyDescent="0.2">
      <c r="A43" s="361"/>
      <c r="B43" s="362"/>
      <c r="C43" s="359"/>
      <c r="D43" s="360">
        <f t="shared" si="2"/>
        <v>0</v>
      </c>
      <c r="E43" s="360">
        <f t="shared" si="3"/>
        <v>0</v>
      </c>
    </row>
    <row r="44" spans="1:5" x14ac:dyDescent="0.2">
      <c r="A44" s="361"/>
      <c r="B44" s="362"/>
      <c r="C44" s="359"/>
      <c r="D44" s="360">
        <f t="shared" si="2"/>
        <v>0</v>
      </c>
      <c r="E44" s="360">
        <f t="shared" si="3"/>
        <v>0</v>
      </c>
    </row>
    <row r="45" spans="1:5" x14ac:dyDescent="0.2">
      <c r="A45" s="361"/>
      <c r="B45" s="362"/>
      <c r="C45" s="359"/>
      <c r="D45" s="360">
        <f t="shared" si="2"/>
        <v>0</v>
      </c>
      <c r="E45" s="360">
        <f t="shared" si="3"/>
        <v>0</v>
      </c>
    </row>
    <row r="46" spans="1:5" x14ac:dyDescent="0.2">
      <c r="A46" s="361"/>
      <c r="B46" s="362"/>
      <c r="C46" s="359"/>
      <c r="D46" s="360">
        <f t="shared" si="2"/>
        <v>0</v>
      </c>
      <c r="E46" s="360">
        <f t="shared" si="3"/>
        <v>0</v>
      </c>
    </row>
    <row r="47" spans="1:5" x14ac:dyDescent="0.2">
      <c r="A47" s="361"/>
      <c r="B47" s="362"/>
      <c r="C47" s="359"/>
      <c r="D47" s="360">
        <f t="shared" si="2"/>
        <v>0</v>
      </c>
      <c r="E47" s="360">
        <f t="shared" si="3"/>
        <v>0</v>
      </c>
    </row>
    <row r="48" spans="1:5" x14ac:dyDescent="0.2">
      <c r="A48" s="361"/>
      <c r="B48" s="362"/>
      <c r="C48" s="359"/>
      <c r="D48" s="360">
        <f t="shared" si="2"/>
        <v>0</v>
      </c>
      <c r="E48" s="360">
        <f t="shared" si="3"/>
        <v>0</v>
      </c>
    </row>
    <row r="49" spans="1:5" x14ac:dyDescent="0.2">
      <c r="A49" s="361"/>
      <c r="B49" s="362"/>
      <c r="C49" s="359"/>
      <c r="D49" s="360">
        <f t="shared" si="2"/>
        <v>0</v>
      </c>
      <c r="E49" s="360">
        <f t="shared" si="3"/>
        <v>0</v>
      </c>
    </row>
    <row r="50" spans="1:5" x14ac:dyDescent="0.2">
      <c r="A50" s="361"/>
      <c r="B50" s="362"/>
      <c r="C50" s="359"/>
      <c r="D50" s="360">
        <f t="shared" si="2"/>
        <v>0</v>
      </c>
      <c r="E50" s="360">
        <f t="shared" si="3"/>
        <v>0</v>
      </c>
    </row>
    <row r="51" spans="1:5" x14ac:dyDescent="0.2">
      <c r="A51" s="363"/>
      <c r="B51" s="349"/>
      <c r="C51" s="349"/>
      <c r="D51" s="349"/>
      <c r="E51" s="364"/>
    </row>
    <row r="52" spans="1:5" x14ac:dyDescent="0.2">
      <c r="A52" s="455" t="s">
        <v>405</v>
      </c>
      <c r="B52" s="456"/>
      <c r="C52" s="354">
        <f>SUBTOTAL(9,C11:C50)</f>
        <v>0</v>
      </c>
      <c r="D52" s="366"/>
      <c r="E52" s="367">
        <f>SUBTOTAL(9,E11:E50)</f>
        <v>0</v>
      </c>
    </row>
  </sheetData>
  <mergeCells count="6">
    <mergeCell ref="A52:B52"/>
    <mergeCell ref="A7:E7"/>
    <mergeCell ref="A8:E8"/>
    <mergeCell ref="A10:B10"/>
    <mergeCell ref="A11:B11"/>
    <mergeCell ref="A36:B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E63ADCB55A48459A4C89A12B96EA79" ma:contentTypeVersion="10" ma:contentTypeDescription="Crear nuevo documento." ma:contentTypeScope="" ma:versionID="060cad7c3bf7be753259b58d23d0538f">
  <xsd:schema xmlns:xsd="http://www.w3.org/2001/XMLSchema" xmlns:xs="http://www.w3.org/2001/XMLSchema" xmlns:p="http://schemas.microsoft.com/office/2006/metadata/properties" xmlns:ns3="3e047148-737a-4a1c-ac09-cb6ac43534c3" xmlns:ns4="6bcb3617-8151-416f-89da-cdd5e17d1162" targetNamespace="http://schemas.microsoft.com/office/2006/metadata/properties" ma:root="true" ma:fieldsID="23a4f66a45ecd3d52e10490029036eb5" ns3:_="" ns4:_="">
    <xsd:import namespace="3e047148-737a-4a1c-ac09-cb6ac43534c3"/>
    <xsd:import namespace="6bcb3617-8151-416f-89da-cdd5e17d11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47148-737a-4a1c-ac09-cb6ac43534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cb3617-8151-416f-89da-cdd5e17d116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687940-7292-4FAB-9850-35A753FC9F51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3e047148-737a-4a1c-ac09-cb6ac43534c3"/>
    <ds:schemaRef ds:uri="http://schemas.microsoft.com/office/infopath/2007/PartnerControls"/>
    <ds:schemaRef ds:uri="http://schemas.openxmlformats.org/package/2006/metadata/core-properties"/>
    <ds:schemaRef ds:uri="6bcb3617-8151-416f-89da-cdd5e17d1162"/>
  </ds:schemaRefs>
</ds:datastoreItem>
</file>

<file path=customXml/itemProps2.xml><?xml version="1.0" encoding="utf-8"?>
<ds:datastoreItem xmlns:ds="http://schemas.openxmlformats.org/officeDocument/2006/customXml" ds:itemID="{4CEBFE2F-B7EE-4C8F-AFA2-87550A762C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621225-AFE3-4831-9BF2-C050C82EA8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047148-737a-4a1c-ac09-cb6ac43534c3"/>
    <ds:schemaRef ds:uri="6bcb3617-8151-416f-89da-cdd5e17d11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RGP</vt:lpstr>
      <vt:lpstr>INFRAESTRUCTURA BASICA</vt:lpstr>
      <vt:lpstr>ESPECIALES</vt:lpstr>
      <vt:lpstr>PT</vt:lpstr>
      <vt:lpstr>CdA</vt:lpstr>
      <vt:lpstr>Grafico Curva Inversiones</vt:lpstr>
      <vt:lpstr>ANALISIS DE PRECIOS</vt:lpstr>
      <vt:lpstr>GASTOS GENERALES</vt:lpstr>
      <vt:lpstr>ESPECIALES!Área_de_impresión</vt:lpstr>
      <vt:lpstr>'INFRAESTRUCTURA BASICA'!Área_de_impresión</vt:lpstr>
      <vt:lpstr>RGP!Área_de_impresión</vt:lpstr>
      <vt:lpstr>'INFRAESTRUCTURA BASICA'!Títulos_a_imprimir</vt:lpstr>
    </vt:vector>
  </TitlesOfParts>
  <Company>IVBA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de la Vivienda</dc:creator>
  <cp:lastModifiedBy>LZ</cp:lastModifiedBy>
  <cp:lastPrinted>2022-02-02T10:15:14Z</cp:lastPrinted>
  <dcterms:created xsi:type="dcterms:W3CDTF">2014-07-16T13:31:23Z</dcterms:created>
  <dcterms:modified xsi:type="dcterms:W3CDTF">2022-02-02T14:35:37Z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0x0101002BE63ADCB55A48459A4C89A12B96EA79</vt:lpwstr>
  </property>
</Properties>
</file>