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GUARDIA\Documentos\GABRIELA GUARDIA\RAWSON\VALLE DEL SOL\LICITACION Nº 6-2021\Carpeta para imprimir\"/>
    </mc:Choice>
  </mc:AlternateContent>
  <xr:revisionPtr revIDLastSave="0" documentId="13_ncr:1_{D7666359-06EF-4CB8-A351-CAE8C3C1F205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RGP" sheetId="10" r:id="rId1"/>
    <sheet name="INFRAESTRUCTURA BASICA" sheetId="4" r:id="rId2"/>
    <sheet name="ESPECIALES" sheetId="3" r:id="rId3"/>
    <sheet name="PT" sheetId="6" r:id="rId4"/>
    <sheet name="CdA" sheetId="7" r:id="rId5"/>
    <sheet name="Grafico Curva Inversiones" sheetId="8" r:id="rId6"/>
    <sheet name="ANALISIS DE PRECIOS" sheetId="12" r:id="rId7"/>
    <sheet name="GASTOS GENERALES" sheetId="11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nticipo_Financiero" localSheetId="4">[1]Datos!$C$7</definedName>
    <definedName name="Anticipo_Financiero" localSheetId="5">[1]Datos!$C$7</definedName>
    <definedName name="Anticipo_Financiero" localSheetId="3">[1]Datos!$C$7</definedName>
    <definedName name="Anticipo_Financiero">[2]Datos!$C$7</definedName>
    <definedName name="_xlnm.Print_Area" localSheetId="2">ESPECIALES!$B$1:$H$68</definedName>
    <definedName name="_xlnm.Print_Area" localSheetId="1">'INFRAESTRUCTURA BASICA'!$B$1:$H$179</definedName>
    <definedName name="_xlnm.Print_Area" localSheetId="0">RGP!$A$1:$H$58</definedName>
    <definedName name="Comitente">[2]Datos!$C$1</definedName>
    <definedName name="Contratista">[2]Datos!$C$12</definedName>
    <definedName name="Monto_Oferta" localSheetId="4">[1]CyP!$H$149</definedName>
    <definedName name="Monto_Oferta" localSheetId="5">[1]CyP!$H$149</definedName>
    <definedName name="Monto_Oferta" localSheetId="3">[1]CyP!$H$149</definedName>
    <definedName name="Monto_Oferta">[2]CyP!$H$148</definedName>
    <definedName name="Monto_Terreno">[2]Datos!$C$21</definedName>
    <definedName name="Número_Expediente">[2]Datos!$C$5</definedName>
    <definedName name="Número_Licitación">[2]Datos!$C$4</definedName>
    <definedName name="Obra">[2]Datos!$C$2</definedName>
    <definedName name="Plazo_Obra">[2]Datos!$C$9</definedName>
    <definedName name="Tabla_Comp_Presup">[3]CyP!$A:$I</definedName>
    <definedName name="Tabla_CyP">[4]CyP!$A:$I</definedName>
    <definedName name="Tabla_Datos">[3]Datos!$B:$D</definedName>
    <definedName name="Tabla_Insumos">[4]Insumos!$A:$E</definedName>
    <definedName name="Tabla_NumeroItem">[4]Datos!$A$35:$D$213</definedName>
    <definedName name="_xlnm.Print_Titles" localSheetId="1">'INFRAESTRUCTURA BASICA'!$3:$11</definedName>
    <definedName name="Ubicación">[2]Datos!$C$3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1" l="1"/>
  <c r="E50" i="11"/>
  <c r="D50" i="11"/>
  <c r="E49" i="11"/>
  <c r="D49" i="11"/>
  <c r="E48" i="11"/>
  <c r="D48" i="11"/>
  <c r="E47" i="11"/>
  <c r="D47" i="11"/>
  <c r="E46" i="11"/>
  <c r="D46" i="11"/>
  <c r="E45" i="11"/>
  <c r="D45" i="11"/>
  <c r="E44" i="11"/>
  <c r="D44" i="11"/>
  <c r="E43" i="11"/>
  <c r="D43" i="11"/>
  <c r="E42" i="11"/>
  <c r="D42" i="11"/>
  <c r="E41" i="11"/>
  <c r="D41" i="11"/>
  <c r="E40" i="11"/>
  <c r="D40" i="11"/>
  <c r="E39" i="11"/>
  <c r="D39" i="11"/>
  <c r="E38" i="11"/>
  <c r="D38" i="11"/>
  <c r="E37" i="11"/>
  <c r="D37" i="11"/>
  <c r="C36" i="11"/>
  <c r="E34" i="11"/>
  <c r="D34" i="11"/>
  <c r="E33" i="11"/>
  <c r="D33" i="11"/>
  <c r="E32" i="11"/>
  <c r="D32" i="11"/>
  <c r="E31" i="11"/>
  <c r="D31" i="11"/>
  <c r="E30" i="11"/>
  <c r="D30" i="11"/>
  <c r="E29" i="11"/>
  <c r="D29" i="11"/>
  <c r="E28" i="11"/>
  <c r="D28" i="11"/>
  <c r="E27" i="11"/>
  <c r="D27" i="11"/>
  <c r="E26" i="11"/>
  <c r="D26" i="11"/>
  <c r="E25" i="11"/>
  <c r="D25" i="11"/>
  <c r="E24" i="11"/>
  <c r="D24" i="11"/>
  <c r="E23" i="11"/>
  <c r="D23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C11" i="11"/>
  <c r="B5" i="11"/>
  <c r="B3" i="11"/>
  <c r="B2" i="11"/>
  <c r="B1" i="11"/>
  <c r="D11" i="11" l="1"/>
  <c r="E52" i="11"/>
  <c r="D36" i="11"/>
  <c r="R84" i="6"/>
  <c r="R85" i="6"/>
  <c r="R86" i="6"/>
  <c r="R87" i="6"/>
  <c r="R88" i="6"/>
  <c r="R89" i="6"/>
  <c r="R90" i="6"/>
  <c r="R91" i="6"/>
  <c r="B90" i="6" l="1"/>
  <c r="B91" i="6"/>
  <c r="B89" i="6"/>
  <c r="B84" i="6" l="1"/>
  <c r="B85" i="6"/>
  <c r="B86" i="6"/>
  <c r="B87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11" i="6"/>
  <c r="R93" i="6"/>
  <c r="R92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0" i="6"/>
  <c r="R19" i="6"/>
  <c r="R18" i="6"/>
  <c r="R17" i="6"/>
  <c r="R16" i="6"/>
  <c r="R15" i="6"/>
  <c r="R14" i="6"/>
  <c r="R13" i="6"/>
  <c r="G6" i="6"/>
  <c r="H6" i="6" s="1"/>
  <c r="I6" i="6" s="1"/>
  <c r="J6" i="6" s="1"/>
  <c r="K6" i="6" s="1"/>
  <c r="L6" i="6" s="1"/>
  <c r="M6" i="6" s="1"/>
  <c r="N6" i="6" s="1"/>
  <c r="O6" i="6" s="1"/>
  <c r="P6" i="6" s="1"/>
  <c r="Q6" i="6" s="1"/>
  <c r="M94" i="6" l="1"/>
  <c r="F94" i="6"/>
  <c r="G94" i="6"/>
  <c r="O94" i="6"/>
  <c r="N94" i="6"/>
  <c r="H94" i="6"/>
  <c r="P94" i="6"/>
  <c r="I94" i="6"/>
  <c r="Q94" i="6"/>
  <c r="J94" i="6"/>
  <c r="K94" i="6"/>
  <c r="D93" i="6"/>
  <c r="L94" i="6"/>
  <c r="F95" i="6" l="1"/>
  <c r="G95" i="6" s="1"/>
  <c r="H95" i="6" s="1"/>
  <c r="I95" i="6" s="1"/>
  <c r="J95" i="6" s="1"/>
  <c r="K95" i="6" s="1"/>
  <c r="L95" i="6" s="1"/>
  <c r="M95" i="6" s="1"/>
  <c r="N95" i="6" s="1"/>
  <c r="O95" i="6" s="1"/>
  <c r="P95" i="6" s="1"/>
  <c r="Q95" i="6" s="1"/>
  <c r="G45" i="4"/>
  <c r="G46" i="4"/>
  <c r="G48" i="4"/>
  <c r="G51" i="4"/>
  <c r="G53" i="4"/>
  <c r="G49" i="4" l="1"/>
  <c r="G43" i="4"/>
  <c r="F57" i="3" l="1"/>
  <c r="D57" i="3"/>
  <c r="G48" i="3"/>
  <c r="G47" i="3"/>
  <c r="G46" i="3"/>
  <c r="G45" i="3"/>
  <c r="G39" i="3"/>
  <c r="G38" i="3"/>
  <c r="G37" i="3"/>
  <c r="G36" i="3"/>
  <c r="G35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F169" i="4"/>
  <c r="D169" i="4"/>
  <c r="G154" i="4"/>
  <c r="G153" i="4"/>
  <c r="G149" i="4"/>
  <c r="G148" i="4"/>
  <c r="G146" i="4"/>
  <c r="G144" i="4"/>
  <c r="G142" i="4"/>
  <c r="G141" i="4"/>
  <c r="G140" i="4"/>
  <c r="G139" i="4"/>
  <c r="G137" i="4"/>
  <c r="G132" i="4"/>
  <c r="G131" i="4"/>
  <c r="G129" i="4"/>
  <c r="G127" i="4"/>
  <c r="G125" i="4"/>
  <c r="G124" i="4"/>
  <c r="G123" i="4"/>
  <c r="G121" i="4"/>
  <c r="G120" i="4"/>
  <c r="G119" i="4"/>
  <c r="G114" i="4"/>
  <c r="G113" i="4"/>
  <c r="G112" i="4"/>
  <c r="G111" i="4"/>
  <c r="G110" i="4"/>
  <c r="G109" i="4"/>
  <c r="G108" i="4"/>
  <c r="G107" i="4"/>
  <c r="G105" i="4"/>
  <c r="G104" i="4"/>
  <c r="G103" i="4"/>
  <c r="G102" i="4"/>
  <c r="G100" i="4"/>
  <c r="G98" i="4"/>
  <c r="G97" i="4"/>
  <c r="G95" i="4"/>
  <c r="G94" i="4"/>
  <c r="G92" i="4"/>
  <c r="G91" i="4"/>
  <c r="G89" i="4"/>
  <c r="G88" i="4"/>
  <c r="G86" i="4"/>
  <c r="G81" i="4"/>
  <c r="G80" i="4"/>
  <c r="G79" i="4"/>
  <c r="G78" i="4"/>
  <c r="G74" i="4"/>
  <c r="G73" i="4"/>
  <c r="G72" i="4"/>
  <c r="G71" i="4"/>
  <c r="G70" i="4"/>
  <c r="G65" i="4"/>
  <c r="G64" i="4"/>
  <c r="G63" i="4"/>
  <c r="G62" i="4"/>
  <c r="G61" i="4"/>
  <c r="G59" i="4"/>
  <c r="G58" i="4"/>
  <c r="G57" i="4"/>
  <c r="G56" i="4"/>
  <c r="G39" i="4"/>
  <c r="G38" i="4"/>
  <c r="G37" i="4"/>
  <c r="G35" i="4"/>
  <c r="G33" i="4"/>
  <c r="G31" i="4"/>
  <c r="G29" i="4"/>
  <c r="G28" i="4"/>
  <c r="G27" i="4"/>
  <c r="G25" i="4"/>
  <c r="G24" i="4"/>
  <c r="G23" i="4"/>
  <c r="G21" i="4"/>
  <c r="G20" i="4"/>
  <c r="G19" i="4"/>
  <c r="G32" i="3" l="1"/>
  <c r="H32" i="3" s="1"/>
  <c r="H54" i="3" s="1"/>
  <c r="G49" i="3"/>
  <c r="G56" i="3" s="1"/>
  <c r="G32" i="4"/>
  <c r="G99" i="4"/>
  <c r="G122" i="4"/>
  <c r="G34" i="4"/>
  <c r="G126" i="4"/>
  <c r="G128" i="4"/>
  <c r="G143" i="4"/>
  <c r="G130" i="4"/>
  <c r="G145" i="4"/>
  <c r="G30" i="4"/>
  <c r="G85" i="4"/>
  <c r="G136" i="4"/>
  <c r="H49" i="3"/>
  <c r="H56" i="3" s="1"/>
  <c r="G96" i="4"/>
  <c r="G138" i="4"/>
  <c r="G36" i="4"/>
  <c r="G90" i="4"/>
  <c r="G40" i="3"/>
  <c r="G55" i="3" s="1"/>
  <c r="G22" i="4"/>
  <c r="G147" i="4"/>
  <c r="G101" i="4"/>
  <c r="G75" i="4"/>
  <c r="G26" i="4"/>
  <c r="G106" i="4"/>
  <c r="G118" i="4"/>
  <c r="G18" i="4"/>
  <c r="G87" i="4"/>
  <c r="G82" i="4"/>
  <c r="G93" i="4"/>
  <c r="G156" i="4"/>
  <c r="H40" i="3" l="1"/>
  <c r="H55" i="3" s="1"/>
  <c r="H57" i="3" s="1"/>
  <c r="G54" i="3"/>
  <c r="G57" i="3" s="1"/>
  <c r="F58" i="3" s="1"/>
  <c r="G58" i="3" s="1"/>
  <c r="G133" i="4"/>
  <c r="G166" i="4" s="1"/>
  <c r="H75" i="4"/>
  <c r="H163" i="4" s="1"/>
  <c r="G163" i="4"/>
  <c r="H156" i="4"/>
  <c r="H168" i="4" s="1"/>
  <c r="G168" i="4"/>
  <c r="G150" i="4"/>
  <c r="G167" i="4" s="1"/>
  <c r="H82" i="4"/>
  <c r="H164" i="4" s="1"/>
  <c r="G164" i="4"/>
  <c r="G40" i="4"/>
  <c r="G115" i="4"/>
  <c r="G165" i="4" s="1"/>
  <c r="H133" i="4" l="1"/>
  <c r="H166" i="4" s="1"/>
  <c r="H150" i="4"/>
  <c r="H167" i="4" s="1"/>
  <c r="H40" i="4"/>
  <c r="H161" i="4" s="1"/>
  <c r="G161" i="4"/>
  <c r="H115" i="4"/>
  <c r="H165" i="4" l="1"/>
  <c r="G60" i="4"/>
  <c r="G54" i="4" l="1"/>
  <c r="G67" i="4" s="1"/>
  <c r="G162" i="4" s="1"/>
  <c r="G169" i="4" s="1"/>
  <c r="G172" i="4" s="1"/>
  <c r="E97" i="6" l="1"/>
  <c r="E98" i="6"/>
  <c r="J97" i="6"/>
  <c r="M97" i="6"/>
  <c r="Q97" i="6"/>
  <c r="I97" i="6"/>
  <c r="H97" i="6"/>
  <c r="N97" i="6"/>
  <c r="O97" i="6"/>
  <c r="K97" i="6"/>
  <c r="P97" i="6"/>
  <c r="G97" i="6"/>
  <c r="F97" i="6"/>
  <c r="L97" i="6"/>
  <c r="H67" i="4"/>
  <c r="H162" i="4" s="1"/>
  <c r="H169" i="4" s="1"/>
  <c r="I38" i="3"/>
  <c r="I39" i="3"/>
  <c r="I37" i="3"/>
  <c r="I50" i="4"/>
  <c r="I44" i="4"/>
  <c r="I52" i="4"/>
  <c r="I155" i="4"/>
  <c r="I55" i="4"/>
  <c r="I47" i="4"/>
  <c r="I48" i="4"/>
  <c r="I53" i="4"/>
  <c r="I46" i="4"/>
  <c r="I51" i="4"/>
  <c r="I45" i="4"/>
  <c r="I43" i="4"/>
  <c r="I49" i="4"/>
  <c r="I73" i="4"/>
  <c r="I103" i="4"/>
  <c r="I114" i="4"/>
  <c r="I64" i="4"/>
  <c r="I119" i="4"/>
  <c r="I57" i="4"/>
  <c r="I78" i="4"/>
  <c r="I70" i="4"/>
  <c r="I121" i="4"/>
  <c r="I132" i="4"/>
  <c r="I79" i="4"/>
  <c r="I33" i="4"/>
  <c r="I123" i="4"/>
  <c r="I89" i="4"/>
  <c r="I112" i="4"/>
  <c r="I127" i="4"/>
  <c r="I94" i="4"/>
  <c r="I81" i="4"/>
  <c r="I19" i="4"/>
  <c r="I86" i="4"/>
  <c r="I120" i="4"/>
  <c r="I31" i="4"/>
  <c r="I148" i="4"/>
  <c r="I59" i="4"/>
  <c r="I139" i="4"/>
  <c r="I102" i="4"/>
  <c r="I125" i="4"/>
  <c r="I142" i="4"/>
  <c r="I129" i="4"/>
  <c r="I28" i="4"/>
  <c r="I131" i="4"/>
  <c r="I97" i="4"/>
  <c r="I98" i="4"/>
  <c r="I80" i="4"/>
  <c r="I104" i="4"/>
  <c r="I38" i="4"/>
  <c r="I137" i="4"/>
  <c r="I72" i="4"/>
  <c r="I153" i="4"/>
  <c r="I111" i="4"/>
  <c r="I141" i="4"/>
  <c r="I24" i="4"/>
  <c r="I56" i="4"/>
  <c r="I108" i="4"/>
  <c r="I20" i="4"/>
  <c r="I109" i="4"/>
  <c r="I74" i="4"/>
  <c r="I35" i="4"/>
  <c r="I95" i="4"/>
  <c r="I88" i="4"/>
  <c r="I21" i="4"/>
  <c r="I124" i="4"/>
  <c r="I37" i="4"/>
  <c r="I25" i="4"/>
  <c r="I144" i="4"/>
  <c r="I65" i="4"/>
  <c r="I146" i="4"/>
  <c r="I100" i="4"/>
  <c r="I58" i="4"/>
  <c r="I140" i="4"/>
  <c r="I63" i="4"/>
  <c r="I39" i="4"/>
  <c r="I62" i="4"/>
  <c r="I154" i="4"/>
  <c r="I92" i="4"/>
  <c r="I110" i="4"/>
  <c r="I61" i="4"/>
  <c r="I91" i="4"/>
  <c r="I113" i="4"/>
  <c r="I105" i="4"/>
  <c r="I27" i="4"/>
  <c r="I107" i="4"/>
  <c r="I29" i="4"/>
  <c r="I23" i="4"/>
  <c r="I71" i="4"/>
  <c r="I149" i="4"/>
  <c r="I34" i="4"/>
  <c r="I85" i="4"/>
  <c r="I99" i="4"/>
  <c r="I130" i="4"/>
  <c r="I90" i="4"/>
  <c r="I143" i="4"/>
  <c r="I87" i="4"/>
  <c r="I30" i="4"/>
  <c r="I96" i="4"/>
  <c r="I60" i="4"/>
  <c r="D170" i="4"/>
  <c r="F170" i="4"/>
  <c r="F98" i="6" l="1"/>
  <c r="G98" i="6" s="1"/>
  <c r="H98" i="6" s="1"/>
  <c r="I98" i="6" s="1"/>
  <c r="J98" i="6" s="1"/>
  <c r="K98" i="6" s="1"/>
  <c r="L98" i="6" s="1"/>
  <c r="M98" i="6" s="1"/>
  <c r="N98" i="6" s="1"/>
  <c r="O98" i="6" s="1"/>
  <c r="P98" i="6" s="1"/>
  <c r="Q98" i="6" s="1"/>
  <c r="G17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Niky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 debe tomar como referencia el valor de la UVI del último día del mes inmediato anterior a la presentación, tomándose de lo publicado por el Banco Central de la República Argentina.</t>
        </r>
      </text>
    </comment>
    <comment ref="D10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La fecha debe escribirse en formato 00/00/0000.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Niky</author>
  </authors>
  <commentList>
    <comment ref="D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Se debe tomar como referencia el valor de la UVI del último día del mes inmediato anterior a la presentación, tomándose de lo publicado por el Banco Central de la República Argentina.</t>
        </r>
      </text>
    </comment>
    <comment ref="D10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La fecha debe escribirse en formato 00/00/0000.
</t>
        </r>
      </text>
    </comment>
  </commentList>
</comments>
</file>

<file path=xl/sharedStrings.xml><?xml version="1.0" encoding="utf-8"?>
<sst xmlns="http://schemas.openxmlformats.org/spreadsheetml/2006/main" count="728" uniqueCount="449">
  <si>
    <t>U</t>
  </si>
  <si>
    <t>m3</t>
  </si>
  <si>
    <t>ml</t>
  </si>
  <si>
    <t>m2</t>
  </si>
  <si>
    <t>u</t>
  </si>
  <si>
    <t>gl</t>
  </si>
  <si>
    <t>Item</t>
  </si>
  <si>
    <t>Cantidad</t>
  </si>
  <si>
    <t>Precio Total</t>
  </si>
  <si>
    <t>Descripcion</t>
  </si>
  <si>
    <t xml:space="preserve">Precio Unitario </t>
  </si>
  <si>
    <t>Badenes</t>
  </si>
  <si>
    <t>NOTAS:</t>
  </si>
  <si>
    <t>OBRAS RED AGUA POTABLE</t>
  </si>
  <si>
    <t>OBRAS PEATONAL</t>
  </si>
  <si>
    <t>OBRAS RED CLOACAL</t>
  </si>
  <si>
    <t>OBRAS RED GAS NATURAL</t>
  </si>
  <si>
    <t>OBRAS COMPLEMENTARIAS</t>
  </si>
  <si>
    <t>Descripción</t>
  </si>
  <si>
    <t>Desbosque,destronque y limpieza del terreno</t>
  </si>
  <si>
    <t>Ha</t>
  </si>
  <si>
    <t>Base o Sub-base suelo cemento</t>
  </si>
  <si>
    <t>tn</t>
  </si>
  <si>
    <t>Tomado de junta de dilataciòn</t>
  </si>
  <si>
    <t>Aceros especiales en barras colocados en HºAº</t>
  </si>
  <si>
    <t>gl.</t>
  </si>
  <si>
    <t>OBRAS RED ELECTRICA Y ALUMBRADO PUBLICO</t>
  </si>
  <si>
    <t>Red VIAL, apertura y tratamiento de CALZADA FLEXIBLE (Enripiado, Carpeta Asfàltica o Pavimento intertrabado)</t>
  </si>
  <si>
    <t>Excav. de zanja en terreno de cualquier categoría (incluye acopio y/o retiro del mat. de la excavación, entibados, desagote, depresión de napa, etc.)</t>
  </si>
  <si>
    <t>Relleno con material del lugar</t>
  </si>
  <si>
    <t>Provisión, acarreo y colocación de cañerías de PVC-RCP, clase 10, de espesor standard, con aro de goma. Incluye accesorios.</t>
  </si>
  <si>
    <t>Provisión de materiales y ejecución de conexiones domiciliarios de PEAD PN10 (cañerías, accesorios, etc.)</t>
  </si>
  <si>
    <t>Prueba Hidráulica</t>
  </si>
  <si>
    <t>Red de distribución de AGUA POTABLE</t>
  </si>
  <si>
    <t>SUBTOTAL RED DE AGUA</t>
  </si>
  <si>
    <t>ud</t>
  </si>
  <si>
    <t>SUBTOTAL RED VIAL, CALZADA FLEXIBLE</t>
  </si>
  <si>
    <t>Excavaciones y Rellenos</t>
  </si>
  <si>
    <t xml:space="preserve">Bocas de Registro (BR) </t>
  </si>
  <si>
    <t>SUBTOTAL RED CLOACAL</t>
  </si>
  <si>
    <t>Excavaciones para colocación de cañerías, medidas de acuerdo a planos, según ancho de zanja mínimo, tapada de proyecto y longitud de colocación de cañería.</t>
  </si>
  <si>
    <t xml:space="preserve">Provisión y colocación de válvulas de bloqueo, esféricas, de polietileno, incluyendo accesorios (extensor de vástago, camisa de PVC, marco y tapa, etc.)  </t>
  </si>
  <si>
    <t>Rellenos para colocación de cañería</t>
  </si>
  <si>
    <t>Varios</t>
  </si>
  <si>
    <t>Pruebas</t>
  </si>
  <si>
    <t xml:space="preserve"> Diámetro ……. mm</t>
  </si>
  <si>
    <t>SUBTOTAL RED DE GAS NATURAL</t>
  </si>
  <si>
    <t>Red de GAS NATURAL</t>
  </si>
  <si>
    <t>SUBTOTAL RED PEATONAL, VEREDAS</t>
  </si>
  <si>
    <t>SUBTOTAL OBRAS COMPLEMENTARIAS</t>
  </si>
  <si>
    <t>Red VIAL, apertura y tratamiento de CALZADA RIGIDA (Pavimento H°)</t>
  </si>
  <si>
    <t>Construcciòn de calzada de Hormigon de CP esp.: 0,18m.</t>
  </si>
  <si>
    <t>SUBTOTAL RED VIAL, CALZADA RIGIDA</t>
  </si>
  <si>
    <t>OBRAS RED PLUVIAL</t>
  </si>
  <si>
    <t>OBRAS RED VIAL (Calzada Flexible)</t>
  </si>
  <si>
    <t>1.1</t>
  </si>
  <si>
    <t>1.2</t>
  </si>
  <si>
    <t>1.3</t>
  </si>
  <si>
    <t>2.1</t>
  </si>
  <si>
    <t>2.2</t>
  </si>
  <si>
    <t>2.3</t>
  </si>
  <si>
    <t>3.1</t>
  </si>
  <si>
    <t>4.1</t>
  </si>
  <si>
    <t>4.2</t>
  </si>
  <si>
    <t>4.3</t>
  </si>
  <si>
    <t>5.1</t>
  </si>
  <si>
    <t>6.1</t>
  </si>
  <si>
    <t>6.2</t>
  </si>
  <si>
    <t>7.1</t>
  </si>
  <si>
    <t>1.1.1</t>
  </si>
  <si>
    <t>1.1.2</t>
  </si>
  <si>
    <t>1.1.3</t>
  </si>
  <si>
    <t>1.2.1</t>
  </si>
  <si>
    <t>1.3.1</t>
  </si>
  <si>
    <t>1.3.2</t>
  </si>
  <si>
    <t>1.4</t>
  </si>
  <si>
    <t>1.4.1</t>
  </si>
  <si>
    <t>1.5</t>
  </si>
  <si>
    <t>1.5.1</t>
  </si>
  <si>
    <t>1.6</t>
  </si>
  <si>
    <t>1.6.1</t>
  </si>
  <si>
    <t>1.7</t>
  </si>
  <si>
    <t>2.1.1</t>
  </si>
  <si>
    <t>Diámetro nominal ... mm</t>
  </si>
  <si>
    <t>2.1.2</t>
  </si>
  <si>
    <t>2.2.1</t>
  </si>
  <si>
    <t>2.2.2</t>
  </si>
  <si>
    <t>2.3.1</t>
  </si>
  <si>
    <t>3.5</t>
  </si>
  <si>
    <t>3.6</t>
  </si>
  <si>
    <t>3.7</t>
  </si>
  <si>
    <t>3.9</t>
  </si>
  <si>
    <t>4.4</t>
  </si>
  <si>
    <t>Rellenos</t>
  </si>
  <si>
    <t>Relleno c/material del lugar</t>
  </si>
  <si>
    <t>Provisión y colocación asiento de arena de 0,10 m de espesor</t>
  </si>
  <si>
    <t>5.1.1</t>
  </si>
  <si>
    <t>5.2</t>
  </si>
  <si>
    <t>5.2.1</t>
  </si>
  <si>
    <t>5.2.2</t>
  </si>
  <si>
    <t>Red PEATONAL, VEREDAS</t>
  </si>
  <si>
    <t>Diámetro ... mm</t>
  </si>
  <si>
    <t>5.3</t>
  </si>
  <si>
    <t>5.3.1</t>
  </si>
  <si>
    <t>5.4</t>
  </si>
  <si>
    <t>5.4.1</t>
  </si>
  <si>
    <t>5.4.2</t>
  </si>
  <si>
    <t>5.5</t>
  </si>
  <si>
    <t>5.5.1</t>
  </si>
  <si>
    <t>5.5.2</t>
  </si>
  <si>
    <t>5.6</t>
  </si>
  <si>
    <t>SUBTOTAL RED PLUVIAL</t>
  </si>
  <si>
    <t>Bocas de Registro (BR) de H°A° de 1,20 m de diámetro hasta 2,50 m de profundidad (incluye: excavación, cojinetes y marco/tapa de H°F° de tipo pesado ó fundición dúctil)</t>
  </si>
  <si>
    <t>6.1.1</t>
  </si>
  <si>
    <t>6.1.2</t>
  </si>
  <si>
    <t>6.1.3</t>
  </si>
  <si>
    <t>6.2.1</t>
  </si>
  <si>
    <t>6.3</t>
  </si>
  <si>
    <t>6.3.1</t>
  </si>
  <si>
    <t>6.2.2</t>
  </si>
  <si>
    <t>6.4</t>
  </si>
  <si>
    <t>6.4.1</t>
  </si>
  <si>
    <t>6.5</t>
  </si>
  <si>
    <t>6.5.1</t>
  </si>
  <si>
    <t>6.6</t>
  </si>
  <si>
    <t>Conexiones Domiciliarias</t>
  </si>
  <si>
    <t>7.2</t>
  </si>
  <si>
    <t>7.3</t>
  </si>
  <si>
    <t>7.4</t>
  </si>
  <si>
    <t>7.1.1</t>
  </si>
  <si>
    <t>7.2.1</t>
  </si>
  <si>
    <t>7.2.2</t>
  </si>
  <si>
    <t>7.3.1</t>
  </si>
  <si>
    <t>7.4.1</t>
  </si>
  <si>
    <t>7.5</t>
  </si>
  <si>
    <t>7.5.1</t>
  </si>
  <si>
    <t>7.5.2</t>
  </si>
  <si>
    <t>8.1</t>
  </si>
  <si>
    <t>8.3</t>
  </si>
  <si>
    <t>SUBTOTAL RED ELECTRICA Y ALUMBRADO PUBLICO</t>
  </si>
  <si>
    <t>Arboles 20L (Incluye aporte tierra negra)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</si>
  <si>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</si>
  <si>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</si>
  <si>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</si>
  <si>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</si>
  <si>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</si>
  <si>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</si>
  <si>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</si>
  <si>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</si>
  <si>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</si>
  <si>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</si>
  <si>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</si>
  <si>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</si>
  <si>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</si>
  <si>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</si>
  <si>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10.1</t>
  </si>
  <si>
    <t>10.2</t>
  </si>
  <si>
    <t>10.3</t>
  </si>
  <si>
    <t>10.4</t>
  </si>
  <si>
    <t>10.5</t>
  </si>
  <si>
    <t>SUBTOTAL PILARES MULTISERVICIO</t>
  </si>
  <si>
    <t>PILARES MULTISERVICIOS</t>
  </si>
  <si>
    <t>11.6</t>
  </si>
  <si>
    <t>SUBTOTAL NEXOS</t>
  </si>
  <si>
    <t>ud.</t>
  </si>
  <si>
    <t>Modalidad de ejecución:</t>
  </si>
  <si>
    <t>Ubicación del predio:</t>
  </si>
  <si>
    <t>Nombre del proyecto/barrio:</t>
  </si>
  <si>
    <t>Cantidad de lotes totales para uso residencial:</t>
  </si>
  <si>
    <t xml:space="preserve">Red PLUVIAL </t>
  </si>
  <si>
    <t>Valor de UVI a la fecha ($)</t>
  </si>
  <si>
    <t>Fecha de referencia UVI</t>
  </si>
  <si>
    <t>PILARES MULTISERVICIO (Electricidad/Gas)</t>
  </si>
  <si>
    <t>Ejecución Revoque Impermeable + Grueso fratasado de terminación</t>
  </si>
  <si>
    <t>Excavación</t>
  </si>
  <si>
    <t>Terraplén con compactaciòn especial</t>
  </si>
  <si>
    <t>Terraplén sin compactaciòn especial</t>
  </si>
  <si>
    <t>Provisiòn y colocación de caños de desague</t>
  </si>
  <si>
    <t>Señalamiento horizontal de acuerdo a normativas exigentes</t>
  </si>
  <si>
    <t>Provisión y colocación de cañerías (Entrada c/pipeta, Interconección, salida hacia vivienda y PAT)</t>
  </si>
  <si>
    <t>Red CLOACAL</t>
  </si>
  <si>
    <t>Total ($)</t>
  </si>
  <si>
    <t>Total (UVIs)</t>
  </si>
  <si>
    <t>A financiar por Nación</t>
  </si>
  <si>
    <t>A financiar por Ente Ejecutor</t>
  </si>
  <si>
    <t>RESUMEN DE LA INFRAESTRUCTURA REQUERIDA</t>
  </si>
  <si>
    <t>Ítem</t>
  </si>
  <si>
    <t>1. Se debe aclarar la condición frente al IVA.</t>
  </si>
  <si>
    <t>2. Se deben incluir todas las tareas necesarias para finalizar la obra.</t>
  </si>
  <si>
    <t>3. Se pueden incluir o eliminar items de la presente planilla según Proyecto.</t>
  </si>
  <si>
    <t>4. La no inclusión de un ítem o tarea no implica un reconocimiento adicional posterior.</t>
  </si>
  <si>
    <t>TOTALES ($,UVIs y %)</t>
  </si>
  <si>
    <t>5. Al momento de realizar el trámite TAD, tendrá que completar en el formulariode la solicitud un resumen del presupuesto solicitado que deberá corresponderse con el presente cómputo.</t>
  </si>
  <si>
    <t>6. De requerir la adquisición de suelo, el monto de dicha solicitud no corresponde en el presente cómputo sino que deberá especificarlo en el formulario del trámite.</t>
  </si>
  <si>
    <t>PLANILLA DE CÓMPUTO Y PRESUPUESTO DE LAS OBRAS DE INFRAESTRUCTURA REQUERIDAS</t>
  </si>
  <si>
    <t xml:space="preserve">VALOR DE LA INFRAESTRUCTURA BASICA. SIN NEXOS </t>
  </si>
  <si>
    <t xml:space="preserve">Provisión y colocación de caja medidor monofásico y tablero primario (ambos estancos) todo s/ disposiciones vigentes. </t>
  </si>
  <si>
    <t>Provisión, acarreo y colocación de cañerías de PVC/PEAD-RCP, clase 6/10, de espesor standard, con aro de goma. Incluye accesorios.</t>
  </si>
  <si>
    <t>5. Al momento de realizar el trámite TAD, tendrá que completar en el formulario de la solicitud un resumen del presupuesto solicitado que deberá corresponderse con el presente cómputo.</t>
  </si>
  <si>
    <t xml:space="preserve">Provisión, acarreo y colocación de conductos (Premoldeados de hormigón armado, Corrugado de PVC, etc.) s/ proyecto </t>
  </si>
  <si>
    <t>11.9</t>
  </si>
  <si>
    <t>Relleno, tapado y compactaciòn de zanja con material del lugar</t>
  </si>
  <si>
    <t>Excav. de zanja en terreno de cualquier categoría (incluye acopio y/o retiro del mat. de la excavación, voladura roca, entibados, desagote, depresión de napa, etc.)</t>
  </si>
  <si>
    <t>1.7.1</t>
  </si>
  <si>
    <t>1.8</t>
  </si>
  <si>
    <t>Estructura de sostén</t>
  </si>
  <si>
    <t>Prov. y montaje de columna metálica recta</t>
  </si>
  <si>
    <t>Conductores</t>
  </si>
  <si>
    <t>Provisión y montaje de columnas o postes</t>
  </si>
  <si>
    <t>Transformador</t>
  </si>
  <si>
    <t>Provisión y montaje de transformador</t>
  </si>
  <si>
    <t xml:space="preserve">Prov. y coloc. de cables aéreos preensamblados </t>
  </si>
  <si>
    <t>2.1.1.1</t>
  </si>
  <si>
    <t>2.1.1.2</t>
  </si>
  <si>
    <t>2.1.2.1</t>
  </si>
  <si>
    <t>2.2.2.1</t>
  </si>
  <si>
    <t>2.2.1.1</t>
  </si>
  <si>
    <t>2.3.1.1</t>
  </si>
  <si>
    <t>Red ELECTRICA DE MEDIA TENSIÓN, BAJA TENSION Y ALUMBRADO PUBLICO</t>
  </si>
  <si>
    <t>S.E.T.A.</t>
  </si>
  <si>
    <t>Prov. y montaje de columna de HºAº</t>
  </si>
  <si>
    <t>5.3.2</t>
  </si>
  <si>
    <t>Alcantarillas</t>
  </si>
  <si>
    <t>5.6.1</t>
  </si>
  <si>
    <t>5.7</t>
  </si>
  <si>
    <t>Cámaras de Inspección y Sumideros</t>
  </si>
  <si>
    <t>Ejecuciòn de Sumideros del Tipo</t>
  </si>
  <si>
    <t>Túneles</t>
  </si>
  <si>
    <t>Tunelería teledirigida</t>
  </si>
  <si>
    <t>Desagüe pluvial a cielo abierto</t>
  </si>
  <si>
    <t>Perfilado de canales</t>
  </si>
  <si>
    <t>Profundización de canales</t>
  </si>
  <si>
    <t>Limpieza de canales y zanjas</t>
  </si>
  <si>
    <t>Revestimiento y construcción de canales</t>
  </si>
  <si>
    <t>Manto geotextil</t>
  </si>
  <si>
    <t>Canal Trapecial Revestido con piedra en fondo y taludes</t>
  </si>
  <si>
    <t>Colchón de piedras c/alambre tejido en malla hexagonal galvanizado</t>
  </si>
  <si>
    <t xml:space="preserve">Canal de H°A° de sección rectangular </t>
  </si>
  <si>
    <t>Limpieza y desobstrucción cañerias</t>
  </si>
  <si>
    <t>5.7.1</t>
  </si>
  <si>
    <t>5.7.2</t>
  </si>
  <si>
    <t>5.7.3</t>
  </si>
  <si>
    <t>5.7.4</t>
  </si>
  <si>
    <t>5.8</t>
  </si>
  <si>
    <t>5.8.1</t>
  </si>
  <si>
    <t>5.8.2</t>
  </si>
  <si>
    <t>5.8.3</t>
  </si>
  <si>
    <t>5.8.4</t>
  </si>
  <si>
    <t>5.8.5</t>
  </si>
  <si>
    <t>5.8.6</t>
  </si>
  <si>
    <t>5.9</t>
  </si>
  <si>
    <t>5.10</t>
  </si>
  <si>
    <t>m</t>
  </si>
  <si>
    <t xml:space="preserve"> Los valores finales deben incluir impuestos, gastos generales y beneficios. </t>
  </si>
  <si>
    <t>Cordón cuneta de Hº Aº (incluye paquete estructural base)</t>
  </si>
  <si>
    <t>NEXOS REDES (s/ requerimiento de las prestatarias de servicios)</t>
  </si>
  <si>
    <t>NEXOS REDES (incluye obra civil y electromecánica)</t>
  </si>
  <si>
    <t>NEXOS REDES</t>
  </si>
  <si>
    <t>RUBROS OPCIONALES Y NEXOS DE REDES ADICIONADOS A LA INFRAESTRUCTURA BASICA</t>
  </si>
  <si>
    <t>Total UVIs</t>
  </si>
  <si>
    <t>Red Eléctrica de Media Tensión</t>
  </si>
  <si>
    <t>RED VIAL (Opción Calzada Rígida)</t>
  </si>
  <si>
    <t>Ejecución de Cámaras de Inspección</t>
  </si>
  <si>
    <t>Para canales y conductos en cualquier clase de terreno y profundidad (incluye: acopio y/o retiro del material de la excavación, entibados, desagote de zanja y/o depresión de napa en caso de ser necesario). Excavacion Mecánica.</t>
  </si>
  <si>
    <t>Provisión y colocación de gabinete medidor gas c/ marco y puerta metálicos (reglamentario 450 x 600 mm.)</t>
  </si>
  <si>
    <t>Ejecución fundación y pilar (mapostería o premoldeado s/ disposiciones vigentes)</t>
  </si>
  <si>
    <t>Colocación de membranas de polietileno o Geotextiles</t>
  </si>
  <si>
    <t>Preparación de la subrasante</t>
  </si>
  <si>
    <t>Provisión y colocación de válvulas de limpieza (VL). Incluye cámara, tapa y accesorios.</t>
  </si>
  <si>
    <t>Red Eléctrica Baja Tensión y Alumbrado Público</t>
  </si>
  <si>
    <t>7. Los Nexos necesarios deberán ser presentados de la misma manera que las redes internas, con su correspondiente Memoria técnica descriptiva y toda la documentación gráfica que permita su análisis.</t>
  </si>
  <si>
    <t>Provisión y colocación de válvulas esclusas (VE). Incluye cámara, tapa y accesorios.</t>
  </si>
  <si>
    <t>Provisión y colocación de válvulas de aire (VA). Incluye cámara, tapa y accesorios.</t>
  </si>
  <si>
    <t>Provisión y colocación de hidrantes (H). Incluye cámara, tapa y accesorios.</t>
  </si>
  <si>
    <t>Excavacion para colocación de cañerías, medidas de acuerdo a planos, según ancho de zanja mínimo, tapada mínima y longitud s/proyecto.</t>
  </si>
  <si>
    <t>Construcción de Alcantarillas de HºAº</t>
  </si>
  <si>
    <t>Excavación de zanja en terreno de cualquier categoría</t>
  </si>
  <si>
    <t>Bocas de Inspección y Limpieza (B.I.L.)</t>
  </si>
  <si>
    <t>Provisión de materiales y ejecución de B.I.L. de PVC110 en vereda. (Incluye cañerías, accesorios, marco y tapa ciega metálicos, etc.)</t>
  </si>
  <si>
    <t>Paquete Estructural</t>
  </si>
  <si>
    <t>1.3.3</t>
  </si>
  <si>
    <t>Diámetro nominal</t>
  </si>
  <si>
    <t>1.2.3</t>
  </si>
  <si>
    <t>1.2.2</t>
  </si>
  <si>
    <t>Provisión de materiales y ejecución de conexiones domiciliarias de PVC110 (Incluye cañerías, accesorios, etc.)</t>
  </si>
  <si>
    <t>6.2.3</t>
  </si>
  <si>
    <t>Provisión y colocación de cañerías polietileno de alta densidad (PEAD), malla de advertencia y accesorios promedio</t>
  </si>
  <si>
    <t>7.2.3</t>
  </si>
  <si>
    <t>7.2.4</t>
  </si>
  <si>
    <t>Señalética vertical (Indicadores de Calle)</t>
  </si>
  <si>
    <t>Pasante Peatonal sobre Cuneta en Tierra</t>
  </si>
  <si>
    <t>Pasante Peatonal sobre Cuneta Impermeabilizada</t>
  </si>
  <si>
    <t>Rampas Peatonals/ cordon cuneta</t>
  </si>
  <si>
    <t>Cordón cuneta de Hº Aº</t>
  </si>
  <si>
    <t>Excavación no Clasificada</t>
  </si>
  <si>
    <t>Excavación de zanja en terreno de cualquier categoría (Cuneta en Tierra)</t>
  </si>
  <si>
    <t>Puente  Acceso Vehicular</t>
  </si>
  <si>
    <t>Pasantes SJ 320</t>
  </si>
  <si>
    <t>Por licitación de obra y ejecución por empresa</t>
  </si>
  <si>
    <t>11.11</t>
  </si>
  <si>
    <t>11.12</t>
  </si>
  <si>
    <t xml:space="preserve">Calle Chacabuco entre Republica del Libano y Dr. Ortega - Rawson </t>
  </si>
  <si>
    <t>Diámetro nominal 150 mm</t>
  </si>
  <si>
    <t>Diámetro nominal 100 mm</t>
  </si>
  <si>
    <t>Diámetro nominal 110mm -incluye prueba hidraulica</t>
  </si>
  <si>
    <t>Diámetro nominal 160 mm -incluye prueba hidraulica</t>
  </si>
  <si>
    <t>Diámetro nominal 20 mm - Conexiones Cortas, incluye llave maestra y caja plástica de medidor con tapa (sin la inclusion del medidor).</t>
  </si>
  <si>
    <t>Diámetro nominal 20 mm - Conexiones Largas, incluye llave maestra y caja plástica de medidor con tapa (sin la inclusion del medidor).</t>
  </si>
  <si>
    <t>1.7.2</t>
  </si>
  <si>
    <t>Gasoducto interconexión a red existente (incluye excavación/tuneleo, cañerías, accesorios, pruebas, etc.)</t>
  </si>
  <si>
    <t>ml.</t>
  </si>
  <si>
    <t xml:space="preserve">Obra de Nexo - Red de agua potable </t>
  </si>
  <si>
    <t xml:space="preserve">Perforaciones semisurgentes (incluye captación, toma, casilla de comando y tratamiento) </t>
  </si>
  <si>
    <t>Obra de Nexo - Red de Cloaca</t>
  </si>
  <si>
    <t>2.3.1.2</t>
  </si>
  <si>
    <t>2.3.1.3</t>
  </si>
  <si>
    <t>2.3.1.4</t>
  </si>
  <si>
    <t>2.3.1.5</t>
  </si>
  <si>
    <t>2.3.1.6</t>
  </si>
  <si>
    <t>2.3.1.7</t>
  </si>
  <si>
    <t>Provisión, montaje de Poste de madera de 7,5 m</t>
  </si>
  <si>
    <t>Montaje de cable de Al  35 mm2 c/ PVC</t>
  </si>
  <si>
    <t>Cable TT 2x2,5mm2</t>
  </si>
  <si>
    <t>Colocacion de Morsetos</t>
  </si>
  <si>
    <t>Montaje Brazo tipo EQCH CN 77</t>
  </si>
  <si>
    <t>Aislador MN 17</t>
  </si>
  <si>
    <t>2.3.1.8</t>
  </si>
  <si>
    <t>2.3.1.9</t>
  </si>
  <si>
    <t>2.3.1.10</t>
  </si>
  <si>
    <t>Rack mn 482</t>
  </si>
  <si>
    <t>Fusible TN 13</t>
  </si>
  <si>
    <t>Montaje de artefacto tipo meriza 66 p/brazo con lamparas Led de 85 W</t>
  </si>
  <si>
    <t>Ejecución de Base (capa de rodamiento con enripiado)</t>
  </si>
  <si>
    <t xml:space="preserve"> Diámetro 125 mm </t>
  </si>
  <si>
    <t xml:space="preserve"> Diámetro 90 mm</t>
  </si>
  <si>
    <t xml:space="preserve"> Diámetro 63 mm</t>
  </si>
  <si>
    <t xml:space="preserve"> Diámetro 50 mm</t>
  </si>
  <si>
    <t>Diámetro nominal 250mm - incluye prueba hidraulica</t>
  </si>
  <si>
    <t>Diámetro nominal 200 mm - incluye prueba hidraulica</t>
  </si>
  <si>
    <t>Diámetro nominal 160 mm - incluye prueba hidraulica</t>
  </si>
  <si>
    <t>Ejecución de vereda de hormigon con junta de dilatación cada 2 m</t>
  </si>
  <si>
    <t>Desbosque,destronque, limpieza del terreno (erradicacion de arboles) y replanteo</t>
  </si>
  <si>
    <t>Diámetro nominal 200mm</t>
  </si>
  <si>
    <t>Diámetro nominal 200mm -incluye prueba hidraulica</t>
  </si>
  <si>
    <t>RUBRO ITEM</t>
  </si>
  <si>
    <t>DESIGNACION</t>
  </si>
  <si>
    <t>PORCENTAJE INCIDENCIA DEL ITEM</t>
  </si>
  <si>
    <t>MESES</t>
  </si>
  <si>
    <t>Avance Mensual</t>
  </si>
  <si>
    <t>Avance Acumulado</t>
  </si>
  <si>
    <t>Inversión Mensual</t>
  </si>
  <si>
    <t>Inversión Acumulada</t>
  </si>
  <si>
    <t>Curva Máxima</t>
  </si>
  <si>
    <t>Curva Mínima</t>
  </si>
  <si>
    <t>Amado de pilar p/medidor monofasico y equipo de control</t>
  </si>
  <si>
    <t xml:space="preserve">Conexiones Domiciliarias </t>
  </si>
  <si>
    <t>Canal de H° de sección trapecial y compartos</t>
  </si>
  <si>
    <t>A</t>
  </si>
  <si>
    <t>INFRAESTRUCTURA BASICA</t>
  </si>
  <si>
    <t>B</t>
  </si>
  <si>
    <t>PLAN DE TRABAJO</t>
  </si>
  <si>
    <t>AVANCE PORCENTUAL OBRA</t>
  </si>
  <si>
    <t>% Inci</t>
  </si>
  <si>
    <t>% inc,</t>
  </si>
  <si>
    <t>Valle del Sol - Sector 2</t>
  </si>
  <si>
    <t>CURVA DE INVERSIÓN</t>
  </si>
  <si>
    <t>AVANCE MONETARIO OBRA</t>
  </si>
  <si>
    <t>PLAN DE TRABAJO Y CURVA DE INVERSIONES - Sector 2</t>
  </si>
  <si>
    <t>OBRA:  B° Valle del Sol - Sector 2</t>
  </si>
  <si>
    <t>Anticipo 15%</t>
  </si>
  <si>
    <t xml:space="preserve">COMITENTE : </t>
  </si>
  <si>
    <t>INSTITUTO PROVINCIAL DE LA VIVIENDA</t>
  </si>
  <si>
    <t>OBRA :</t>
  </si>
  <si>
    <t>UBICACION:</t>
  </si>
  <si>
    <t>Rawson</t>
  </si>
  <si>
    <t>LICITACIÓN N°:</t>
  </si>
  <si>
    <t>06/2021</t>
  </si>
  <si>
    <t>EXPEDIENTE N°:</t>
  </si>
  <si>
    <t>xxxxxxxxxxx</t>
  </si>
  <si>
    <t>PRESUPUESTO OFICIAL:</t>
  </si>
  <si>
    <t>ANTICIPO FINANCIERO/ACOPIO:</t>
  </si>
  <si>
    <t>FECHA APERTURA LICITACIÓN:</t>
  </si>
  <si>
    <t>xxxxxxx</t>
  </si>
  <si>
    <t>PLAZO DE OBRA:</t>
  </si>
  <si>
    <t xml:space="preserve">EMPRESA CONSTRUCTORA:  </t>
  </si>
  <si>
    <t>MONTO DE LA OFERTA:</t>
  </si>
  <si>
    <t xml:space="preserve">INFRAESTRUCTURA + URBANIZACION </t>
  </si>
  <si>
    <t>Urbanización</t>
  </si>
  <si>
    <t>Alumbrado Público</t>
  </si>
  <si>
    <t>SUBTOTAL COSTOS DIRECTOS</t>
  </si>
  <si>
    <t>GASTOS GENERALES</t>
  </si>
  <si>
    <t>Subtotal</t>
  </si>
  <si>
    <t>BENEFICIOS</t>
  </si>
  <si>
    <t>MONTO TOTAL DE LA OFERTA</t>
  </si>
  <si>
    <t>Importante:</t>
  </si>
  <si>
    <t>Los cómputos son indicativos.</t>
  </si>
  <si>
    <t>Los proponentes deberán verificar los cómputos oficiales.</t>
  </si>
  <si>
    <t>COMPOSICION DE GASTOS GENERALES</t>
  </si>
  <si>
    <t>(Valores Netos sin Impuestos)</t>
  </si>
  <si>
    <t>Importe</t>
  </si>
  <si>
    <t>% Incidencia</t>
  </si>
  <si>
    <t>% Incid. Rubro</t>
  </si>
  <si>
    <t>Total Gastos Generales de Obra</t>
  </si>
  <si>
    <t>Gastos Generales de la Empresa</t>
  </si>
  <si>
    <t>TOTAL GASTOS GENERALES</t>
  </si>
  <si>
    <t xml:space="preserve">                                                                                                       ANALISIS DE PRECIOS</t>
  </si>
  <si>
    <t>COMITENTE:</t>
  </si>
  <si>
    <t>CONTRATISTA:</t>
  </si>
  <si>
    <t>xxxxxx</t>
  </si>
  <si>
    <t>OBRA:</t>
  </si>
  <si>
    <t>PRECIOS A:</t>
  </si>
  <si>
    <t>UBICACIÓN:</t>
  </si>
  <si>
    <t>RUBRO:</t>
  </si>
  <si>
    <t>ITEM:</t>
  </si>
  <si>
    <t>Desbosque,destronque, limpieza del terreno (erradicacion de arboles) y replanteo de vertices de manzanas</t>
  </si>
  <si>
    <t>UNIDAD:</t>
  </si>
  <si>
    <t>DATOS REDETERMINACION</t>
  </si>
  <si>
    <t>$ Unitarios</t>
  </si>
  <si>
    <t>$ Parcial</t>
  </si>
  <si>
    <t>CÓDIGO</t>
  </si>
  <si>
    <t>DESCRIPCIÓN</t>
  </si>
  <si>
    <t>A - MATERIALES</t>
  </si>
  <si>
    <t/>
  </si>
  <si>
    <t>Total A</t>
  </si>
  <si>
    <t>B - MANO DE OBRA</t>
  </si>
  <si>
    <t>Total B</t>
  </si>
  <si>
    <t>C - EQUIPOS</t>
  </si>
  <si>
    <t>Total C</t>
  </si>
  <si>
    <t>Costo  Neto</t>
  </si>
  <si>
    <t>Total D=A+B+C</t>
  </si>
  <si>
    <t>B° Valle del Sol - Sector 2</t>
  </si>
  <si>
    <t>A- )</t>
  </si>
  <si>
    <t>Red Electrica - Conexiones domiciliarias monofasicas</t>
  </si>
  <si>
    <t>Red Agua Potable</t>
  </si>
  <si>
    <t>Red Gas</t>
  </si>
  <si>
    <t>Red Cloacas</t>
  </si>
  <si>
    <t>SUB TOTAL INFRAESTRUCTURA + URBANIZACION</t>
  </si>
  <si>
    <t>IMPUESTOS</t>
  </si>
  <si>
    <t>I.V.A VIVIENDA</t>
  </si>
  <si>
    <t>INGRESOS BRUTOS VIVIENDA</t>
  </si>
  <si>
    <t>SON PESOS: …...............................................................................................................................................................</t>
  </si>
  <si>
    <t>El Monto Total de la Obra equivale a …..................... UVIs, a un valor de UVI de …........... a fecha ….....................</t>
  </si>
  <si>
    <r>
      <t xml:space="preserve">                                OBRA:  B° Valle del Sol - Sector 2                      </t>
    </r>
    <r>
      <rPr>
        <sz val="16"/>
        <rFont val="Arial"/>
        <family val="2"/>
      </rPr>
      <t>ANEXO 4</t>
    </r>
  </si>
  <si>
    <t>ANEXO 5</t>
  </si>
  <si>
    <t>ANEXO 6</t>
  </si>
  <si>
    <t>INFRAESTRUCTURA - URBANIZACIÓN - DOC. FINAL DE OBRA</t>
  </si>
  <si>
    <t>ANEXO 2</t>
  </si>
  <si>
    <t>ANEXO 3</t>
  </si>
  <si>
    <t>ANEXO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</si>
</sst>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\ #,##0.00;\-&quot;$&quot;\ #,##0.00"/>
    <numFmt numFmtId="165" formatCode="_-&quot;$&quot;\ * #,##0.00_-;\-&quot;$&quot;\ * #,##0.00_-;_-&quot;$&quot;\ * &quot;-&quot;??_-;_-@_-"/>
    <numFmt numFmtId="166" formatCode="_-&quot;$&quot;* #,##0.00_-;\-&quot;$&quot;* #,##0.00_-;_-&quot;$&quot;* &quot;-&quot;??_-;_-@_-"/>
    <numFmt numFmtId="167" formatCode="_ &quot;$&quot;\ * #,##0.00_ ;_ &quot;$&quot;\ * \-#,##0.00_ ;_ &quot;$&quot;\ * &quot;-&quot;??_ ;_ @_ "/>
    <numFmt numFmtId="168" formatCode="General_)"/>
    <numFmt numFmtId="169" formatCode="&quot;$&quot;\ #,##0.00"/>
    <numFmt numFmtId="170" formatCode="#,##0.00_ ;\-#,##0.00\ "/>
    <numFmt numFmtId="171" formatCode="0.00000%"/>
    <numFmt numFmtId="172" formatCode="&quot;Mes &quot;#,#00\ "/>
    <numFmt numFmtId="173" formatCode="0.0000%"/>
    <numFmt numFmtId="174" formatCode="_ &quot;$&quot;\ * #,##0.00_ ;_ &quot;$&quot;\ * \-#,##0.00_ ;_ @_ "/>
    <numFmt numFmtId="175" formatCode="0.000%"/>
    <numFmt numFmtId="176" formatCode="#,#00\ &quot;dias corridos&quot;"/>
    <numFmt numFmtId="177" formatCode="_-&quot;$&quot;* #,##0.00_-;\-&quot;$&quot;* #,##0.00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1"/>
      <name val="Tahoma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3">
    <xf numFmtId="0" fontId="0" fillId="0" borderId="0"/>
    <xf numFmtId="167" fontId="5" fillId="0" borderId="0" applyFont="0" applyFill="0" applyBorder="0" applyAlignment="0" applyProtection="0"/>
    <xf numFmtId="168" fontId="8" fillId="0" borderId="0"/>
    <xf numFmtId="9" fontId="17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</cellStyleXfs>
  <cellXfs count="459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4" fillId="0" borderId="0" xfId="0" applyFont="1" applyFill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167" fontId="5" fillId="0" borderId="1" xfId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vertical="center" shrinkToFit="1"/>
    </xf>
    <xf numFmtId="167" fontId="0" fillId="0" borderId="1" xfId="0" applyNumberForma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68" fontId="12" fillId="3" borderId="0" xfId="2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/>
    </xf>
    <xf numFmtId="167" fontId="9" fillId="3" borderId="0" xfId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 applyAlignment="1">
      <alignment vertical="center"/>
    </xf>
    <xf numFmtId="0" fontId="5" fillId="3" borderId="0" xfId="0" applyFont="1" applyFill="1"/>
    <xf numFmtId="0" fontId="0" fillId="3" borderId="0" xfId="0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/>
    </xf>
    <xf numFmtId="167" fontId="3" fillId="3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Border="1"/>
    <xf numFmtId="168" fontId="5" fillId="0" borderId="1" xfId="2" applyFont="1" applyFill="1" applyBorder="1" applyAlignment="1" applyProtection="1">
      <alignment vertical="top" wrapText="1"/>
    </xf>
    <xf numFmtId="168" fontId="5" fillId="2" borderId="1" xfId="2" applyFont="1" applyFill="1" applyBorder="1" applyAlignment="1" applyProtection="1">
      <alignment horizontal="center" vertical="center" wrapText="1"/>
    </xf>
    <xf numFmtId="168" fontId="10" fillId="2" borderId="1" xfId="2" applyFont="1" applyFill="1" applyBorder="1" applyAlignment="1" applyProtection="1">
      <alignment vertical="top" wrapText="1"/>
    </xf>
    <xf numFmtId="168" fontId="10" fillId="2" borderId="1" xfId="2" applyFont="1" applyFill="1" applyBorder="1" applyAlignment="1" applyProtection="1">
      <alignment horizontal="center" vertical="center" wrapText="1"/>
    </xf>
    <xf numFmtId="168" fontId="5" fillId="3" borderId="1" xfId="2" applyFont="1" applyFill="1" applyBorder="1" applyAlignment="1" applyProtection="1">
      <alignment wrapText="1"/>
    </xf>
    <xf numFmtId="168" fontId="5" fillId="2" borderId="1" xfId="2" applyFont="1" applyFill="1" applyBorder="1" applyAlignment="1" applyProtection="1">
      <alignment vertical="top" wrapText="1"/>
    </xf>
    <xf numFmtId="0" fontId="4" fillId="4" borderId="8" xfId="0" applyFont="1" applyFill="1" applyBorder="1" applyAlignment="1">
      <alignment horizontal="center" vertical="center"/>
    </xf>
    <xf numFmtId="168" fontId="10" fillId="3" borderId="1" xfId="2" applyFont="1" applyFill="1" applyBorder="1" applyAlignment="1" applyProtection="1">
      <alignment vertical="center" wrapText="1"/>
    </xf>
    <xf numFmtId="167" fontId="5" fillId="0" borderId="1" xfId="0" applyNumberFormat="1" applyFont="1" applyFill="1" applyBorder="1" applyAlignment="1">
      <alignment horizontal="left" vertical="center" shrinkToFit="1"/>
    </xf>
    <xf numFmtId="167" fontId="5" fillId="0" borderId="1" xfId="0" applyNumberFormat="1" applyFont="1" applyFill="1" applyBorder="1" applyAlignment="1">
      <alignment shrinkToFit="1"/>
    </xf>
    <xf numFmtId="0" fontId="5" fillId="0" borderId="1" xfId="0" applyNumberFormat="1" applyFont="1" applyFill="1" applyBorder="1" applyAlignment="1" applyProtection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168" fontId="11" fillId="3" borderId="0" xfId="2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167" fontId="5" fillId="3" borderId="0" xfId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167" fontId="4" fillId="3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/>
    </xf>
    <xf numFmtId="168" fontId="11" fillId="4" borderId="5" xfId="2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167" fontId="5" fillId="4" borderId="5" xfId="1" applyFont="1" applyFill="1" applyBorder="1" applyAlignment="1">
      <alignment horizontal="center" vertical="center"/>
    </xf>
    <xf numFmtId="167" fontId="4" fillId="4" borderId="14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167" fontId="5" fillId="0" borderId="13" xfId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justify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167" fontId="0" fillId="0" borderId="13" xfId="0" applyNumberFormat="1" applyFill="1" applyBorder="1" applyAlignment="1">
      <alignment vertical="center" shrinkToFit="1"/>
    </xf>
    <xf numFmtId="167" fontId="0" fillId="0" borderId="13" xfId="0" applyNumberForma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167" fontId="9" fillId="4" borderId="5" xfId="1" applyFont="1" applyFill="1" applyBorder="1" applyAlignment="1">
      <alignment horizontal="center" vertical="center"/>
    </xf>
    <xf numFmtId="167" fontId="3" fillId="4" borderId="14" xfId="0" applyNumberFormat="1" applyFont="1" applyFill="1" applyBorder="1" applyAlignment="1">
      <alignment vertical="center"/>
    </xf>
    <xf numFmtId="16" fontId="5" fillId="0" borderId="18" xfId="0" applyNumberFormat="1" applyFont="1" applyFill="1" applyBorder="1" applyAlignment="1">
      <alignment horizontal="center" vertical="center"/>
    </xf>
    <xf numFmtId="167" fontId="5" fillId="0" borderId="19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67" fontId="5" fillId="0" borderId="22" xfId="0" applyNumberFormat="1" applyFont="1" applyFill="1" applyBorder="1" applyAlignment="1">
      <alignment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vertical="center"/>
    </xf>
    <xf numFmtId="0" fontId="5" fillId="4" borderId="24" xfId="0" applyFont="1" applyFill="1" applyBorder="1"/>
    <xf numFmtId="0" fontId="5" fillId="4" borderId="25" xfId="0" applyFont="1" applyFill="1" applyBorder="1"/>
    <xf numFmtId="2" fontId="5" fillId="0" borderId="18" xfId="0" applyNumberFormat="1" applyFont="1" applyFill="1" applyBorder="1" applyAlignment="1" applyProtection="1">
      <alignment horizontal="center" vertical="center"/>
    </xf>
    <xf numFmtId="167" fontId="5" fillId="0" borderId="19" xfId="0" applyNumberFormat="1" applyFont="1" applyFill="1" applyBorder="1" applyAlignment="1">
      <alignment horizontal="left" vertical="center"/>
    </xf>
    <xf numFmtId="167" fontId="5" fillId="0" borderId="19" xfId="0" applyNumberFormat="1" applyFont="1" applyFill="1" applyBorder="1"/>
    <xf numFmtId="167" fontId="5" fillId="0" borderId="19" xfId="1" applyFont="1" applyFill="1" applyBorder="1" applyAlignment="1">
      <alignment horizontal="center" vertical="center"/>
    </xf>
    <xf numFmtId="1" fontId="5" fillId="3" borderId="18" xfId="0" applyNumberFormat="1" applyFont="1" applyFill="1" applyBorder="1" applyAlignment="1" applyProtection="1">
      <alignment horizontal="center" vertical="center"/>
    </xf>
    <xf numFmtId="2" fontId="5" fillId="0" borderId="21" xfId="0" applyNumberFormat="1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167" fontId="0" fillId="0" borderId="19" xfId="0" applyNumberFormat="1" applyFill="1" applyBorder="1" applyAlignment="1">
      <alignment vertical="center"/>
    </xf>
    <xf numFmtId="167" fontId="0" fillId="0" borderId="22" xfId="0" applyNumberFormat="1" applyFill="1" applyBorder="1" applyAlignment="1">
      <alignment vertical="center"/>
    </xf>
    <xf numFmtId="0" fontId="4" fillId="4" borderId="3" xfId="0" applyFont="1" applyFill="1" applyBorder="1"/>
    <xf numFmtId="0" fontId="5" fillId="4" borderId="9" xfId="0" applyFont="1" applyFill="1" applyBorder="1"/>
    <xf numFmtId="0" fontId="5" fillId="4" borderId="10" xfId="0" applyFont="1" applyFill="1" applyBorder="1"/>
    <xf numFmtId="0" fontId="13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170" fontId="4" fillId="4" borderId="14" xfId="0" applyNumberFormat="1" applyFont="1" applyFill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7" fontId="4" fillId="4" borderId="6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7" fontId="4" fillId="0" borderId="0" xfId="0" applyNumberFormat="1" applyFont="1" applyFill="1" applyBorder="1" applyAlignment="1">
      <alignment horizontal="center" vertical="center"/>
    </xf>
    <xf numFmtId="10" fontId="4" fillId="0" borderId="32" xfId="3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167" fontId="5" fillId="0" borderId="13" xfId="0" applyNumberFormat="1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170" fontId="4" fillId="0" borderId="30" xfId="0" applyNumberFormat="1" applyFont="1" applyFill="1" applyBorder="1" applyAlignment="1">
      <alignment vertical="center"/>
    </xf>
    <xf numFmtId="169" fontId="0" fillId="0" borderId="34" xfId="0" applyNumberFormat="1" applyFill="1" applyBorder="1" applyAlignment="1"/>
    <xf numFmtId="169" fontId="5" fillId="0" borderId="1" xfId="0" applyNumberFormat="1" applyFont="1" applyFill="1" applyBorder="1" applyAlignment="1">
      <alignment horizontal="right"/>
    </xf>
    <xf numFmtId="169" fontId="5" fillId="0" borderId="13" xfId="0" applyNumberFormat="1" applyFont="1" applyFill="1" applyBorder="1" applyAlignment="1">
      <alignment horizontal="right"/>
    </xf>
    <xf numFmtId="9" fontId="4" fillId="0" borderId="32" xfId="3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4" fillId="4" borderId="1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right" vertical="center"/>
    </xf>
    <xf numFmtId="164" fontId="5" fillId="0" borderId="13" xfId="1" applyNumberFormat="1" applyFont="1" applyFill="1" applyBorder="1" applyAlignment="1">
      <alignment horizontal="right" vertical="center"/>
    </xf>
    <xf numFmtId="169" fontId="4" fillId="0" borderId="34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167" fontId="4" fillId="5" borderId="19" xfId="0" applyNumberFormat="1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167" fontId="5" fillId="5" borderId="1" xfId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168" fontId="11" fillId="5" borderId="13" xfId="2" applyFont="1" applyFill="1" applyBorder="1" applyAlignment="1" applyProtection="1">
      <alignment vertical="center" wrapText="1"/>
    </xf>
    <xf numFmtId="0" fontId="5" fillId="5" borderId="13" xfId="0" applyFont="1" applyFill="1" applyBorder="1" applyAlignment="1">
      <alignment horizontal="center" vertical="center"/>
    </xf>
    <xf numFmtId="2" fontId="5" fillId="5" borderId="13" xfId="0" applyNumberFormat="1" applyFont="1" applyFill="1" applyBorder="1" applyAlignment="1">
      <alignment horizontal="center" vertical="center"/>
    </xf>
    <xf numFmtId="167" fontId="5" fillId="5" borderId="13" xfId="1" applyFont="1" applyFill="1" applyBorder="1" applyAlignment="1">
      <alignment horizontal="center" vertical="center"/>
    </xf>
    <xf numFmtId="167" fontId="4" fillId="5" borderId="22" xfId="0" applyNumberFormat="1" applyFont="1" applyFill="1" applyBorder="1" applyAlignment="1">
      <alignment vertical="center"/>
    </xf>
    <xf numFmtId="1" fontId="4" fillId="5" borderId="18" xfId="0" applyNumberFormat="1" applyFont="1" applyFill="1" applyBorder="1" applyAlignment="1" applyProtection="1">
      <alignment horizontal="center" vertical="top"/>
    </xf>
    <xf numFmtId="168" fontId="4" fillId="5" borderId="1" xfId="2" applyFont="1" applyFill="1" applyBorder="1" applyAlignment="1" applyProtection="1">
      <alignment vertical="top" wrapText="1"/>
    </xf>
    <xf numFmtId="0" fontId="5" fillId="5" borderId="1" xfId="0" applyNumberFormat="1" applyFont="1" applyFill="1" applyBorder="1" applyAlignment="1" applyProtection="1">
      <alignment horizontal="center" vertical="top"/>
    </xf>
    <xf numFmtId="167" fontId="5" fillId="5" borderId="1" xfId="0" applyNumberFormat="1" applyFont="1" applyFill="1" applyBorder="1" applyAlignment="1">
      <alignment shrinkToFit="1"/>
    </xf>
    <xf numFmtId="167" fontId="4" fillId="5" borderId="19" xfId="0" applyNumberFormat="1" applyFont="1" applyFill="1" applyBorder="1" applyAlignment="1">
      <alignment horizontal="left" vertical="center"/>
    </xf>
    <xf numFmtId="1" fontId="4" fillId="5" borderId="18" xfId="0" applyNumberFormat="1" applyFont="1" applyFill="1" applyBorder="1" applyAlignment="1" applyProtection="1">
      <alignment horizontal="center" vertical="center"/>
    </xf>
    <xf numFmtId="0" fontId="5" fillId="5" borderId="1" xfId="0" applyNumberFormat="1" applyFont="1" applyFill="1" applyBorder="1" applyAlignment="1" applyProtection="1">
      <alignment horizontal="center" vertical="center"/>
    </xf>
    <xf numFmtId="168" fontId="11" fillId="5" borderId="1" xfId="2" applyFont="1" applyFill="1" applyBorder="1" applyAlignment="1" applyProtection="1">
      <alignment vertical="top" wrapText="1"/>
    </xf>
    <xf numFmtId="0" fontId="5" fillId="5" borderId="0" xfId="0" applyFont="1" applyFill="1" applyAlignment="1">
      <alignment vertical="center"/>
    </xf>
    <xf numFmtId="168" fontId="10" fillId="5" borderId="1" xfId="2" applyFont="1" applyFill="1" applyBorder="1" applyAlignment="1" applyProtection="1">
      <alignment horizontal="center" vertical="center" wrapText="1"/>
    </xf>
    <xf numFmtId="167" fontId="4" fillId="5" borderId="22" xfId="0" applyNumberFormat="1" applyFont="1" applyFill="1" applyBorder="1"/>
    <xf numFmtId="1" fontId="4" fillId="5" borderId="21" xfId="0" applyNumberFormat="1" applyFont="1" applyFill="1" applyBorder="1" applyAlignment="1" applyProtection="1">
      <alignment horizontal="center" vertical="top"/>
    </xf>
    <xf numFmtId="168" fontId="11" fillId="5" borderId="13" xfId="2" applyFont="1" applyFill="1" applyBorder="1" applyAlignment="1" applyProtection="1">
      <alignment vertical="top" wrapText="1"/>
    </xf>
    <xf numFmtId="1" fontId="4" fillId="5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7" fontId="4" fillId="0" borderId="19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169" fontId="4" fillId="0" borderId="29" xfId="0" applyNumberFormat="1" applyFont="1" applyFill="1" applyBorder="1" applyAlignment="1">
      <alignment horizontal="right"/>
    </xf>
    <xf numFmtId="169" fontId="0" fillId="0" borderId="29" xfId="0" applyNumberFormat="1" applyFill="1" applyBorder="1" applyAlignment="1"/>
    <xf numFmtId="0" fontId="5" fillId="0" borderId="18" xfId="0" applyFont="1" applyFill="1" applyBorder="1"/>
    <xf numFmtId="170" fontId="5" fillId="0" borderId="19" xfId="0" applyNumberFormat="1" applyFont="1" applyFill="1" applyBorder="1" applyAlignment="1">
      <alignment vertical="center"/>
    </xf>
    <xf numFmtId="0" fontId="5" fillId="0" borderId="21" xfId="0" applyFont="1" applyFill="1" applyBorder="1"/>
    <xf numFmtId="170" fontId="5" fillId="0" borderId="2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169" fontId="5" fillId="0" borderId="0" xfId="0" applyNumberFormat="1" applyFont="1" applyFill="1" applyAlignment="1">
      <alignment vertical="center"/>
    </xf>
    <xf numFmtId="167" fontId="5" fillId="0" borderId="0" xfId="0" applyNumberFormat="1" applyFont="1" applyFill="1" applyBorder="1" applyAlignment="1">
      <alignment horizontal="center" vertical="center" wrapText="1"/>
    </xf>
    <xf numFmtId="167" fontId="5" fillId="0" borderId="0" xfId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7" fontId="5" fillId="0" borderId="0" xfId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67" fontId="6" fillId="0" borderId="1" xfId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67" fontId="20" fillId="0" borderId="0" xfId="1" applyFont="1" applyFill="1" applyBorder="1" applyAlignment="1">
      <alignment horizontal="center" vertical="center" wrapText="1"/>
    </xf>
    <xf numFmtId="167" fontId="6" fillId="0" borderId="13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7" fontId="20" fillId="0" borderId="1" xfId="1" applyFont="1" applyFill="1" applyBorder="1" applyAlignment="1">
      <alignment horizontal="center" vertical="center" wrapText="1"/>
    </xf>
    <xf numFmtId="167" fontId="6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right" vertical="center"/>
    </xf>
    <xf numFmtId="167" fontId="5" fillId="0" borderId="0" xfId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vertical="center"/>
    </xf>
    <xf numFmtId="0" fontId="5" fillId="0" borderId="0" xfId="4" applyAlignment="1" applyProtection="1">
      <alignment vertical="center"/>
      <protection hidden="1"/>
    </xf>
    <xf numFmtId="175" fontId="5" fillId="0" borderId="0" xfId="7" applyNumberFormat="1" applyFont="1" applyAlignment="1" applyProtection="1">
      <alignment vertical="center"/>
      <protection hidden="1"/>
    </xf>
    <xf numFmtId="172" fontId="4" fillId="0" borderId="1" xfId="4" applyNumberFormat="1" applyFont="1" applyBorder="1" applyAlignment="1" applyProtection="1">
      <alignment horizontal="center" vertical="center"/>
      <protection hidden="1"/>
    </xf>
    <xf numFmtId="0" fontId="4" fillId="0" borderId="2" xfId="4" applyFont="1" applyBorder="1" applyAlignment="1" applyProtection="1">
      <alignment horizontal="center" vertical="center" wrapText="1"/>
      <protection hidden="1"/>
    </xf>
    <xf numFmtId="0" fontId="4" fillId="0" borderId="3" xfId="4" applyFont="1" applyBorder="1" applyAlignment="1" applyProtection="1">
      <alignment horizontal="center" vertical="center"/>
      <protection hidden="1"/>
    </xf>
    <xf numFmtId="175" fontId="4" fillId="0" borderId="11" xfId="7" applyNumberFormat="1" applyFont="1" applyBorder="1" applyAlignment="1" applyProtection="1">
      <alignment horizontal="center" vertical="center" wrapText="1"/>
      <protection hidden="1"/>
    </xf>
    <xf numFmtId="0" fontId="4" fillId="0" borderId="0" xfId="4" applyFont="1" applyBorder="1" applyAlignment="1" applyProtection="1">
      <alignment horizontal="center" vertical="center" wrapText="1"/>
      <protection hidden="1"/>
    </xf>
    <xf numFmtId="0" fontId="4" fillId="0" borderId="0" xfId="4" applyFont="1" applyBorder="1" applyAlignment="1" applyProtection="1">
      <alignment horizontal="center" vertical="center"/>
      <protection hidden="1"/>
    </xf>
    <xf numFmtId="175" fontId="4" fillId="0" borderId="0" xfId="7" applyNumberFormat="1" applyFont="1" applyBorder="1" applyAlignment="1" applyProtection="1">
      <alignment horizontal="center" vertical="center" wrapText="1"/>
      <protection hidden="1"/>
    </xf>
    <xf numFmtId="9" fontId="0" fillId="0" borderId="0" xfId="7" applyFont="1"/>
    <xf numFmtId="0" fontId="4" fillId="6" borderId="1" xfId="4" applyFont="1" applyFill="1" applyBorder="1" applyAlignment="1" applyProtection="1">
      <alignment horizontal="center" vertical="center" wrapText="1"/>
      <protection hidden="1"/>
    </xf>
    <xf numFmtId="0" fontId="4" fillId="6" borderId="1" xfId="4" applyFont="1" applyFill="1" applyBorder="1" applyAlignment="1" applyProtection="1">
      <alignment horizontal="center" vertical="center"/>
      <protection hidden="1"/>
    </xf>
    <xf numFmtId="175" fontId="4" fillId="6" borderId="1" xfId="7" applyNumberFormat="1" applyFont="1" applyFill="1" applyBorder="1" applyAlignment="1" applyProtection="1">
      <alignment horizontal="center" vertical="center" wrapText="1"/>
      <protection hidden="1"/>
    </xf>
    <xf numFmtId="9" fontId="0" fillId="0" borderId="28" xfId="7" applyFont="1" applyBorder="1"/>
    <xf numFmtId="9" fontId="0" fillId="0" borderId="29" xfId="7" applyFont="1" applyBorder="1"/>
    <xf numFmtId="9" fontId="0" fillId="0" borderId="30" xfId="7" applyFont="1" applyBorder="1"/>
    <xf numFmtId="0" fontId="4" fillId="0" borderId="1" xfId="4" applyFont="1" applyBorder="1" applyAlignment="1" applyProtection="1">
      <alignment horizontal="center" vertical="center" wrapText="1"/>
      <protection hidden="1"/>
    </xf>
    <xf numFmtId="0" fontId="4" fillId="0" borderId="1" xfId="4" applyFont="1" applyBorder="1" applyAlignment="1" applyProtection="1">
      <alignment horizontal="center" vertical="center"/>
      <protection hidden="1"/>
    </xf>
    <xf numFmtId="175" fontId="4" fillId="0" borderId="1" xfId="7" applyNumberFormat="1" applyFont="1" applyBorder="1" applyAlignment="1" applyProtection="1">
      <alignment horizontal="center" vertical="center" wrapText="1"/>
      <protection hidden="1"/>
    </xf>
    <xf numFmtId="9" fontId="0" fillId="0" borderId="18" xfId="7" applyFont="1" applyBorder="1"/>
    <xf numFmtId="9" fontId="0" fillId="0" borderId="1" xfId="7" applyFont="1" applyBorder="1"/>
    <xf numFmtId="9" fontId="0" fillId="0" borderId="19" xfId="7" applyFont="1" applyBorder="1"/>
    <xf numFmtId="0" fontId="5" fillId="6" borderId="1" xfId="4" applyFill="1" applyBorder="1" applyAlignment="1" applyProtection="1">
      <alignment horizontal="center" vertical="center"/>
      <protection hidden="1"/>
    </xf>
    <xf numFmtId="0" fontId="5" fillId="6" borderId="1" xfId="4" applyFill="1" applyBorder="1" applyAlignment="1" applyProtection="1">
      <alignment vertical="center"/>
      <protection hidden="1"/>
    </xf>
    <xf numFmtId="0" fontId="4" fillId="6" borderId="1" xfId="4" applyFont="1" applyFill="1" applyBorder="1" applyAlignment="1" applyProtection="1">
      <alignment horizontal="left" vertical="center" wrapText="1"/>
      <protection hidden="1"/>
    </xf>
    <xf numFmtId="175" fontId="5" fillId="6" borderId="1" xfId="7" applyNumberFormat="1" applyFont="1" applyFill="1" applyBorder="1" applyAlignment="1" applyProtection="1">
      <alignment vertical="center"/>
      <protection hidden="1"/>
    </xf>
    <xf numFmtId="0" fontId="0" fillId="0" borderId="0" xfId="0" applyBorder="1"/>
    <xf numFmtId="0" fontId="5" fillId="0" borderId="1" xfId="4" applyBorder="1" applyAlignment="1" applyProtection="1">
      <alignment horizontal="center" vertical="center"/>
      <protection hidden="1"/>
    </xf>
    <xf numFmtId="0" fontId="5" fillId="0" borderId="1" xfId="4" applyBorder="1" applyAlignment="1" applyProtection="1">
      <alignment vertical="center"/>
      <protection hidden="1"/>
    </xf>
    <xf numFmtId="0" fontId="4" fillId="0" borderId="1" xfId="4" applyFont="1" applyBorder="1" applyAlignment="1" applyProtection="1">
      <alignment horizontal="left" vertical="center" wrapText="1"/>
      <protection hidden="1"/>
    </xf>
    <xf numFmtId="175" fontId="5" fillId="0" borderId="1" xfId="7" applyNumberFormat="1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4" fillId="0" borderId="1" xfId="4" applyFont="1" applyBorder="1" applyAlignment="1" applyProtection="1">
      <alignment vertical="center"/>
      <protection hidden="1"/>
    </xf>
    <xf numFmtId="9" fontId="5" fillId="0" borderId="18" xfId="7" applyFont="1" applyBorder="1"/>
    <xf numFmtId="0" fontId="5" fillId="3" borderId="1" xfId="4" applyFill="1" applyBorder="1" applyAlignment="1" applyProtection="1">
      <alignment vertical="center"/>
      <protection hidden="1"/>
    </xf>
    <xf numFmtId="175" fontId="5" fillId="6" borderId="1" xfId="7" applyNumberFormat="1" applyFont="1" applyFill="1" applyBorder="1" applyAlignment="1" applyProtection="1">
      <alignment horizontal="right" vertical="center"/>
      <protection hidden="1"/>
    </xf>
    <xf numFmtId="175" fontId="5" fillId="3" borderId="1" xfId="7" applyNumberFormat="1" applyFont="1" applyFill="1" applyBorder="1" applyAlignment="1" applyProtection="1">
      <alignment horizontal="right" vertical="center"/>
      <protection hidden="1"/>
    </xf>
    <xf numFmtId="0" fontId="0" fillId="0" borderId="1" xfId="0" applyBorder="1"/>
    <xf numFmtId="175" fontId="0" fillId="0" borderId="1" xfId="7" applyNumberFormat="1" applyFont="1" applyBorder="1"/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4" applyBorder="1" applyAlignment="1" applyProtection="1">
      <alignment vertical="center"/>
      <protection hidden="1"/>
    </xf>
    <xf numFmtId="175" fontId="0" fillId="0" borderId="0" xfId="7" applyNumberFormat="1" applyFont="1"/>
    <xf numFmtId="0" fontId="5" fillId="0" borderId="0" xfId="0" applyFont="1"/>
    <xf numFmtId="175" fontId="0" fillId="0" borderId="0" xfId="7" applyNumberFormat="1" applyFont="1" applyAlignment="1">
      <alignment horizontal="center"/>
    </xf>
    <xf numFmtId="173" fontId="5" fillId="3" borderId="0" xfId="4" applyNumberFormat="1" applyFill="1" applyAlignment="1" applyProtection="1">
      <alignment vertical="center"/>
      <protection hidden="1"/>
    </xf>
    <xf numFmtId="10" fontId="5" fillId="3" borderId="1" xfId="8" applyNumberFormat="1" applyFont="1" applyFill="1" applyBorder="1" applyAlignment="1" applyProtection="1">
      <alignment vertical="center"/>
      <protection hidden="1"/>
    </xf>
    <xf numFmtId="0" fontId="5" fillId="3" borderId="0" xfId="4" applyFill="1" applyAlignment="1" applyProtection="1">
      <alignment vertical="center"/>
      <protection hidden="1"/>
    </xf>
    <xf numFmtId="10" fontId="5" fillId="0" borderId="1" xfId="8" applyNumberFormat="1" applyFont="1" applyFill="1" applyBorder="1" applyAlignment="1" applyProtection="1">
      <alignment vertical="center"/>
      <protection hidden="1"/>
    </xf>
    <xf numFmtId="171" fontId="5" fillId="0" borderId="1" xfId="8" applyNumberFormat="1" applyFont="1" applyFill="1" applyBorder="1" applyAlignment="1" applyProtection="1">
      <alignment vertical="center"/>
      <protection hidden="1"/>
    </xf>
    <xf numFmtId="0" fontId="5" fillId="3" borderId="0" xfId="4" applyFill="1" applyAlignment="1" applyProtection="1">
      <alignment horizontal="right" vertical="center"/>
      <protection hidden="1"/>
    </xf>
    <xf numFmtId="166" fontId="5" fillId="3" borderId="1" xfId="4" applyNumberFormat="1" applyFill="1" applyBorder="1" applyAlignment="1" applyProtection="1">
      <alignment vertical="center"/>
      <protection hidden="1"/>
    </xf>
    <xf numFmtId="167" fontId="0" fillId="0" borderId="1" xfId="1" applyFont="1" applyBorder="1"/>
    <xf numFmtId="10" fontId="0" fillId="0" borderId="0" xfId="7" applyNumberFormat="1" applyFont="1"/>
    <xf numFmtId="0" fontId="5" fillId="0" borderId="0" xfId="4"/>
    <xf numFmtId="0" fontId="4" fillId="6" borderId="1" xfId="4" applyFont="1" applyFill="1" applyBorder="1" applyAlignment="1" applyProtection="1">
      <alignment horizontal="left" vertical="center"/>
      <protection hidden="1"/>
    </xf>
    <xf numFmtId="175" fontId="5" fillId="0" borderId="0" xfId="3" applyNumberFormat="1" applyFont="1" applyFill="1" applyAlignment="1">
      <alignment vertical="center"/>
    </xf>
    <xf numFmtId="175" fontId="5" fillId="0" borderId="0" xfId="3" applyNumberFormat="1" applyFont="1" applyFill="1" applyBorder="1" applyAlignment="1">
      <alignment vertical="center"/>
    </xf>
    <xf numFmtId="175" fontId="4" fillId="0" borderId="0" xfId="3" applyNumberFormat="1" applyFont="1" applyFill="1" applyBorder="1" applyAlignment="1">
      <alignment horizontal="center" vertical="center"/>
    </xf>
    <xf numFmtId="175" fontId="0" fillId="0" borderId="0" xfId="3" applyNumberFormat="1" applyFont="1" applyFill="1"/>
    <xf numFmtId="175" fontId="5" fillId="0" borderId="0" xfId="3" applyNumberFormat="1" applyFont="1" applyFill="1"/>
    <xf numFmtId="175" fontId="4" fillId="0" borderId="37" xfId="3" applyNumberFormat="1" applyFont="1" applyFill="1" applyBorder="1" applyAlignment="1">
      <alignment horizontal="center" vertical="center"/>
    </xf>
    <xf numFmtId="174" fontId="5" fillId="0" borderId="1" xfId="6" applyNumberFormat="1" applyFont="1" applyFill="1" applyBorder="1" applyAlignment="1" applyProtection="1">
      <alignment vertical="center"/>
      <protection hidden="1"/>
    </xf>
    <xf numFmtId="167" fontId="5" fillId="0" borderId="1" xfId="0" applyNumberFormat="1" applyFont="1" applyFill="1" applyBorder="1" applyAlignment="1">
      <alignment vertical="center" shrinkToFit="1"/>
    </xf>
    <xf numFmtId="0" fontId="4" fillId="0" borderId="0" xfId="0" applyFont="1"/>
    <xf numFmtId="167" fontId="4" fillId="0" borderId="0" xfId="1" applyFont="1"/>
    <xf numFmtId="10" fontId="0" fillId="0" borderId="0" xfId="3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66" fontId="0" fillId="0" borderId="0" xfId="9" applyFont="1"/>
    <xf numFmtId="166" fontId="4" fillId="0" borderId="0" xfId="9" applyFont="1"/>
    <xf numFmtId="166" fontId="5" fillId="0" borderId="0" xfId="9"/>
    <xf numFmtId="10" fontId="0" fillId="0" borderId="0" xfId="3" applyNumberFormat="1" applyFont="1"/>
    <xf numFmtId="165" fontId="4" fillId="0" borderId="0" xfId="0" applyNumberFormat="1" applyFont="1"/>
    <xf numFmtId="167" fontId="4" fillId="0" borderId="0" xfId="0" applyNumberFormat="1" applyFont="1"/>
    <xf numFmtId="0" fontId="5" fillId="0" borderId="0" xfId="0" applyFont="1" applyAlignment="1" applyProtection="1">
      <alignment vertical="center"/>
      <protection hidden="1"/>
    </xf>
    <xf numFmtId="167" fontId="0" fillId="0" borderId="0" xfId="0" applyNumberFormat="1"/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4" applyFont="1" applyAlignment="1" applyProtection="1">
      <alignment vertical="center"/>
      <protection hidden="1"/>
    </xf>
    <xf numFmtId="0" fontId="4" fillId="0" borderId="0" xfId="4" applyFont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77" fontId="4" fillId="0" borderId="1" xfId="9" applyNumberFormat="1" applyFont="1" applyBorder="1" applyAlignment="1" applyProtection="1">
      <alignment vertical="center"/>
      <protection hidden="1"/>
    </xf>
    <xf numFmtId="173" fontId="4" fillId="0" borderId="1" xfId="3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8" xfId="10" applyFont="1" applyBorder="1" applyAlignment="1" applyProtection="1">
      <alignment horizontal="left" vertical="center"/>
      <protection locked="0"/>
    </xf>
    <xf numFmtId="0" fontId="5" fillId="0" borderId="10" xfId="10" applyFont="1" applyBorder="1" applyAlignment="1" applyProtection="1">
      <alignment horizontal="left" vertical="center"/>
      <protection locked="0"/>
    </xf>
    <xf numFmtId="177" fontId="5" fillId="0" borderId="1" xfId="9" applyNumberFormat="1" applyBorder="1" applyAlignment="1" applyProtection="1">
      <alignment vertical="center"/>
      <protection hidden="1"/>
    </xf>
    <xf numFmtId="173" fontId="5" fillId="0" borderId="1" xfId="3" applyNumberFormat="1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vertical="center"/>
      <protection hidden="1"/>
    </xf>
    <xf numFmtId="0" fontId="5" fillId="0" borderId="41" xfId="0" applyFont="1" applyBorder="1" applyAlignment="1" applyProtection="1">
      <alignment vertical="center"/>
      <protection hidden="1"/>
    </xf>
    <xf numFmtId="173" fontId="4" fillId="0" borderId="12" xfId="3" applyNumberFormat="1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175" fontId="4" fillId="0" borderId="10" xfId="3" applyNumberFormat="1" applyFont="1" applyBorder="1" applyAlignment="1" applyProtection="1">
      <alignment vertical="center"/>
      <protection hidden="1"/>
    </xf>
    <xf numFmtId="0" fontId="24" fillId="0" borderId="42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14" fontId="24" fillId="0" borderId="45" xfId="0" applyNumberFormat="1" applyFont="1" applyBorder="1" applyAlignment="1">
      <alignment vertical="center"/>
    </xf>
    <xf numFmtId="14" fontId="24" fillId="0" borderId="0" xfId="0" applyNumberFormat="1" applyFont="1" applyAlignment="1">
      <alignment vertical="center"/>
    </xf>
    <xf numFmtId="16" fontId="24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169" fontId="24" fillId="0" borderId="0" xfId="0" applyNumberFormat="1" applyFont="1" applyAlignment="1">
      <alignment horizontal="center" vertical="center"/>
    </xf>
    <xf numFmtId="169" fontId="24" fillId="0" borderId="46" xfId="0" applyNumberFormat="1" applyFont="1" applyBorder="1" applyAlignment="1">
      <alignment horizontal="center" vertical="center"/>
    </xf>
    <xf numFmtId="14" fontId="24" fillId="0" borderId="0" xfId="0" applyNumberFormat="1" applyFont="1" applyAlignment="1">
      <alignment vertical="center" wrapText="1"/>
    </xf>
    <xf numFmtId="169" fontId="24" fillId="0" borderId="0" xfId="0" applyNumberFormat="1" applyFont="1" applyAlignment="1">
      <alignment vertical="center"/>
    </xf>
    <xf numFmtId="169" fontId="24" fillId="0" borderId="46" xfId="0" applyNumberFormat="1" applyFont="1" applyBorder="1" applyAlignment="1">
      <alignment vertical="center"/>
    </xf>
    <xf numFmtId="14" fontId="24" fillId="0" borderId="46" xfId="0" applyNumberFormat="1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right" vertical="center"/>
    </xf>
    <xf numFmtId="169" fontId="18" fillId="0" borderId="0" xfId="0" applyNumberFormat="1" applyFont="1" applyAlignment="1">
      <alignment vertical="center"/>
    </xf>
    <xf numFmtId="169" fontId="18" fillId="0" borderId="46" xfId="0" applyNumberFormat="1" applyFont="1" applyBorder="1" applyAlignment="1">
      <alignment vertical="center"/>
    </xf>
    <xf numFmtId="0" fontId="18" fillId="0" borderId="0" xfId="4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9" fontId="18" fillId="0" borderId="46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169" fontId="18" fillId="0" borderId="9" xfId="0" applyNumberFormat="1" applyFont="1" applyBorder="1" applyAlignment="1">
      <alignment horizontal="center" vertical="center"/>
    </xf>
    <xf numFmtId="169" fontId="18" fillId="0" borderId="52" xfId="0" applyNumberFormat="1" applyFont="1" applyBorder="1" applyAlignment="1">
      <alignment horizontal="center" vertical="center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8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2" fontId="18" fillId="0" borderId="2" xfId="0" applyNumberFormat="1" applyFont="1" applyBorder="1" applyAlignment="1">
      <alignment horizontal="right" vertical="center"/>
    </xf>
    <xf numFmtId="169" fontId="18" fillId="0" borderId="1" xfId="9" applyNumberFormat="1" applyFont="1" applyBorder="1" applyAlignment="1" applyProtection="1">
      <alignment horizontal="right" vertical="center"/>
      <protection locked="0"/>
    </xf>
    <xf numFmtId="169" fontId="18" fillId="0" borderId="53" xfId="9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1" xfId="11" applyFont="1" applyBorder="1" applyAlignment="1" applyProtection="1">
      <alignment horizontal="left" vertical="center"/>
      <protection locked="0"/>
    </xf>
    <xf numFmtId="2" fontId="18" fillId="0" borderId="1" xfId="0" applyNumberFormat="1" applyFont="1" applyBorder="1" applyAlignment="1" applyProtection="1">
      <alignment horizontal="right" vertical="center"/>
      <protection locked="0"/>
    </xf>
    <xf numFmtId="0" fontId="18" fillId="0" borderId="45" xfId="0" applyFont="1" applyBorder="1" applyAlignment="1">
      <alignment vertical="center"/>
    </xf>
    <xf numFmtId="169" fontId="18" fillId="0" borderId="50" xfId="0" applyNumberFormat="1" applyFont="1" applyBorder="1" applyAlignment="1">
      <alignment horizontal="center" vertical="center"/>
    </xf>
    <xf numFmtId="169" fontId="18" fillId="0" borderId="51" xfId="9" applyNumberFormat="1" applyFont="1" applyBorder="1" applyAlignment="1">
      <alignment horizontal="right" vertical="center"/>
    </xf>
    <xf numFmtId="169" fontId="18" fillId="0" borderId="46" xfId="0" applyNumberFormat="1" applyFont="1" applyBorder="1" applyAlignment="1">
      <alignment horizontal="right" vertical="center"/>
    </xf>
    <xf numFmtId="169" fontId="18" fillId="0" borderId="1" xfId="9" applyNumberFormat="1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1" xfId="12" applyFont="1" applyBorder="1" applyAlignment="1">
      <alignment vertical="center"/>
    </xf>
    <xf numFmtId="0" fontId="18" fillId="0" borderId="1" xfId="10" applyFont="1" applyBorder="1" applyAlignment="1" applyProtection="1">
      <alignment horizontal="left" vertical="center"/>
      <protection locked="0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6" xfId="0" applyFont="1" applyBorder="1" applyAlignment="1">
      <alignment vertical="center"/>
    </xf>
    <xf numFmtId="2" fontId="18" fillId="0" borderId="56" xfId="0" applyNumberFormat="1" applyFont="1" applyBorder="1" applyAlignment="1">
      <alignment horizontal="right" vertical="center"/>
    </xf>
    <xf numFmtId="169" fontId="18" fillId="0" borderId="56" xfId="0" applyNumberFormat="1" applyFont="1" applyBorder="1" applyAlignment="1">
      <alignment vertical="center"/>
    </xf>
    <xf numFmtId="169" fontId="18" fillId="0" borderId="57" xfId="0" applyNumberFormat="1" applyFont="1" applyBorder="1" applyAlignment="1">
      <alignment horizontal="right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59" xfId="0" applyFont="1" applyBorder="1" applyAlignment="1">
      <alignment horizontal="center" vertical="center"/>
    </xf>
    <xf numFmtId="2" fontId="18" fillId="0" borderId="60" xfId="0" applyNumberFormat="1" applyFont="1" applyBorder="1" applyAlignment="1">
      <alignment horizontal="center" vertical="center"/>
    </xf>
    <xf numFmtId="169" fontId="18" fillId="0" borderId="61" xfId="0" applyNumberFormat="1" applyFont="1" applyBorder="1" applyAlignment="1">
      <alignment horizontal="left" vertical="center"/>
    </xf>
    <xf numFmtId="169" fontId="18" fillId="0" borderId="62" xfId="9" applyNumberFormat="1" applyFont="1" applyBorder="1" applyAlignment="1">
      <alignment horizontal="right" vertical="center"/>
    </xf>
    <xf numFmtId="49" fontId="0" fillId="0" borderId="0" xfId="0" applyNumberFormat="1"/>
    <xf numFmtId="49" fontId="4" fillId="0" borderId="0" xfId="4" quotePrefix="1" applyNumberFormat="1" applyFont="1" applyAlignment="1" applyProtection="1">
      <alignment horizontal="left" vertical="center"/>
      <protection hidden="1"/>
    </xf>
    <xf numFmtId="10" fontId="0" fillId="0" borderId="0" xfId="0" applyNumberFormat="1"/>
    <xf numFmtId="0" fontId="25" fillId="0" borderId="0" xfId="4" applyFont="1"/>
    <xf numFmtId="0" fontId="25" fillId="0" borderId="0" xfId="0" applyFont="1" applyFill="1" applyAlignment="1">
      <alignment vertical="center"/>
    </xf>
    <xf numFmtId="0" fontId="26" fillId="0" borderId="0" xfId="0" applyFont="1" applyFill="1"/>
    <xf numFmtId="0" fontId="18" fillId="5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4" fillId="0" borderId="27" xfId="3" applyNumberFormat="1" applyFont="1" applyFill="1" applyBorder="1" applyAlignment="1">
      <alignment horizontal="right" vertical="center"/>
    </xf>
    <xf numFmtId="10" fontId="4" fillId="0" borderId="26" xfId="3" applyNumberFormat="1" applyFont="1" applyFill="1" applyBorder="1" applyAlignment="1">
      <alignment horizontal="right" vertical="center"/>
    </xf>
    <xf numFmtId="10" fontId="4" fillId="0" borderId="27" xfId="0" applyNumberFormat="1" applyFont="1" applyFill="1" applyBorder="1" applyAlignment="1">
      <alignment horizontal="center" vertical="center"/>
    </xf>
    <xf numFmtId="10" fontId="4" fillId="0" borderId="35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right" vertical="center"/>
    </xf>
    <xf numFmtId="164" fontId="5" fillId="0" borderId="13" xfId="1" applyNumberFormat="1" applyFont="1" applyFill="1" applyBorder="1" applyAlignment="1">
      <alignment horizontal="right" vertical="center"/>
    </xf>
    <xf numFmtId="169" fontId="4" fillId="0" borderId="33" xfId="0" applyNumberFormat="1" applyFont="1" applyFill="1" applyBorder="1" applyAlignment="1">
      <alignment horizontal="right"/>
    </xf>
    <xf numFmtId="169" fontId="4" fillId="0" borderId="34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69" fontId="0" fillId="0" borderId="8" xfId="0" applyNumberFormat="1" applyFill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169" fontId="0" fillId="0" borderId="27" xfId="0" applyNumberFormat="1" applyFill="1" applyBorder="1" applyAlignment="1">
      <alignment horizontal="right"/>
    </xf>
    <xf numFmtId="169" fontId="0" fillId="0" borderId="26" xfId="0" applyNumberFormat="1" applyFill="1" applyBorder="1" applyAlignment="1">
      <alignment horizontal="right"/>
    </xf>
    <xf numFmtId="169" fontId="0" fillId="0" borderId="33" xfId="0" applyNumberFormat="1" applyFill="1" applyBorder="1" applyAlignment="1">
      <alignment horizontal="right"/>
    </xf>
    <xf numFmtId="169" fontId="0" fillId="0" borderId="34" xfId="0" applyNumberFormat="1" applyFill="1" applyBorder="1" applyAlignment="1">
      <alignment horizontal="right"/>
    </xf>
    <xf numFmtId="9" fontId="4" fillId="0" borderId="27" xfId="3" applyFont="1" applyFill="1" applyBorder="1" applyAlignment="1">
      <alignment horizontal="right" vertical="center"/>
    </xf>
    <xf numFmtId="9" fontId="4" fillId="0" borderId="26" xfId="3" applyFont="1" applyFill="1" applyBorder="1" applyAlignment="1">
      <alignment horizontal="right" vertical="center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4" applyFont="1" applyBorder="1" applyAlignment="1" applyProtection="1">
      <alignment horizontal="center" vertical="center"/>
      <protection hidden="1"/>
    </xf>
    <xf numFmtId="175" fontId="4" fillId="0" borderId="1" xfId="7" applyNumberFormat="1" applyFont="1" applyBorder="1" applyAlignment="1" applyProtection="1">
      <alignment horizontal="center" vertical="center" wrapText="1"/>
      <protection hidden="1"/>
    </xf>
    <xf numFmtId="0" fontId="4" fillId="0" borderId="8" xfId="4" applyFont="1" applyBorder="1" applyAlignment="1" applyProtection="1">
      <alignment horizontal="center" vertical="center"/>
      <protection hidden="1"/>
    </xf>
    <xf numFmtId="0" fontId="4" fillId="0" borderId="9" xfId="4" applyFont="1" applyBorder="1" applyAlignment="1" applyProtection="1">
      <alignment horizontal="center" vertical="center"/>
      <protection hidden="1"/>
    </xf>
    <xf numFmtId="0" fontId="21" fillId="0" borderId="0" xfId="4" applyFont="1" applyAlignment="1">
      <alignment horizontal="center"/>
    </xf>
    <xf numFmtId="0" fontId="22" fillId="0" borderId="0" xfId="0" applyFont="1" applyAlignment="1">
      <alignment horizontal="center"/>
    </xf>
    <xf numFmtId="169" fontId="18" fillId="0" borderId="48" xfId="0" applyNumberFormat="1" applyFont="1" applyBorder="1" applyAlignment="1">
      <alignment horizontal="center" vertical="center"/>
    </xf>
    <xf numFmtId="169" fontId="18" fillId="0" borderId="51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18" fillId="0" borderId="50" xfId="0" applyNumberFormat="1" applyFont="1" applyBorder="1" applyAlignment="1">
      <alignment horizontal="center" vertical="center"/>
    </xf>
    <xf numFmtId="169" fontId="18" fillId="0" borderId="13" xfId="0" applyNumberFormat="1" applyFont="1" applyBorder="1" applyAlignment="1">
      <alignment horizontal="center" vertical="center"/>
    </xf>
    <xf numFmtId="169" fontId="18" fillId="0" borderId="50" xfId="0" applyNumberFormat="1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right" vertical="center" indent="2"/>
      <protection hidden="1"/>
    </xf>
    <xf numFmtId="0" fontId="4" fillId="0" borderId="10" xfId="0" applyFont="1" applyBorder="1" applyAlignment="1" applyProtection="1">
      <alignment horizontal="right" vertical="center" indent="2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</cellXfs>
  <cellStyles count="13">
    <cellStyle name="Moneda" xfId="1" builtinId="4"/>
    <cellStyle name="Moneda 3" xfId="9" xr:uid="{16A447E0-D6D7-4674-A10B-9B6D4967758F}"/>
    <cellStyle name="Moneda 5" xfId="6" xr:uid="{00000000-0005-0000-0000-000001000000}"/>
    <cellStyle name="Normal" xfId="0" builtinId="0"/>
    <cellStyle name="Normal 2 2" xfId="12" xr:uid="{7D34DFC5-D005-483D-B1CB-3143FB4DF1E8}"/>
    <cellStyle name="Normal 3" xfId="4" xr:uid="{00000000-0005-0000-0000-000003000000}"/>
    <cellStyle name="Normal_Analisis de precios AGOSTO 2004" xfId="10" xr:uid="{2AC97EB9-DAEC-45EE-BFAA-5E623C53EAF1}"/>
    <cellStyle name="Normal_Cómputo y presup." xfId="2" xr:uid="{00000000-0005-0000-0000-000004000000}"/>
    <cellStyle name="Normal_LICITACION ESCUELA CAUCETE" xfId="11" xr:uid="{E5D1393B-9742-451C-A3E2-2EC3B699B8E9}"/>
    <cellStyle name="Porcentaje" xfId="3" builtinId="5"/>
    <cellStyle name="Porcentaje 2" xfId="7" xr:uid="{00000000-0005-0000-0000-000006000000}"/>
    <cellStyle name="Porcentaje 3" xfId="5" xr:uid="{00000000-0005-0000-0000-000007000000}"/>
    <cellStyle name="Porcentaje 3 2" xfId="8" xr:uid="{00000000-0005-0000-0000-000008000000}"/>
  </cellStyles>
  <dxfs count="22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101428533732595E-2"/>
          <c:y val="0.16425715408339389"/>
          <c:w val="0.90980393219415912"/>
          <c:h val="0.78446936087734032"/>
        </c:manualLayout>
      </c:layout>
      <c:lineChart>
        <c:grouping val="standard"/>
        <c:varyColors val="0"/>
        <c:ser>
          <c:idx val="2"/>
          <c:order val="0"/>
          <c:tx>
            <c:strRef>
              <c:f>PT!$D$94</c:f>
              <c:strCache>
                <c:ptCount val="1"/>
                <c:pt idx="0">
                  <c:v>Avance Mensual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4.8187029417611441E-3"/>
                  <c:y val="7.0789485308882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D4-4279-A7B7-283F52D14EA2}"/>
                </c:ext>
              </c:extLst>
            </c:dLbl>
            <c:dLbl>
              <c:idx val="9"/>
              <c:layout>
                <c:manualLayout>
                  <c:x val="-1.205457628733946E-3"/>
                  <c:y val="1.05946254382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D4-4279-A7B7-283F52D14EA2}"/>
                </c:ext>
              </c:extLst>
            </c:dLbl>
            <c:dLbl>
              <c:idx val="10"/>
              <c:layout>
                <c:manualLayout>
                  <c:x val="0"/>
                  <c:y val="8.83665628719046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D4-4279-A7B7-283F52D14E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[5]PT!$E$6:$Q$6</c:f>
              <c:numCache>
                <c:formatCode>General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PT!$E$94:$Q$94</c:f>
              <c:numCache>
                <c:formatCode>0.00%</c:formatCode>
                <c:ptCount val="13"/>
                <c:pt idx="0" formatCode="0.000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D4-4279-A7B7-283F52D14EA2}"/>
            </c:ext>
          </c:extLst>
        </c:ser>
        <c:ser>
          <c:idx val="3"/>
          <c:order val="1"/>
          <c:tx>
            <c:strRef>
              <c:f>PT!$D$95</c:f>
              <c:strCache>
                <c:ptCount val="1"/>
                <c:pt idx="0">
                  <c:v>Avance Acumulado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4718067935364132E-2"/>
                  <c:y val="-3.179576620351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D4-4279-A7B7-283F52D14EA2}"/>
                </c:ext>
              </c:extLst>
            </c:dLbl>
            <c:dLbl>
              <c:idx val="2"/>
              <c:layout>
                <c:manualLayout>
                  <c:x val="-4.7212039918528036E-2"/>
                  <c:y val="-2.2985462078094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D4-4279-A7B7-283F52D14EA2}"/>
                </c:ext>
              </c:extLst>
            </c:dLbl>
            <c:dLbl>
              <c:idx val="3"/>
              <c:layout>
                <c:manualLayout>
                  <c:x val="-5.5685995801340732E-2"/>
                  <c:y val="3.5362249350913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D4-4279-A7B7-283F52D14EA2}"/>
                </c:ext>
              </c:extLst>
            </c:dLbl>
            <c:dLbl>
              <c:idx val="4"/>
              <c:layout>
                <c:manualLayout>
                  <c:x val="-5.6896560927456839E-2"/>
                  <c:y val="-5.3043374026372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D4-4279-A7B7-283F52D14EA2}"/>
                </c:ext>
              </c:extLst>
            </c:dLbl>
            <c:dLbl>
              <c:idx val="5"/>
              <c:layout>
                <c:manualLayout>
                  <c:x val="-5.3264865549108573E-2"/>
                  <c:y val="-8.8405623377286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D4-4279-A7B7-283F52D14EA2}"/>
                </c:ext>
              </c:extLst>
            </c:dLbl>
            <c:dLbl>
              <c:idx val="6"/>
              <c:layout>
                <c:manualLayout>
                  <c:x val="-4.8422605044644115E-2"/>
                  <c:y val="-1.7681124675457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D4-4279-A7B7-283F52D14EA2}"/>
                </c:ext>
              </c:extLst>
            </c:dLbl>
            <c:dLbl>
              <c:idx val="7"/>
              <c:layout>
                <c:manualLayout>
                  <c:x val="-7.4919542837889722E-2"/>
                  <c:y val="-3.3605496608445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D4-4279-A7B7-283F52D14EA2}"/>
                </c:ext>
              </c:extLst>
            </c:dLbl>
            <c:dLbl>
              <c:idx val="8"/>
              <c:layout>
                <c:manualLayout>
                  <c:x val="-6.5282136954367256E-2"/>
                  <c:y val="-3.00708995713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D4-4279-A7B7-283F52D14EA2}"/>
                </c:ext>
              </c:extLst>
            </c:dLbl>
            <c:dLbl>
              <c:idx val="9"/>
              <c:layout>
                <c:manualLayout>
                  <c:x val="-6.5682999919561891E-2"/>
                  <c:y val="-2.38517367182970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33420626476914E-2"/>
                      <c:h val="2.867865991045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F4D4-4279-A7B7-283F52D14EA2}"/>
                </c:ext>
              </c:extLst>
            </c:dLbl>
            <c:dLbl>
              <c:idx val="10"/>
              <c:layout>
                <c:manualLayout>
                  <c:x val="-3.9780101748217389E-2"/>
                  <c:y val="-1.765770906379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D4-4279-A7B7-283F52D14EA2}"/>
                </c:ext>
              </c:extLst>
            </c:dLbl>
            <c:dLbl>
              <c:idx val="11"/>
              <c:layout>
                <c:manualLayout>
                  <c:x val="-3.0136440718346438E-2"/>
                  <c:y val="-2.2955021782939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4D4-4279-A7B7-283F52D14E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[5]PT!$E$6:$Q$6</c:f>
              <c:numCache>
                <c:formatCode>General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PT!$E$95:$Q$95</c:f>
              <c:numCache>
                <c:formatCode>0.00%</c:formatCode>
                <c:ptCount val="1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00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4D4-4279-A7B7-283F52D14EA2}"/>
            </c:ext>
          </c:extLst>
        </c:ser>
        <c:ser>
          <c:idx val="4"/>
          <c:order val="2"/>
          <c:tx>
            <c:strRef>
              <c:f>[5]PT!$D$101</c:f>
              <c:strCache>
                <c:ptCount val="1"/>
                <c:pt idx="0">
                  <c:v>Curva Máxima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2.5298190444246381E-2"/>
                  <c:y val="-3.2444805961404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AC-4196-ACBA-BC5C70CC13D0}"/>
                </c:ext>
              </c:extLst>
            </c:dLbl>
            <c:dLbl>
              <c:idx val="9"/>
              <c:layout>
                <c:manualLayout>
                  <c:x val="1.0842081618962772E-2"/>
                  <c:y val="5.3092113981661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AC-4196-ACBA-BC5C70CC13D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[5]PT!$E$6:$Q$6</c:f>
              <c:numCache>
                <c:formatCode>General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[5]PT!$E$101:$Q$101</c:f>
              <c:numCache>
                <c:formatCode>General</c:formatCode>
                <c:ptCount val="13"/>
                <c:pt idx="0">
                  <c:v>0</c:v>
                </c:pt>
                <c:pt idx="1">
                  <c:v>5.8299999999999998E-2</c:v>
                </c:pt>
                <c:pt idx="2">
                  <c:v>0.15</c:v>
                </c:pt>
                <c:pt idx="3">
                  <c:v>0.26</c:v>
                </c:pt>
                <c:pt idx="4">
                  <c:v>0.38</c:v>
                </c:pt>
                <c:pt idx="5">
                  <c:v>0.50509999999999999</c:v>
                </c:pt>
                <c:pt idx="6">
                  <c:v>0.63</c:v>
                </c:pt>
                <c:pt idx="7">
                  <c:v>0.74660000000000004</c:v>
                </c:pt>
                <c:pt idx="8">
                  <c:v>0.82340000000000002</c:v>
                </c:pt>
                <c:pt idx="9">
                  <c:v>0.9</c:v>
                </c:pt>
                <c:pt idx="10">
                  <c:v>0.94669999999999999</c:v>
                </c:pt>
                <c:pt idx="11">
                  <c:v>0.98329999999999995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4D4-4279-A7B7-283F52D14EA2}"/>
            </c:ext>
          </c:extLst>
        </c:ser>
        <c:ser>
          <c:idx val="5"/>
          <c:order val="3"/>
          <c:tx>
            <c:strRef>
              <c:f>[5]PT!$D$102</c:f>
              <c:strCache>
                <c:ptCount val="1"/>
                <c:pt idx="0">
                  <c:v>Curva Mínima</c:v>
                </c:pt>
              </c:strCache>
            </c:strRef>
          </c:tx>
          <c:marker>
            <c:symbol val="none"/>
          </c:marker>
          <c:cat>
            <c:numRef>
              <c:f>[5]PT!$E$6:$Q$6</c:f>
              <c:numCache>
                <c:formatCode>General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[5]PT!$E$102:$Q$102</c:f>
              <c:numCache>
                <c:formatCode>General</c:formatCode>
                <c:ptCount val="13"/>
                <c:pt idx="0">
                  <c:v>0</c:v>
                </c:pt>
                <c:pt idx="1">
                  <c:v>1.2500000000000001E-2</c:v>
                </c:pt>
                <c:pt idx="2">
                  <c:v>5.5E-2</c:v>
                </c:pt>
                <c:pt idx="3">
                  <c:v>0.115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0.60670000000000002</c:v>
                </c:pt>
                <c:pt idx="9">
                  <c:v>0.72</c:v>
                </c:pt>
                <c:pt idx="10">
                  <c:v>0.83330000000000004</c:v>
                </c:pt>
                <c:pt idx="11">
                  <c:v>0.93340000000000001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4D4-4279-A7B7-283F52D14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782272"/>
        <c:axId val="297892096"/>
        <c:extLst/>
      </c:lineChart>
      <c:catAx>
        <c:axId val="29778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MESES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aseline="0">
                <a:latin typeface="Arial" pitchFamily="34" charset="0"/>
              </a:defRPr>
            </a:pPr>
            <a:endParaRPr lang="es-AR"/>
          </a:p>
        </c:txPr>
        <c:crossAx val="297892096"/>
        <c:crossesAt val="0"/>
        <c:auto val="1"/>
        <c:lblAlgn val="ctr"/>
        <c:lblOffset val="100"/>
        <c:noMultiLvlLbl val="0"/>
      </c:catAx>
      <c:valAx>
        <c:axId val="29789209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PORCENTAJE AVANCE (%)</a:t>
                </a:r>
              </a:p>
            </c:rich>
          </c:tx>
          <c:layout>
            <c:manualLayout>
              <c:xMode val="edge"/>
              <c:yMode val="edge"/>
              <c:x val="2.2276280466758816E-3"/>
              <c:y val="0.3248144934063878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s-ES" baseline="0">
                <a:latin typeface="Arial" pitchFamily="34" charset="0"/>
              </a:defRPr>
            </a:pPr>
            <a:endParaRPr lang="es-AR"/>
          </a:p>
        </c:txPr>
        <c:crossAx val="297782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946655065576422"/>
          <c:y val="6.5144502820000151E-3"/>
          <c:w val="0.13003317316521246"/>
          <c:h val="0.12800801314677795"/>
        </c:manualLayout>
      </c:layout>
      <c:overlay val="0"/>
      <c:txPr>
        <a:bodyPr/>
        <a:lstStyle/>
        <a:p>
          <a:pPr>
            <a:defRPr lang="es-ES"/>
          </a:pPr>
          <a:endParaRPr lang="es-AR"/>
        </a:p>
      </c:txPr>
    </c:legend>
    <c:plotVisOnly val="0"/>
    <c:dispBlanksAs val="gap"/>
    <c:showDLblsOverMax val="0"/>
  </c:chart>
  <c:spPr>
    <a:noFill/>
    <a:ln>
      <a:noFill/>
    </a:ln>
  </c:spPr>
  <c:printSettings>
    <c:headerFooter>
      <c:oddHeader>&amp;C&amp;G</c:oddHeader>
    </c:headerFooter>
    <c:pageMargins b="0.19685039370078741" l="0.19685039370078741" r="0.19685039370078741" t="1.1023622047244095" header="0.59055118110236227" footer="0"/>
    <c:pageSetup paperSize="5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1259802539915E-2"/>
          <c:y val="0.17925813556705436"/>
          <c:w val="0.87508287037038979"/>
          <c:h val="0.73851531703751261"/>
        </c:manualLayout>
      </c:layout>
      <c:lineChart>
        <c:grouping val="standard"/>
        <c:varyColors val="0"/>
        <c:ser>
          <c:idx val="1"/>
          <c:order val="0"/>
          <c:tx>
            <c:strRef>
              <c:f>PT!$D$97</c:f>
              <c:strCache>
                <c:ptCount val="1"/>
                <c:pt idx="0">
                  <c:v>Inversión Mensual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1.9550956612481341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18-4BBE-8980-C203ABEAC8CE}"/>
                </c:ext>
              </c:extLst>
            </c:dLbl>
            <c:dLbl>
              <c:idx val="2"/>
              <c:layout>
                <c:manualLayout>
                  <c:x val="-2.3069425109028638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18-4BBE-8980-C203ABEAC8CE}"/>
                </c:ext>
              </c:extLst>
            </c:dLbl>
            <c:dLbl>
              <c:idx val="5"/>
              <c:layout>
                <c:manualLayout>
                  <c:x val="-4.3787222222222533E-2"/>
                  <c:y val="-1.763498384751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18-4BBE-8980-C203ABEAC8CE}"/>
                </c:ext>
              </c:extLst>
            </c:dLbl>
            <c:dLbl>
              <c:idx val="6"/>
              <c:layout>
                <c:manualLayout>
                  <c:x val="-3.9099050429073787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18-4BBE-8980-C203ABEAC8CE}"/>
                </c:ext>
              </c:extLst>
            </c:dLbl>
            <c:dLbl>
              <c:idx val="7"/>
              <c:layout>
                <c:manualLayout>
                  <c:x val="-3.6753404764708189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18-4BBE-8980-C203ABEAC8CE}"/>
                </c:ext>
              </c:extLst>
            </c:dLbl>
            <c:dLbl>
              <c:idx val="10"/>
              <c:layout>
                <c:manualLayout>
                  <c:x val="-3.2355947890367623E-2"/>
                  <c:y val="-3.1579118919065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18-4BBE-8980-C203ABEAC8CE}"/>
                </c:ext>
              </c:extLst>
            </c:dLbl>
            <c:dLbl>
              <c:idx val="11"/>
              <c:layout>
                <c:manualLayout>
                  <c:x val="-2.8153658260666799E-2"/>
                  <c:y val="-1.5947021803996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18-4BBE-8980-C203ABEAC8CE}"/>
                </c:ext>
              </c:extLst>
            </c:dLbl>
            <c:dLbl>
              <c:idx val="12"/>
              <c:layout>
                <c:manualLayout>
                  <c:x val="-3.2844949589397224E-2"/>
                  <c:y val="-2.26988842148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18-4BBE-8980-C203ABEAC8CE}"/>
                </c:ext>
              </c:extLst>
            </c:dLbl>
            <c:dLbl>
              <c:idx val="13"/>
              <c:layout>
                <c:manualLayout>
                  <c:x val="-3.5190595253761461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18-4BBE-8980-C203ABEAC8CE}"/>
                </c:ext>
              </c:extLst>
            </c:dLbl>
            <c:dLbl>
              <c:idx val="14"/>
              <c:layout>
                <c:manualLayout>
                  <c:x val="-3.8709063750308789E-2"/>
                  <c:y val="-2.438684981758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18-4BBE-8980-C203ABEAC8CE}"/>
                </c:ext>
              </c:extLst>
            </c:dLbl>
            <c:dLbl>
              <c:idx val="15"/>
              <c:layout>
                <c:manualLayout>
                  <c:x val="-4.3400355079038479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18-4BBE-8980-C203ABEAC8CE}"/>
                </c:ext>
              </c:extLst>
            </c:dLbl>
            <c:dLbl>
              <c:idx val="16"/>
              <c:layout>
                <c:manualLayout>
                  <c:x val="-4.1054709414673762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18-4BBE-8980-C203ABEAC8CE}"/>
                </c:ext>
              </c:extLst>
            </c:dLbl>
            <c:dLbl>
              <c:idx val="17"/>
              <c:layout>
                <c:manualLayout>
                  <c:x val="-4.4573177911221895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18-4BBE-8980-C203ABEAC8CE}"/>
                </c:ext>
              </c:extLst>
            </c:dLbl>
            <c:dLbl>
              <c:idx val="18"/>
              <c:layout>
                <c:manualLayout>
                  <c:x val="-4.1054709414673679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18-4BBE-8980-C203ABEAC8CE}"/>
                </c:ext>
              </c:extLst>
            </c:dLbl>
            <c:numFmt formatCode="&quot;$&quot;\ #,##0.00" sourceLinked="0"/>
            <c:spPr>
              <a:noFill/>
              <a:ln>
                <a:noFill/>
              </a:ln>
              <a:effectLst/>
            </c:spPr>
            <c:txPr>
              <a:bodyPr rot="0" vert="horz" anchor="ctr" anchorCtr="1"/>
              <a:lstStyle/>
              <a:p>
                <a:pPr>
                  <a:defRPr lang="es-ES" sz="800" baseline="0">
                    <a:latin typeface="Arial" pitchFamily="34" charset="0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PT!$E$97:$Q$97</c:f>
              <c:numCache>
                <c:formatCode>_ "$"\ * #,##0.00_ ;_ "$"\ * \-#,##0.00_ ;_ "$"\ * "-"??_ ;_ @_ </c:formatCode>
                <c:ptCount val="13"/>
                <c:pt idx="0" formatCode="_-&quot;$&quot;* #,##0.00_-;\-&quot;$&quot;* #,##0.00_-;_-&quot;$&quot;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318-4BBE-8980-C203ABEAC8CE}"/>
            </c:ext>
          </c:extLst>
        </c:ser>
        <c:ser>
          <c:idx val="2"/>
          <c:order val="1"/>
          <c:tx>
            <c:strRef>
              <c:f>PT!$D$98</c:f>
              <c:strCache>
                <c:ptCount val="1"/>
                <c:pt idx="0">
                  <c:v>Inversión Acumulada</c:v>
                </c:pt>
              </c:strCache>
            </c:strRef>
          </c:tx>
          <c:marker>
            <c:symbol val="none"/>
          </c:marker>
          <c:dLbls>
            <c:dLbl>
              <c:idx val="12"/>
              <c:layout>
                <c:manualLayout>
                  <c:x val="-1.0154861640011643E-3"/>
                  <c:y val="-1.4932338283070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63-459C-92C1-4B35DA9C1D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PT!$E$98:$Q$98</c:f>
              <c:numCache>
                <c:formatCode>_ "$"\ * #,##0.00_ ;_ "$"\ * \-#,##0.00_ ;_ "$"\ * "-"??_ ;_ @_ </c:formatCode>
                <c:ptCount val="13"/>
                <c:pt idx="0" formatCode="_-&quot;$&quot;* #,##0.00_-;\-&quot;$&quot;* #,##0.00_-;_-&quot;$&quot;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318-4BBE-8980-C203ABEAC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453376"/>
        <c:axId val="308455296"/>
        <c:extLst/>
      </c:lineChart>
      <c:catAx>
        <c:axId val="30845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MESES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aseline="0">
                <a:latin typeface="Arial" pitchFamily="34" charset="0"/>
              </a:defRPr>
            </a:pPr>
            <a:endParaRPr lang="es-AR"/>
          </a:p>
        </c:txPr>
        <c:crossAx val="308455296"/>
        <c:crosses val="autoZero"/>
        <c:auto val="1"/>
        <c:lblAlgn val="ctr"/>
        <c:lblOffset val="100"/>
        <c:noMultiLvlLbl val="0"/>
      </c:catAx>
      <c:valAx>
        <c:axId val="308455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MILLES DE PESOS</a:t>
                </a:r>
              </a:p>
            </c:rich>
          </c:tx>
          <c:layout>
            <c:manualLayout>
              <c:xMode val="edge"/>
              <c:yMode val="edge"/>
              <c:x val="1.2165740740740737E-2"/>
              <c:y val="0.48667319444445389"/>
            </c:manualLayout>
          </c:layout>
          <c:overlay val="0"/>
        </c:title>
        <c:numFmt formatCode="&quot;$&quot;\ #,##0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308453376"/>
        <c:crosses val="autoZero"/>
        <c:crossBetween val="midCat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4549453703703703"/>
          <c:y val="6.8516805555555546E-2"/>
          <c:w val="0.11717742822132002"/>
          <c:h val="5.4004035964125237E-2"/>
        </c:manualLayout>
      </c:layout>
      <c:overlay val="0"/>
      <c:txPr>
        <a:bodyPr/>
        <a:lstStyle/>
        <a:p>
          <a:pPr>
            <a:defRPr lang="es-ES"/>
          </a:pPr>
          <a:endParaRPr lang="es-A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19685039370078738" l="0.19685039370078738" r="0.19685039370078738" t="0.39370078740157488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</xdr:rowOff>
    </xdr:from>
    <xdr:to>
      <xdr:col>6</xdr:col>
      <xdr:colOff>523875</xdr:colOff>
      <xdr:row>1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E4F51A-D263-4DCF-95E3-4A595E237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"/>
          <a:ext cx="9010650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178327</xdr:colOff>
      <xdr:row>180</xdr:row>
      <xdr:rowOff>126855</xdr:rowOff>
    </xdr:from>
    <xdr:to>
      <xdr:col>6</xdr:col>
      <xdr:colOff>38100</xdr:colOff>
      <xdr:row>185</xdr:row>
      <xdr:rowOff>76392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53EDBCB-2D19-47C3-8D11-AE6493CBE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27" y="28578030"/>
          <a:ext cx="8365598" cy="759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95250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1C81A4-31BD-4884-AF84-9A8965E8E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9010650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68</xdr:row>
      <xdr:rowOff>24765</xdr:rowOff>
    </xdr:from>
    <xdr:to>
      <xdr:col>5</xdr:col>
      <xdr:colOff>443865</xdr:colOff>
      <xdr:row>69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81F1592-AEF9-40C7-99E9-63ABC39D6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07615"/>
          <a:ext cx="7559040" cy="670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636256</xdr:colOff>
      <xdr:row>41</xdr:row>
      <xdr:rowOff>41982</xdr:rowOff>
    </xdr:to>
    <xdr:graphicFrame macro="">
      <xdr:nvGraphicFramePr>
        <xdr:cNvPr id="2" name="11 Gráfico">
          <a:extLst>
            <a:ext uri="{FF2B5EF4-FFF2-40B4-BE49-F238E27FC236}">
              <a16:creationId xmlns:a16="http://schemas.microsoft.com/office/drawing/2014/main" id="{B26D62FF-DE50-4AA9-8E6C-A1A243707A1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0.77709</cdr:x>
      <cdr:y>0.43502</cdr:y>
    </cdr:from>
    <cdr:to>
      <cdr:x>0.86949</cdr:x>
      <cdr:y>0.47162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030428" y="3126043"/>
          <a:ext cx="954821" cy="263007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1100"/>
            <a:t>Curva Mínima</a:t>
          </a:r>
        </a:p>
      </cdr:txBody>
    </cdr:sp>
  </cdr:relSizeAnchor>
  <cdr:relSizeAnchor xmlns:cdr="http://schemas.openxmlformats.org/drawingml/2006/chartDrawing">
    <cdr:from>
      <cdr:x>0.7334</cdr:x>
      <cdr:y>0.38722</cdr:y>
    </cdr:from>
    <cdr:to>
      <cdr:x>0.77709</cdr:x>
      <cdr:y>0.45332</cdr:y>
    </cdr:to>
    <cdr:sp macro="" textlink="">
      <cdr:nvSpPr>
        <cdr:cNvPr id="4" name="3 Conector recto de flecha"/>
        <cdr:cNvSpPr/>
      </cdr:nvSpPr>
      <cdr:spPr>
        <a:xfrm xmlns:a="http://schemas.openxmlformats.org/drawingml/2006/main">
          <a:off x="7694082" y="2781299"/>
          <a:ext cx="458344" cy="47480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AR"/>
        </a:p>
      </cdr:txBody>
    </cdr:sp>
  </cdr:relSizeAnchor>
  <cdr:relSizeAnchor xmlns:cdr="http://schemas.openxmlformats.org/drawingml/2006/chartDrawing">
    <cdr:from>
      <cdr:x>0.49811</cdr:x>
      <cdr:y>0.27897</cdr:y>
    </cdr:from>
    <cdr:to>
      <cdr:x>0.5909</cdr:x>
      <cdr:y>0.31277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5140764" y="2003088"/>
          <a:ext cx="957640" cy="242691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100"/>
            <a:t>Curva Máxima</a:t>
          </a:r>
        </a:p>
      </cdr:txBody>
    </cdr:sp>
  </cdr:relSizeAnchor>
  <cdr:relSizeAnchor xmlns:cdr="http://schemas.openxmlformats.org/drawingml/2006/chartDrawing">
    <cdr:from>
      <cdr:x>0.59229</cdr:x>
      <cdr:y>0.3026</cdr:y>
    </cdr:from>
    <cdr:to>
      <cdr:x>0.60604</cdr:x>
      <cdr:y>0.34714</cdr:y>
    </cdr:to>
    <cdr:sp macro="" textlink="">
      <cdr:nvSpPr>
        <cdr:cNvPr id="6" name="2 Conector recto de flecha"/>
        <cdr:cNvSpPr/>
      </cdr:nvSpPr>
      <cdr:spPr>
        <a:xfrm xmlns:a="http://schemas.openxmlformats.org/drawingml/2006/main" flipH="1" flipV="1">
          <a:off x="6244073" y="2171520"/>
          <a:ext cx="145004" cy="31963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AR"/>
        </a:p>
      </cdr:txBody>
    </cdr:sp>
  </cdr:relSizeAnchor>
  <cdr:relSizeAnchor xmlns:cdr="http://schemas.openxmlformats.org/drawingml/2006/chartDrawing">
    <cdr:from>
      <cdr:x>0.6889</cdr:x>
      <cdr:y>0.57299</cdr:y>
    </cdr:from>
    <cdr:to>
      <cdr:x>0.78983</cdr:x>
      <cdr:y>0.60959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7440083" y="4307416"/>
          <a:ext cx="1090083" cy="275167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1100"/>
            <a:t>Banda</a:t>
          </a:r>
          <a:r>
            <a:rPr lang="es-AR" sz="1100" baseline="0"/>
            <a:t> Admisible</a:t>
          </a:r>
          <a:endParaRPr lang="es-AR" sz="1100"/>
        </a:p>
      </cdr:txBody>
    </cdr:sp>
  </cdr:relSizeAnchor>
  <cdr:relSizeAnchor xmlns:cdr="http://schemas.openxmlformats.org/drawingml/2006/chartDrawing">
    <cdr:from>
      <cdr:x>0.60731</cdr:x>
      <cdr:y>0.49486</cdr:y>
    </cdr:from>
    <cdr:to>
      <cdr:x>0.69709</cdr:x>
      <cdr:y>0.56773</cdr:y>
    </cdr:to>
    <cdr:sp macro="" textlink="">
      <cdr:nvSpPr>
        <cdr:cNvPr id="8" name="7 Conector recto de flecha"/>
        <cdr:cNvSpPr/>
      </cdr:nvSpPr>
      <cdr:spPr>
        <a:xfrm xmlns:a="http://schemas.openxmlformats.org/drawingml/2006/main">
          <a:off x="6275959" y="3556041"/>
          <a:ext cx="927784" cy="52364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AR"/>
        </a:p>
      </cdr:txBody>
    </cdr:sp>
  </cdr:relSizeAnchor>
  <cdr:relSizeAnchor xmlns:cdr="http://schemas.openxmlformats.org/drawingml/2006/chartDrawing">
    <cdr:from>
      <cdr:x>0.33474</cdr:x>
      <cdr:y>0.41947</cdr:y>
    </cdr:from>
    <cdr:to>
      <cdr:x>0.44652</cdr:x>
      <cdr:y>0.45607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3459223" y="3014282"/>
          <a:ext cx="1155109" cy="263006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100"/>
            <a:t>Curva Contractual</a:t>
          </a:r>
        </a:p>
      </cdr:txBody>
    </cdr:sp>
  </cdr:relSizeAnchor>
  <cdr:relSizeAnchor xmlns:cdr="http://schemas.openxmlformats.org/drawingml/2006/chartDrawing">
    <cdr:from>
      <cdr:x>0.39341</cdr:x>
      <cdr:y>0.46133</cdr:y>
    </cdr:from>
    <cdr:to>
      <cdr:x>0.49603</cdr:x>
      <cdr:y>0.55614</cdr:y>
    </cdr:to>
    <cdr:sp macro="" textlink="">
      <cdr:nvSpPr>
        <cdr:cNvPr id="10" name="2 Conector recto de flecha"/>
        <cdr:cNvSpPr/>
      </cdr:nvSpPr>
      <cdr:spPr>
        <a:xfrm xmlns:a="http://schemas.openxmlformats.org/drawingml/2006/main" flipH="1" flipV="1">
          <a:off x="4147429" y="3310599"/>
          <a:ext cx="1081796" cy="6803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A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59531</xdr:rowOff>
    </xdr:from>
    <xdr:to>
      <xdr:col>16</xdr:col>
      <xdr:colOff>345281</xdr:colOff>
      <xdr:row>48</xdr:row>
      <xdr:rowOff>111125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351F736E-A788-4673-9BC0-7A08BF1C3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228600</xdr:rowOff>
    </xdr:from>
    <xdr:to>
      <xdr:col>6</xdr:col>
      <xdr:colOff>57150</xdr:colOff>
      <xdr:row>0</xdr:row>
      <xdr:rowOff>692821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0E11F1-C3D0-48BA-BAA3-65D3D48F6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28600"/>
          <a:ext cx="7772400" cy="4642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Valle%20del%20Sol\Barrio%20Valle%20del%20Sol%20-Nuevo%20Sector%201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Leandro\IPV\Valle%20del%20Sol\Barrio%20Valle%20del%20Sol%20-Nuevo%20Sector%2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Barrio%20Valle%20del%20Sol%20-%20Total%2012-07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GGUARDIA\LORENA\===%200-%20PROYECTOS%20%20EN%20CURSO===\B&#176;%20VALLE%20DEL%20SOL\==%200-%20PARA%20LICITACION==\==PLANOS%20Y%20DOCUMENTACION%20PARA%20LICITACION==\VALLE%20DEL%20SOL%20-%20SECTORES\SIGOP%20CON%20ANTICIPO\Barrio%20Valle%20del%20Sol%20-Nuevo%20Sector%201.xlsm?7B3B46B5" TargetMode="External"/><Relationship Id="rId1" Type="http://schemas.openxmlformats.org/officeDocument/2006/relationships/externalLinkPath" Target="file:///\\7B3B46B5\Barrio%20Valle%20del%20Sol%20-Nuevo%20Sector%20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Sector%203%20-%20Plan%20de%20trabajo%20N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AP NS 2021"/>
      <sheetName val="AP SN 2021"/>
      <sheetName val="AP OE  2021"/>
      <sheetName val="AP OE-01-D 2021"/>
      <sheetName val="AP OE-02- VP-2021"/>
      <sheetName val="P-G (1 PISO)"/>
      <sheetName val="P-G (2 PISO)"/>
      <sheetName val="Espacios Comunes"/>
      <sheetName val="RGP"/>
      <sheetName val="INFRA"/>
      <sheetName val="CyP"/>
      <sheetName val="PTyCI"/>
      <sheetName val="AP"/>
      <sheetName val="Grafico Avance Obra"/>
      <sheetName val="Gráfico Curva Inversiones"/>
      <sheetName val="Indices"/>
      <sheetName val="Insumos"/>
      <sheetName val="Códigos Items"/>
      <sheetName val="Gastos Generales"/>
    </sheetNames>
    <sheetDataSet>
      <sheetData sheetId="0"/>
      <sheetData sheetId="1">
        <row r="7">
          <cell r="C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9">
          <cell r="H149">
            <v>368358684.64564997</v>
          </cell>
        </row>
      </sheetData>
      <sheetData sheetId="13">
        <row r="15">
          <cell r="E15"/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AP NS 2021"/>
      <sheetName val="AP SN 2021"/>
      <sheetName val="AP OE  2021"/>
      <sheetName val="AP OE-01-D 2021"/>
      <sheetName val="AP OE-02- VP-2021"/>
      <sheetName val="P-G (1 PISO)"/>
      <sheetName val="P-G (2 PISO)"/>
      <sheetName val="Espacios Comunes"/>
      <sheetName val="RGP"/>
      <sheetName val="INFRA"/>
      <sheetName val="CyP"/>
      <sheetName val="PTyCI"/>
      <sheetName val="AP"/>
      <sheetName val="Grafico Avance Obra"/>
      <sheetName val="Gráfico Curva Inversiones"/>
      <sheetName val="Indices"/>
      <sheetName val="Insumos"/>
      <sheetName val="Códigos Items"/>
      <sheetName val="Gastos Generales"/>
    </sheetNames>
    <sheetDataSet>
      <sheetData sheetId="0" refreshError="1"/>
      <sheetData sheetId="1" refreshError="1">
        <row r="1">
          <cell r="C1" t="str">
            <v>INSTITUTO PROVINCIAL DE LA VIVIENDA</v>
          </cell>
        </row>
        <row r="2">
          <cell r="C2" t="str">
            <v>B° Valle del Sol - Sector 2</v>
          </cell>
        </row>
        <row r="3">
          <cell r="C3" t="str">
            <v>Rawson</v>
          </cell>
        </row>
        <row r="4">
          <cell r="C4" t="str">
            <v>xxxxxxxxxxx</v>
          </cell>
        </row>
        <row r="5">
          <cell r="C5" t="str">
            <v>xxxxxxxxxxx</v>
          </cell>
        </row>
        <row r="7">
          <cell r="C7">
            <v>0.15</v>
          </cell>
        </row>
        <row r="9">
          <cell r="C9">
            <v>360</v>
          </cell>
        </row>
        <row r="12">
          <cell r="C12" t="str">
            <v>xxxxxx</v>
          </cell>
        </row>
        <row r="21">
          <cell r="C2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8">
          <cell r="H148">
            <v>281753128.5848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AP NS 2021"/>
      <sheetName val="AP SN 2021"/>
      <sheetName val="AP OE  2021"/>
      <sheetName val="AP OE-01-D 2021"/>
      <sheetName val="AP OE-02- VP-2021"/>
      <sheetName val="P-G (1 PISO)"/>
      <sheetName val="P-G (2 PISO)"/>
      <sheetName val="Espacios Comunes"/>
      <sheetName val="RGP"/>
      <sheetName val="INFRA"/>
      <sheetName val="CyP"/>
      <sheetName val="PTyCI"/>
      <sheetName val="AP"/>
      <sheetName val="Grafico Avance Obra"/>
      <sheetName val="Gráfico Curva Inversiones"/>
      <sheetName val="Insumos"/>
      <sheetName val="Indices"/>
      <sheetName val="Códigos Items"/>
      <sheetName val="Gastos Generales"/>
    </sheetNames>
    <sheetDataSet>
      <sheetData sheetId="0" refreshError="1"/>
      <sheetData sheetId="1" refreshError="1">
        <row r="1">
          <cell r="B1" t="str">
            <v xml:space="preserve">COMITENTE : </v>
          </cell>
          <cell r="C1" t="str">
            <v>INSTITUTO PROVINCIAL DE LA VIVIENDA</v>
          </cell>
        </row>
        <row r="2">
          <cell r="B2" t="str">
            <v>OBRA :</v>
          </cell>
          <cell r="C2" t="str">
            <v>B° Valle del Sol</v>
          </cell>
        </row>
        <row r="3">
          <cell r="B3" t="str">
            <v>UBICACION:</v>
          </cell>
          <cell r="C3" t="str">
            <v>Rawson</v>
          </cell>
        </row>
        <row r="4">
          <cell r="B4" t="str">
            <v>LICITACIÓN N°:</v>
          </cell>
          <cell r="C4" t="str">
            <v>xxxxxxxxxxx</v>
          </cell>
        </row>
        <row r="5">
          <cell r="B5" t="str">
            <v>EXPEDIENTE N°:</v>
          </cell>
          <cell r="C5" t="str">
            <v>xxxxxxxxxxx</v>
          </cell>
        </row>
        <row r="6">
          <cell r="B6" t="str">
            <v>PRESUPUESTO OFICIAL:</v>
          </cell>
          <cell r="C6">
            <v>1048661242.2845999</v>
          </cell>
        </row>
        <row r="7">
          <cell r="B7" t="str">
            <v>ANTICIPO FINANCIERO/ACOPIO:</v>
          </cell>
          <cell r="C7">
            <v>0</v>
          </cell>
        </row>
        <row r="8">
          <cell r="B8" t="str">
            <v>FECHA APERTURA LICITACIÓN:</v>
          </cell>
          <cell r="C8" t="str">
            <v>xxxxxxxxxxx</v>
          </cell>
        </row>
        <row r="9">
          <cell r="B9" t="str">
            <v>PLAZO DE OBRA:</v>
          </cell>
          <cell r="C9">
            <v>540</v>
          </cell>
        </row>
        <row r="10">
          <cell r="B10" t="str">
            <v>PRECIOS OFERTA A:</v>
          </cell>
          <cell r="C10">
            <v>44319</v>
          </cell>
        </row>
        <row r="12">
          <cell r="B12" t="str">
            <v xml:space="preserve">EMPRESA CONSTRUCTORA:  </v>
          </cell>
          <cell r="C12" t="str">
            <v>xxxxxx</v>
          </cell>
        </row>
        <row r="13">
          <cell r="B13" t="str">
            <v>COSTO FINANCIERO</v>
          </cell>
          <cell r="C13">
            <v>0</v>
          </cell>
        </row>
        <row r="14">
          <cell r="B14" t="str">
            <v>GASTOS GENERALES</v>
          </cell>
          <cell r="C14">
            <v>0.15</v>
          </cell>
        </row>
        <row r="15">
          <cell r="B15" t="str">
            <v>BENEFICIO</v>
          </cell>
          <cell r="C15">
            <v>0.1</v>
          </cell>
        </row>
        <row r="16">
          <cell r="B16" t="str">
            <v>INGRESOS BRUTOS Y LOTE HOGAR</v>
          </cell>
          <cell r="C16">
            <v>2.4E-2</v>
          </cell>
        </row>
        <row r="17">
          <cell r="B17" t="str">
            <v>IVA - VIVIENDA</v>
          </cell>
          <cell r="C17">
            <v>0.105</v>
          </cell>
        </row>
        <row r="18">
          <cell r="B18" t="str">
            <v>IVA - INFRAESTRUCTURA</v>
          </cell>
          <cell r="C18">
            <v>0.21</v>
          </cell>
        </row>
        <row r="19">
          <cell r="B19" t="str">
            <v>COEFICIENTE DE PASO VIVIENDA</v>
          </cell>
          <cell r="C19">
            <v>1.4112500000000001</v>
          </cell>
        </row>
        <row r="20">
          <cell r="B20" t="str">
            <v>COEFICIENTE DE PASO INFRAESTRUCTURA</v>
          </cell>
          <cell r="C20">
            <v>1.5425</v>
          </cell>
        </row>
        <row r="21">
          <cell r="B21" t="str">
            <v>MONTO DEL TERRENO</v>
          </cell>
          <cell r="C21">
            <v>0</v>
          </cell>
        </row>
        <row r="24">
          <cell r="B24" t="str">
            <v>RUBROS</v>
          </cell>
        </row>
        <row r="25">
          <cell r="B25" t="str">
            <v>A</v>
          </cell>
          <cell r="C25" t="str">
            <v>VIVIENDA</v>
          </cell>
        </row>
        <row r="26">
          <cell r="B26" t="str">
            <v>B</v>
          </cell>
          <cell r="C26" t="str">
            <v>INFRAESTRUCTURA - URBANIZACIÓN - DOC. FINAL DE OBRA</v>
          </cell>
        </row>
        <row r="30">
          <cell r="B30" t="str">
            <v>LISTADO DE ÍTEMS DEL PROYECTO</v>
          </cell>
        </row>
        <row r="32">
          <cell r="B32" t="str">
            <v>RUBRO ITEM</v>
          </cell>
          <cell r="C32" t="str">
            <v>DESIGNACION</v>
          </cell>
          <cell r="D32" t="str">
            <v>UN.</v>
          </cell>
        </row>
        <row r="35">
          <cell r="B35" t="str">
            <v>B</v>
          </cell>
          <cell r="C35" t="str">
            <v>INFRAESTRUCTURA - URBANIZACIÓN - DOC. FINAL DE OBRA</v>
          </cell>
          <cell r="D35">
            <v>0</v>
          </cell>
        </row>
        <row r="36">
          <cell r="B36">
            <v>1</v>
          </cell>
          <cell r="C36" t="str">
            <v>Limpieza de Terreno</v>
          </cell>
          <cell r="D36" t="str">
            <v>ha</v>
          </cell>
        </row>
        <row r="37">
          <cell r="B37">
            <v>2</v>
          </cell>
          <cell r="C37" t="str">
            <v>Destronque de arboles (Olivos y Frutales)</v>
          </cell>
          <cell r="D37" t="str">
            <v>u</v>
          </cell>
        </row>
        <row r="38">
          <cell r="B38">
            <v>3</v>
          </cell>
          <cell r="C38" t="str">
            <v>Erradicación de árboles</v>
          </cell>
          <cell r="D38" t="str">
            <v>u</v>
          </cell>
        </row>
        <row r="39">
          <cell r="B39">
            <v>4</v>
          </cell>
          <cell r="C39" t="str">
            <v>Demolición</v>
          </cell>
          <cell r="D39" t="str">
            <v>gl</v>
          </cell>
        </row>
        <row r="40">
          <cell r="B40">
            <v>5</v>
          </cell>
          <cell r="C40" t="str">
            <v>Nivelación y Compactación de Manzanas</v>
          </cell>
          <cell r="D40" t="str">
            <v>gl</v>
          </cell>
        </row>
        <row r="41">
          <cell r="B41">
            <v>6</v>
          </cell>
          <cell r="C41" t="str">
            <v>Excavación no Clasificada</v>
          </cell>
          <cell r="D41" t="str">
            <v>m3</v>
          </cell>
        </row>
        <row r="42">
          <cell r="B42">
            <v>7</v>
          </cell>
          <cell r="C42" t="str">
            <v>Ejecución de Base</v>
          </cell>
          <cell r="D42" t="str">
            <v>m3</v>
          </cell>
        </row>
        <row r="43">
          <cell r="B43">
            <v>8</v>
          </cell>
          <cell r="C43" t="str">
            <v>Ejecución de vereda</v>
          </cell>
          <cell r="D43" t="str">
            <v>m2</v>
          </cell>
        </row>
        <row r="44">
          <cell r="B44">
            <v>9</v>
          </cell>
          <cell r="C44" t="str">
            <v>Ejecución de cuneta en tierra y obras de tomas</v>
          </cell>
          <cell r="D44" t="str">
            <v>m</v>
          </cell>
        </row>
        <row r="45">
          <cell r="B45">
            <v>10</v>
          </cell>
          <cell r="C45" t="str">
            <v>Ejecución de cuneta impermeabilizada</v>
          </cell>
          <cell r="D45" t="str">
            <v>m</v>
          </cell>
        </row>
        <row r="46">
          <cell r="B46">
            <v>11</v>
          </cell>
          <cell r="C46" t="str">
            <v>Ejecución de Cordón Cuneta</v>
          </cell>
          <cell r="D46" t="str">
            <v>m</v>
          </cell>
        </row>
        <row r="47">
          <cell r="B47">
            <v>12</v>
          </cell>
          <cell r="C47" t="str">
            <v>Vértices de lotes</v>
          </cell>
          <cell r="D47" t="str">
            <v>u</v>
          </cell>
        </row>
        <row r="48">
          <cell r="B48">
            <v>13</v>
          </cell>
          <cell r="C48" t="str">
            <v>Arbolado Público</v>
          </cell>
          <cell r="D48" t="str">
            <v>u</v>
          </cell>
        </row>
        <row r="49">
          <cell r="B49">
            <v>14</v>
          </cell>
          <cell r="C49" t="str">
            <v>Riego Individual</v>
          </cell>
          <cell r="D49" t="str">
            <v>u</v>
          </cell>
        </row>
        <row r="50">
          <cell r="B50">
            <v>15</v>
          </cell>
          <cell r="C50" t="str">
            <v>Puente  Acceso Vehicular</v>
          </cell>
          <cell r="D50" t="str">
            <v>u</v>
          </cell>
        </row>
        <row r="51">
          <cell r="B51">
            <v>16</v>
          </cell>
          <cell r="C51" t="str">
            <v>Pasante Peatonal sobre Cuneta en Tierra</v>
          </cell>
          <cell r="D51" t="str">
            <v>u</v>
          </cell>
        </row>
        <row r="52">
          <cell r="B52">
            <v>17</v>
          </cell>
          <cell r="C52" t="str">
            <v>Pasante Peatonal sobre Cuneta Impermeabilizada</v>
          </cell>
          <cell r="D52" t="str">
            <v>u</v>
          </cell>
        </row>
        <row r="53">
          <cell r="B53">
            <v>18</v>
          </cell>
          <cell r="C53" t="str">
            <v>Indicadores de Calle</v>
          </cell>
          <cell r="D53" t="str">
            <v>u</v>
          </cell>
        </row>
        <row r="54">
          <cell r="B54">
            <v>19</v>
          </cell>
          <cell r="C54" t="str">
            <v>Pasantes SJ 320</v>
          </cell>
          <cell r="D54" t="str">
            <v>u</v>
          </cell>
        </row>
        <row r="55">
          <cell r="B55">
            <v>20</v>
          </cell>
          <cell r="C55" t="str">
            <v>Rampas Peatonals/ cordon cuneta</v>
          </cell>
          <cell r="D55" t="str">
            <v>u</v>
          </cell>
        </row>
        <row r="56">
          <cell r="B56">
            <v>21</v>
          </cell>
          <cell r="C56" t="str">
            <v xml:space="preserve">Ciclo Vía </v>
          </cell>
          <cell r="D56" t="str">
            <v>m2</v>
          </cell>
        </row>
        <row r="57">
          <cell r="B57">
            <v>22</v>
          </cell>
          <cell r="C57" t="str">
            <v>Alumbrado Público</v>
          </cell>
          <cell r="D57" t="str">
            <v>gl</v>
          </cell>
        </row>
        <row r="58">
          <cell r="B58">
            <v>23</v>
          </cell>
          <cell r="C58" t="str">
            <v>Red de agua potable - Provisión, acarreo y colocación de caño recto Ø250mm de PVC k-10, incl. piezas esp. juntas, etc.</v>
          </cell>
          <cell r="D58" t="str">
            <v>ml</v>
          </cell>
        </row>
        <row r="59">
          <cell r="B59">
            <v>24</v>
          </cell>
          <cell r="C59" t="str">
            <v>Red de agua potable - Provisión, acarreo y colocación de caño recto Ø160mm de PVC k-10, incl. piezas esp. juntas, etc.</v>
          </cell>
          <cell r="D59" t="str">
            <v>ml</v>
          </cell>
        </row>
        <row r="60">
          <cell r="B60">
            <v>25</v>
          </cell>
          <cell r="C60" t="str">
            <v>Red de agua potable - Provisión, acarreo y colocación de caño recto Ø110mm de PVC k-10, incl. piezas esp. juntas, etc.</v>
          </cell>
          <cell r="D60" t="str">
            <v>ml</v>
          </cell>
        </row>
        <row r="61">
          <cell r="B61">
            <v>26</v>
          </cell>
          <cell r="C61" t="str">
            <v>Red de agua potable - Provisión, acarreo y colocación de válvulas esclusas Ø250 mm (Incluye Const. de cámara)</v>
          </cell>
          <cell r="D61" t="str">
            <v>u</v>
          </cell>
        </row>
        <row r="62">
          <cell r="B62">
            <v>27</v>
          </cell>
          <cell r="C62" t="str">
            <v>Red de agua potable - Provisión, acarreo y colocación de válvulas esclusas Ø160 mm (Incluye Const. de cámara)</v>
          </cell>
          <cell r="D62" t="str">
            <v>u</v>
          </cell>
        </row>
        <row r="63">
          <cell r="B63">
            <v>28</v>
          </cell>
          <cell r="C63" t="str">
            <v>Red de agua potable - Provisión, acarreo y colocación de válvulas esclusas Ø110 mm (Incluye Const. de cámara)</v>
          </cell>
          <cell r="D63" t="str">
            <v>u</v>
          </cell>
        </row>
        <row r="64">
          <cell r="B64">
            <v>29</v>
          </cell>
          <cell r="C64" t="str">
            <v>Red de agua potable - Provisión, acarreo y colocación de hidrantes a bola, completos, (Incluye caja de HF y Const. de cámara)</v>
          </cell>
          <cell r="D64" t="str">
            <v>u</v>
          </cell>
        </row>
        <row r="65">
          <cell r="B65">
            <v>30</v>
          </cell>
          <cell r="C65" t="str">
            <v>Red de agua potable - Excavación de zanjas para inst. cañeías, sin depresión de napa</v>
          </cell>
          <cell r="D65" t="str">
            <v>m3</v>
          </cell>
        </row>
        <row r="66">
          <cell r="B66">
            <v>31</v>
          </cell>
          <cell r="C66" t="str">
            <v>Red de agua potable - Paquete estructural</v>
          </cell>
          <cell r="D66" t="str">
            <v>m3</v>
          </cell>
        </row>
        <row r="67">
          <cell r="B67">
            <v>32</v>
          </cell>
          <cell r="C67" t="str">
            <v xml:space="preserve">Red de agua potable - Relleno superior </v>
          </cell>
          <cell r="D67" t="str">
            <v>m3</v>
          </cell>
        </row>
        <row r="68">
          <cell r="B68">
            <v>33</v>
          </cell>
          <cell r="C68" t="str">
            <v>Red de agua potable - Conexiones domiciliarias (Provisión, acarreo y coloc. mat. polietileno k10-abrazadera, férula, llave maestra y medidor de caudal, incl UV)</v>
          </cell>
          <cell r="D68" t="str">
            <v>u</v>
          </cell>
        </row>
        <row r="69">
          <cell r="B69">
            <v>34</v>
          </cell>
          <cell r="C69" t="str">
            <v xml:space="preserve">Red de gas - Provisión e Instalación de Cañería de P.E Cañería ø125 mm incluido piezas especiales, juntas, etc. </v>
          </cell>
          <cell r="D69" t="str">
            <v>m</v>
          </cell>
        </row>
        <row r="70">
          <cell r="B70">
            <v>35</v>
          </cell>
          <cell r="C70" t="str">
            <v xml:space="preserve">Red de gas - Provisión e Instalación de Cañería de P.E Cañería ø 90 mm incluido piezas especiales, juntas, etc. </v>
          </cell>
          <cell r="D70" t="str">
            <v>m</v>
          </cell>
        </row>
        <row r="71">
          <cell r="B71">
            <v>36</v>
          </cell>
          <cell r="C71" t="str">
            <v xml:space="preserve">Red de gas - Provisión e Instalación de Cañería de P.E Cañería ø 63 mm incluido piezas especiales, juntas, etc. </v>
          </cell>
          <cell r="D71" t="str">
            <v>m</v>
          </cell>
        </row>
        <row r="72">
          <cell r="B72">
            <v>37</v>
          </cell>
          <cell r="C72" t="str">
            <v xml:space="preserve">Red de gas - Provisión e Instalación de Cañería de P.E Cañería ø 50 mm incluido piezas especiales, juntas, etc. </v>
          </cell>
          <cell r="D72" t="str">
            <v>m</v>
          </cell>
        </row>
        <row r="73">
          <cell r="B73">
            <v>38</v>
          </cell>
          <cell r="C73" t="str">
            <v>Red de gas - Excavación de zanjas para inst. cañeías, sin depresión de napa</v>
          </cell>
          <cell r="D73" t="str">
            <v>m3</v>
          </cell>
        </row>
        <row r="74">
          <cell r="B74">
            <v>39</v>
          </cell>
          <cell r="C74" t="str">
            <v xml:space="preserve">Red de gas - Relleno superior </v>
          </cell>
          <cell r="D74" t="str">
            <v>m3</v>
          </cell>
        </row>
        <row r="75">
          <cell r="B75">
            <v>40</v>
          </cell>
          <cell r="C75" t="str">
            <v>Red de gas - Conexiones domiciliarias de gas natural p/ 1 medidor</v>
          </cell>
          <cell r="D75" t="str">
            <v>u</v>
          </cell>
        </row>
        <row r="76">
          <cell r="B76">
            <v>41</v>
          </cell>
          <cell r="C76" t="str">
            <v>Red de cloacas - Provisión, acarreo y colocación de caño de PVC RCP ø250 mm, incl. piezas esp. juntas, etc.</v>
          </cell>
          <cell r="D76" t="str">
            <v>m</v>
          </cell>
        </row>
        <row r="77">
          <cell r="B77">
            <v>42</v>
          </cell>
          <cell r="C77" t="str">
            <v>Red de cloacas - Provisión, acarreo y colocación de caño de PVC RCP ø200 mm, incl. piezas esp. juntas, etc.</v>
          </cell>
          <cell r="D77" t="str">
            <v>m</v>
          </cell>
        </row>
        <row r="78">
          <cell r="B78">
            <v>43</v>
          </cell>
          <cell r="C78" t="str">
            <v>Red de cloacas - Provisión, acarreo y colocación de caño de PVC RCP ø160 mm, incl. piezas esp. juntas, etc.</v>
          </cell>
          <cell r="D78" t="str">
            <v>m</v>
          </cell>
        </row>
        <row r="79">
          <cell r="B79">
            <v>44</v>
          </cell>
          <cell r="C79" t="str">
            <v xml:space="preserve">Red de cloacas - Provisión, acarreo y coloc. materiales  p/la ejecución de Bocas de Registros s/calle, incl. tapa de HF, etc. </v>
          </cell>
          <cell r="D79" t="str">
            <v>u</v>
          </cell>
        </row>
        <row r="80">
          <cell r="B80">
            <v>45</v>
          </cell>
          <cell r="C80" t="str">
            <v>Red de cloacas - Excavación de zanjas para inst. cañeías, sin depresión de napa</v>
          </cell>
          <cell r="D80" t="str">
            <v>m3</v>
          </cell>
        </row>
        <row r="81">
          <cell r="B81">
            <v>46</v>
          </cell>
          <cell r="C81" t="str">
            <v>Red de cloacas - Paquete estructural</v>
          </cell>
          <cell r="D81" t="str">
            <v>m3</v>
          </cell>
        </row>
        <row r="82">
          <cell r="B82">
            <v>47</v>
          </cell>
          <cell r="C82" t="str">
            <v>Red de cloacas - Relleno superior</v>
          </cell>
          <cell r="D82" t="str">
            <v>m3</v>
          </cell>
        </row>
        <row r="83">
          <cell r="B83">
            <v>48</v>
          </cell>
          <cell r="C83" t="str">
            <v>Red de cloacas - Conexiones domiciliarias cloacas ø 110 mm (Provisión, acarreo y coloc. materiales p/la ejecución s/red nueva)</v>
          </cell>
          <cell r="D83" t="str">
            <v>u</v>
          </cell>
        </row>
        <row r="84">
          <cell r="B84">
            <v>49</v>
          </cell>
          <cell r="C84" t="str">
            <v>Documentacion Final de Obra</v>
          </cell>
          <cell r="D84" t="str">
            <v>gl</v>
          </cell>
        </row>
        <row r="85">
          <cell r="B85" t="str">
            <v>C</v>
          </cell>
          <cell r="C85" t="str">
            <v>OBRAS COMPLEMENTARIAS y NEXOS</v>
          </cell>
          <cell r="D85">
            <v>0</v>
          </cell>
        </row>
        <row r="86">
          <cell r="B86">
            <v>50</v>
          </cell>
          <cell r="C86" t="str">
            <v xml:space="preserve">Obra de Nexo - Red de Gas - Provisión e Instalación de Cañería de P.E Cañería ø125 mm incluido piezas especiales, juntas, etc. </v>
          </cell>
          <cell r="D86" t="str">
            <v>m</v>
          </cell>
        </row>
        <row r="87">
          <cell r="B87">
            <v>51</v>
          </cell>
          <cell r="C87" t="str">
            <v>Obra de Nexo - Red de Gas - Excavación de zanjas para inst. cañeías, sin depresión de napa</v>
          </cell>
          <cell r="D87" t="str">
            <v>m3</v>
          </cell>
        </row>
        <row r="88">
          <cell r="B88">
            <v>52</v>
          </cell>
          <cell r="C88" t="str">
            <v xml:space="preserve">Obra de Nexo - Red de Gas - Relleno superior </v>
          </cell>
          <cell r="D88" t="str">
            <v>m3</v>
          </cell>
        </row>
        <row r="89">
          <cell r="B89">
            <v>53</v>
          </cell>
          <cell r="C89" t="str">
            <v>Obra de Nexo - Red de agua potable - Provisión, acarreo y colocación de caño recto Ø250mm de PVC k-10, incl. piezas esp. juntas, etc.</v>
          </cell>
          <cell r="D89" t="str">
            <v>ml</v>
          </cell>
        </row>
        <row r="90">
          <cell r="B90">
            <v>54</v>
          </cell>
          <cell r="C90" t="str">
            <v>Obra de Nexo - Red de agua potable - Provisión, acarreo y colocación de válvulas esclusas Ø250 mm (Incluye Const. de cámara)</v>
          </cell>
          <cell r="D90" t="str">
            <v>u</v>
          </cell>
        </row>
        <row r="91">
          <cell r="B91">
            <v>55</v>
          </cell>
          <cell r="C91" t="str">
            <v>Obra de Nexo - Red de agua potable - Provisión, acarreo y colocación de caño recto Ø315mm de PVC k-10, incl. piezas esp. juntas, etc.</v>
          </cell>
          <cell r="D91" t="str">
            <v>m</v>
          </cell>
        </row>
        <row r="92">
          <cell r="B92">
            <v>56</v>
          </cell>
          <cell r="C92" t="str">
            <v>Obra de Nexo - Red de agua potable - Provisión, acarreo y colocación de válvulas esclusas Ø315 mm (Incluye Const. de cámara)</v>
          </cell>
          <cell r="D92" t="str">
            <v>u</v>
          </cell>
        </row>
        <row r="93">
          <cell r="B93">
            <v>57</v>
          </cell>
          <cell r="C93" t="str">
            <v>Obra de Nexo - Red de agua potable - Excavación de zanjas para inst. cañeías, sin depresión de napa</v>
          </cell>
          <cell r="D93" t="str">
            <v>m3</v>
          </cell>
        </row>
        <row r="94">
          <cell r="B94">
            <v>58</v>
          </cell>
          <cell r="C94" t="str">
            <v>Obra de Nexo - Red de agua potable - Paquete estructural</v>
          </cell>
          <cell r="D94" t="str">
            <v>m3</v>
          </cell>
        </row>
        <row r="95">
          <cell r="B95">
            <v>59</v>
          </cell>
          <cell r="C95" t="str">
            <v xml:space="preserve">Obra de Nexo - Red de agua potable - Relleno superior </v>
          </cell>
          <cell r="D95" t="str">
            <v>m3</v>
          </cell>
        </row>
        <row r="96">
          <cell r="B96">
            <v>60</v>
          </cell>
          <cell r="C96" t="str">
            <v>Obra de Nexo - Red de agua potable - Base y Sub-Base</v>
          </cell>
          <cell r="D96" t="str">
            <v>m3</v>
          </cell>
        </row>
        <row r="97">
          <cell r="B97">
            <v>61</v>
          </cell>
          <cell r="C97" t="str">
            <v xml:space="preserve">Obra de Nexo - Red de agua potable - Perforación de Bombeo </v>
          </cell>
          <cell r="D97" t="str">
            <v>gl</v>
          </cell>
        </row>
        <row r="98">
          <cell r="B98">
            <v>62</v>
          </cell>
          <cell r="C98" t="str">
            <v>Obra de Nexo - Red de cloacas - Provisión, acarreo y colocación de caño de PVC RCP ø250 mm, incl. piezas esp. juntas, etc.</v>
          </cell>
          <cell r="D98" t="str">
            <v>m</v>
          </cell>
        </row>
        <row r="99">
          <cell r="B99">
            <v>63</v>
          </cell>
          <cell r="C99" t="str">
            <v>Obra de Nexo - Red de cloacas - Excavación de zanjas para inst. cañeías, sin depresión de napa</v>
          </cell>
          <cell r="D99" t="str">
            <v>m3</v>
          </cell>
        </row>
        <row r="100">
          <cell r="B100">
            <v>64</v>
          </cell>
          <cell r="C100" t="str">
            <v>Obra de Nexo - Red de cloacas - Paquete estructural</v>
          </cell>
          <cell r="D100" t="str">
            <v>m3</v>
          </cell>
        </row>
        <row r="101">
          <cell r="B101">
            <v>65</v>
          </cell>
          <cell r="C101" t="str">
            <v>Obra de Nexo - Red de cloacas - Relleno superior</v>
          </cell>
          <cell r="D101" t="str">
            <v>m3</v>
          </cell>
        </row>
        <row r="102">
          <cell r="B102">
            <v>66</v>
          </cell>
          <cell r="C102" t="str">
            <v>Obra de Nexo - Red de cloacas - Base y Sub-Base</v>
          </cell>
          <cell r="D102" t="str">
            <v>m3</v>
          </cell>
        </row>
        <row r="103">
          <cell r="B103">
            <v>67</v>
          </cell>
          <cell r="C103" t="str">
            <v>Obra de Nexo - Red de cloacas - Reposiciòn de Carpeta Asfaltica</v>
          </cell>
          <cell r="D103" t="str">
            <v>m2</v>
          </cell>
        </row>
        <row r="104">
          <cell r="B104">
            <v>67</v>
          </cell>
          <cell r="C104">
            <v>0</v>
          </cell>
          <cell r="D104">
            <v>0</v>
          </cell>
        </row>
        <row r="105">
          <cell r="B105">
            <v>68</v>
          </cell>
          <cell r="C105">
            <v>0</v>
          </cell>
          <cell r="D105">
            <v>0</v>
          </cell>
        </row>
        <row r="106">
          <cell r="B106">
            <v>69</v>
          </cell>
          <cell r="C106">
            <v>0</v>
          </cell>
          <cell r="D106">
            <v>0</v>
          </cell>
        </row>
        <row r="107">
          <cell r="B107">
            <v>70</v>
          </cell>
          <cell r="C107">
            <v>0</v>
          </cell>
          <cell r="D107">
            <v>0</v>
          </cell>
        </row>
        <row r="108">
          <cell r="B108">
            <v>71</v>
          </cell>
          <cell r="C108">
            <v>0</v>
          </cell>
          <cell r="D108">
            <v>0</v>
          </cell>
        </row>
        <row r="109">
          <cell r="B109">
            <v>72</v>
          </cell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C117">
            <v>0</v>
          </cell>
          <cell r="D117">
            <v>0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  <cell r="D119">
            <v>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  <row r="123">
          <cell r="C123">
            <v>0</v>
          </cell>
          <cell r="D123">
            <v>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26">
          <cell r="C126">
            <v>0</v>
          </cell>
          <cell r="D126">
            <v>0</v>
          </cell>
        </row>
        <row r="127">
          <cell r="C127">
            <v>0</v>
          </cell>
          <cell r="D127">
            <v>0</v>
          </cell>
        </row>
        <row r="128">
          <cell r="C128">
            <v>0</v>
          </cell>
          <cell r="D128">
            <v>0</v>
          </cell>
        </row>
        <row r="129">
          <cell r="C129">
            <v>0</v>
          </cell>
          <cell r="D129">
            <v>0</v>
          </cell>
        </row>
        <row r="130">
          <cell r="C130">
            <v>0</v>
          </cell>
          <cell r="D130">
            <v>0</v>
          </cell>
        </row>
        <row r="131">
          <cell r="C131">
            <v>0</v>
          </cell>
          <cell r="D131">
            <v>0</v>
          </cell>
        </row>
        <row r="132">
          <cell r="C132">
            <v>0</v>
          </cell>
          <cell r="D132">
            <v>0</v>
          </cell>
        </row>
        <row r="133">
          <cell r="C133">
            <v>0</v>
          </cell>
          <cell r="D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  <cell r="D135">
            <v>0</v>
          </cell>
        </row>
        <row r="136">
          <cell r="C136">
            <v>0</v>
          </cell>
          <cell r="D136">
            <v>0</v>
          </cell>
        </row>
        <row r="137"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39">
          <cell r="C139">
            <v>0</v>
          </cell>
          <cell r="D139">
            <v>0</v>
          </cell>
        </row>
        <row r="140">
          <cell r="C140">
            <v>0</v>
          </cell>
          <cell r="D140">
            <v>0</v>
          </cell>
        </row>
        <row r="141">
          <cell r="C141">
            <v>0</v>
          </cell>
          <cell r="D141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0</v>
          </cell>
        </row>
        <row r="144">
          <cell r="C144">
            <v>0</v>
          </cell>
          <cell r="D144">
            <v>0</v>
          </cell>
        </row>
        <row r="145">
          <cell r="C145">
            <v>0</v>
          </cell>
          <cell r="D145">
            <v>0</v>
          </cell>
        </row>
        <row r="146">
          <cell r="C146">
            <v>0</v>
          </cell>
          <cell r="D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  <cell r="D151">
            <v>0</v>
          </cell>
        </row>
        <row r="152">
          <cell r="C152">
            <v>0</v>
          </cell>
          <cell r="D152">
            <v>0</v>
          </cell>
        </row>
        <row r="153">
          <cell r="C153">
            <v>0</v>
          </cell>
          <cell r="D153">
            <v>0</v>
          </cell>
        </row>
        <row r="154">
          <cell r="C154">
            <v>0</v>
          </cell>
          <cell r="D154">
            <v>0</v>
          </cell>
        </row>
        <row r="155">
          <cell r="C155">
            <v>0</v>
          </cell>
          <cell r="D155">
            <v>0</v>
          </cell>
        </row>
        <row r="156">
          <cell r="C156">
            <v>0</v>
          </cell>
          <cell r="D156">
            <v>0</v>
          </cell>
        </row>
        <row r="157">
          <cell r="C157">
            <v>0</v>
          </cell>
          <cell r="D157">
            <v>0</v>
          </cell>
        </row>
        <row r="158">
          <cell r="C158">
            <v>0</v>
          </cell>
          <cell r="D158">
            <v>0</v>
          </cell>
        </row>
        <row r="159">
          <cell r="C159">
            <v>0</v>
          </cell>
          <cell r="D159">
            <v>0</v>
          </cell>
        </row>
        <row r="160">
          <cell r="C160">
            <v>0</v>
          </cell>
          <cell r="D160">
            <v>0</v>
          </cell>
        </row>
        <row r="161">
          <cell r="C161">
            <v>0</v>
          </cell>
          <cell r="D161">
            <v>0</v>
          </cell>
        </row>
        <row r="162">
          <cell r="C162">
            <v>0</v>
          </cell>
          <cell r="D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0</v>
          </cell>
          <cell r="D164">
            <v>0</v>
          </cell>
        </row>
        <row r="165">
          <cell r="C165">
            <v>0</v>
          </cell>
          <cell r="D165">
            <v>0</v>
          </cell>
        </row>
        <row r="166">
          <cell r="C166">
            <v>0</v>
          </cell>
          <cell r="D166">
            <v>0</v>
          </cell>
        </row>
        <row r="167">
          <cell r="C167">
            <v>0</v>
          </cell>
          <cell r="D167">
            <v>0</v>
          </cell>
        </row>
        <row r="168">
          <cell r="C168">
            <v>0</v>
          </cell>
          <cell r="D168">
            <v>0</v>
          </cell>
        </row>
        <row r="169">
          <cell r="C169">
            <v>0</v>
          </cell>
          <cell r="D169">
            <v>0</v>
          </cell>
        </row>
        <row r="170">
          <cell r="C170">
            <v>0</v>
          </cell>
          <cell r="D170">
            <v>0</v>
          </cell>
        </row>
        <row r="171">
          <cell r="C171">
            <v>0</v>
          </cell>
          <cell r="D171">
            <v>0</v>
          </cell>
        </row>
        <row r="172">
          <cell r="C172">
            <v>0</v>
          </cell>
          <cell r="D172">
            <v>0</v>
          </cell>
        </row>
        <row r="173">
          <cell r="C173">
            <v>0</v>
          </cell>
          <cell r="D173">
            <v>0</v>
          </cell>
        </row>
        <row r="174">
          <cell r="C174">
            <v>0</v>
          </cell>
          <cell r="D174">
            <v>0</v>
          </cell>
        </row>
        <row r="175">
          <cell r="C175">
            <v>0</v>
          </cell>
          <cell r="D175">
            <v>0</v>
          </cell>
        </row>
        <row r="176">
          <cell r="C176">
            <v>0</v>
          </cell>
          <cell r="D176">
            <v>0</v>
          </cell>
        </row>
        <row r="177">
          <cell r="C177">
            <v>0</v>
          </cell>
          <cell r="D177">
            <v>0</v>
          </cell>
        </row>
        <row r="178">
          <cell r="C178">
            <v>0</v>
          </cell>
          <cell r="D178">
            <v>0</v>
          </cell>
        </row>
        <row r="179">
          <cell r="C179">
            <v>0</v>
          </cell>
          <cell r="D179">
            <v>0</v>
          </cell>
        </row>
        <row r="180">
          <cell r="C180">
            <v>0</v>
          </cell>
          <cell r="D180">
            <v>0</v>
          </cell>
        </row>
        <row r="181">
          <cell r="C181">
            <v>0</v>
          </cell>
          <cell r="D181">
            <v>0</v>
          </cell>
        </row>
        <row r="182">
          <cell r="C182">
            <v>0</v>
          </cell>
          <cell r="D182">
            <v>0</v>
          </cell>
        </row>
        <row r="183">
          <cell r="C183">
            <v>0</v>
          </cell>
          <cell r="D183">
            <v>0</v>
          </cell>
        </row>
        <row r="184">
          <cell r="C184">
            <v>0</v>
          </cell>
          <cell r="D184">
            <v>0</v>
          </cell>
        </row>
        <row r="185">
          <cell r="C185">
            <v>0</v>
          </cell>
          <cell r="D185">
            <v>0</v>
          </cell>
        </row>
        <row r="186">
          <cell r="C186">
            <v>0</v>
          </cell>
          <cell r="D186">
            <v>0</v>
          </cell>
        </row>
        <row r="187">
          <cell r="C187">
            <v>0</v>
          </cell>
          <cell r="D187">
            <v>0</v>
          </cell>
        </row>
        <row r="188">
          <cell r="C188">
            <v>0</v>
          </cell>
          <cell r="D188">
            <v>0</v>
          </cell>
        </row>
        <row r="189">
          <cell r="C189">
            <v>0</v>
          </cell>
          <cell r="D189">
            <v>0</v>
          </cell>
        </row>
        <row r="190">
          <cell r="C190">
            <v>0</v>
          </cell>
          <cell r="D190">
            <v>0</v>
          </cell>
        </row>
        <row r="191">
          <cell r="C191">
            <v>0</v>
          </cell>
          <cell r="D191">
            <v>0</v>
          </cell>
        </row>
        <row r="192">
          <cell r="C192">
            <v>0</v>
          </cell>
          <cell r="D192">
            <v>0</v>
          </cell>
        </row>
        <row r="193">
          <cell r="C193">
            <v>0</v>
          </cell>
          <cell r="D193">
            <v>0</v>
          </cell>
        </row>
        <row r="194">
          <cell r="C194">
            <v>0</v>
          </cell>
          <cell r="D194">
            <v>0</v>
          </cell>
        </row>
        <row r="195">
          <cell r="C195">
            <v>0</v>
          </cell>
          <cell r="D195">
            <v>0</v>
          </cell>
        </row>
        <row r="196">
          <cell r="C196">
            <v>0</v>
          </cell>
          <cell r="D196">
            <v>0</v>
          </cell>
        </row>
        <row r="197">
          <cell r="C197">
            <v>0</v>
          </cell>
          <cell r="D197">
            <v>0</v>
          </cell>
        </row>
        <row r="198">
          <cell r="C198">
            <v>0</v>
          </cell>
          <cell r="D198">
            <v>0</v>
          </cell>
        </row>
        <row r="199">
          <cell r="C199">
            <v>0</v>
          </cell>
          <cell r="D199">
            <v>0</v>
          </cell>
        </row>
        <row r="200">
          <cell r="C200">
            <v>0</v>
          </cell>
          <cell r="D200">
            <v>0</v>
          </cell>
        </row>
        <row r="201">
          <cell r="C201">
            <v>0</v>
          </cell>
          <cell r="D201">
            <v>0</v>
          </cell>
        </row>
        <row r="202">
          <cell r="C202">
            <v>0</v>
          </cell>
          <cell r="D202">
            <v>0</v>
          </cell>
        </row>
        <row r="203">
          <cell r="C203">
            <v>0</v>
          </cell>
          <cell r="D203">
            <v>0</v>
          </cell>
        </row>
        <row r="204">
          <cell r="C204">
            <v>0</v>
          </cell>
          <cell r="D204">
            <v>0</v>
          </cell>
        </row>
        <row r="205">
          <cell r="C205">
            <v>0</v>
          </cell>
          <cell r="D205">
            <v>0</v>
          </cell>
        </row>
        <row r="206">
          <cell r="C206">
            <v>0</v>
          </cell>
          <cell r="D206">
            <v>0</v>
          </cell>
        </row>
        <row r="207">
          <cell r="C207">
            <v>0</v>
          </cell>
          <cell r="D207">
            <v>0</v>
          </cell>
        </row>
        <row r="208">
          <cell r="C208">
            <v>0</v>
          </cell>
          <cell r="D208">
            <v>0</v>
          </cell>
        </row>
        <row r="209">
          <cell r="C209">
            <v>0</v>
          </cell>
          <cell r="D209">
            <v>0</v>
          </cell>
        </row>
        <row r="210">
          <cell r="C210">
            <v>0</v>
          </cell>
          <cell r="D210">
            <v>0</v>
          </cell>
        </row>
        <row r="211">
          <cell r="C211">
            <v>0</v>
          </cell>
          <cell r="D211">
            <v>0</v>
          </cell>
        </row>
        <row r="212">
          <cell r="C212">
            <v>0</v>
          </cell>
          <cell r="D212">
            <v>0</v>
          </cell>
        </row>
        <row r="213">
          <cell r="C213">
            <v>0</v>
          </cell>
          <cell r="D213">
            <v>0</v>
          </cell>
        </row>
        <row r="214">
          <cell r="C214">
            <v>0</v>
          </cell>
          <cell r="D214">
            <v>0</v>
          </cell>
        </row>
        <row r="215">
          <cell r="C215">
            <v>0</v>
          </cell>
          <cell r="D215">
            <v>0</v>
          </cell>
        </row>
        <row r="216">
          <cell r="C216">
            <v>0</v>
          </cell>
          <cell r="D216">
            <v>0</v>
          </cell>
        </row>
        <row r="217">
          <cell r="C217">
            <v>0</v>
          </cell>
          <cell r="D217">
            <v>0</v>
          </cell>
        </row>
        <row r="218">
          <cell r="C218">
            <v>0</v>
          </cell>
          <cell r="D218">
            <v>0</v>
          </cell>
        </row>
        <row r="219">
          <cell r="C219">
            <v>0</v>
          </cell>
          <cell r="D219">
            <v>0</v>
          </cell>
        </row>
        <row r="220">
          <cell r="C220">
            <v>0</v>
          </cell>
          <cell r="D220">
            <v>0</v>
          </cell>
        </row>
        <row r="221">
          <cell r="C221">
            <v>0</v>
          </cell>
          <cell r="D221">
            <v>0</v>
          </cell>
        </row>
        <row r="222">
          <cell r="C222">
            <v>0</v>
          </cell>
          <cell r="D222">
            <v>0</v>
          </cell>
        </row>
        <row r="223">
          <cell r="C223">
            <v>0</v>
          </cell>
          <cell r="D223">
            <v>0</v>
          </cell>
        </row>
        <row r="224">
          <cell r="C224">
            <v>0</v>
          </cell>
          <cell r="D224">
            <v>0</v>
          </cell>
        </row>
        <row r="225">
          <cell r="C225">
            <v>0</v>
          </cell>
          <cell r="D225">
            <v>0</v>
          </cell>
        </row>
        <row r="226">
          <cell r="C226">
            <v>0</v>
          </cell>
          <cell r="D226">
            <v>0</v>
          </cell>
        </row>
        <row r="227">
          <cell r="C227">
            <v>0</v>
          </cell>
          <cell r="D227">
            <v>0</v>
          </cell>
        </row>
        <row r="228">
          <cell r="C228">
            <v>0</v>
          </cell>
          <cell r="D228">
            <v>0</v>
          </cell>
        </row>
        <row r="229">
          <cell r="C229">
            <v>0</v>
          </cell>
          <cell r="D229">
            <v>0</v>
          </cell>
        </row>
        <row r="230">
          <cell r="C230">
            <v>0</v>
          </cell>
          <cell r="D23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 xml:space="preserve">COMITENTE : </v>
          </cell>
          <cell r="C1" t="str">
            <v>INSTITUTO PROVINCIAL DE LA VIVIENDA</v>
          </cell>
        </row>
        <row r="2">
          <cell r="A2" t="str">
            <v>OBRA :</v>
          </cell>
          <cell r="C2" t="str">
            <v>B° Valle del Sol</v>
          </cell>
        </row>
        <row r="3">
          <cell r="A3" t="str">
            <v>UBICACION:</v>
          </cell>
          <cell r="C3" t="str">
            <v>Rawson</v>
          </cell>
        </row>
        <row r="4">
          <cell r="A4" t="str">
            <v>LICITACIÓN N°:</v>
          </cell>
          <cell r="C4" t="str">
            <v>xxxxxxxxxxx</v>
          </cell>
        </row>
        <row r="5">
          <cell r="A5" t="str">
            <v>EXPEDIENTE N°:</v>
          </cell>
          <cell r="C5" t="str">
            <v>xxxxxxxxxxx</v>
          </cell>
        </row>
        <row r="6">
          <cell r="A6" t="str">
            <v>PRESUPUESTO OFICIAL:</v>
          </cell>
          <cell r="C6">
            <v>1048661242.2845999</v>
          </cell>
        </row>
        <row r="7">
          <cell r="A7" t="str">
            <v>ANTICIPO FINANCIERO/ACOPIO:</v>
          </cell>
          <cell r="C7">
            <v>0</v>
          </cell>
        </row>
        <row r="8">
          <cell r="A8" t="str">
            <v>FECHA APERTURA LICITACIÓN:</v>
          </cell>
          <cell r="C8" t="str">
            <v>xxxxxxxxxxx</v>
          </cell>
        </row>
        <row r="9">
          <cell r="A9" t="str">
            <v>PLAZO DE OBRA:</v>
          </cell>
          <cell r="C9">
            <v>540</v>
          </cell>
        </row>
        <row r="10">
          <cell r="A10" t="str">
            <v xml:space="preserve">EMPRESA CONSTRUCTORA:  </v>
          </cell>
          <cell r="C10" t="str">
            <v>xxxxxx</v>
          </cell>
        </row>
        <row r="11">
          <cell r="A11" t="str">
            <v>MONTO DE LA OFERTA:</v>
          </cell>
          <cell r="C11">
            <v>1048661242.2845999</v>
          </cell>
        </row>
        <row r="12">
          <cell r="A12" t="str">
            <v>MONTO TERRENO</v>
          </cell>
          <cell r="C12">
            <v>0</v>
          </cell>
        </row>
        <row r="14">
          <cell r="A14" t="str">
            <v xml:space="preserve">COMPUTO Y PRESUPUESTO </v>
          </cell>
        </row>
        <row r="16">
          <cell r="A16" t="str">
            <v>PROTOTIPO 1 - TIPO AP NS 2021</v>
          </cell>
          <cell r="C16" t="str">
            <v>CANTIDAD VIVIENDAS</v>
          </cell>
          <cell r="D16">
            <v>0</v>
          </cell>
          <cell r="G16" t="str">
            <v>PRECIO UNIT. PROTOTIPO 1 - TIPO AP NS 2021</v>
          </cell>
          <cell r="H16">
            <v>0</v>
          </cell>
        </row>
        <row r="17">
          <cell r="A17" t="str">
            <v>PROTOTIPO 2 - TIPO AP SN 2021</v>
          </cell>
          <cell r="C17" t="str">
            <v>CANTIDAD VIVIENDAS</v>
          </cell>
          <cell r="D17">
            <v>0</v>
          </cell>
          <cell r="G17" t="str">
            <v>PRECIO UNIT. PROTOTIPO 2 - TIPO AP SN 2021</v>
          </cell>
          <cell r="H17">
            <v>0</v>
          </cell>
        </row>
        <row r="18">
          <cell r="A18" t="str">
            <v>PROTOTIPO 3 - TIPO AP OE 2021</v>
          </cell>
          <cell r="C18" t="str">
            <v>CANTIDAD VIVIENDAS</v>
          </cell>
          <cell r="D18">
            <v>0</v>
          </cell>
          <cell r="G18" t="str">
            <v>PRECIO UNIT. PROTOTIPO 3 - TIPO AP OE 2021</v>
          </cell>
          <cell r="H18">
            <v>0</v>
          </cell>
        </row>
        <row r="19">
          <cell r="A19" t="str">
            <v>PROTOTIPO 4 - TIPO AP OE-01-D- 2021</v>
          </cell>
          <cell r="C19" t="str">
            <v>CANTIDAD VIVIENDAS</v>
          </cell>
          <cell r="D19">
            <v>0</v>
          </cell>
          <cell r="G19" t="str">
            <v>PRECIO UNIT. PROTOTIPO 4 - TIPO AP OE-01-D- 2021</v>
          </cell>
          <cell r="H19">
            <v>0</v>
          </cell>
        </row>
        <row r="20">
          <cell r="A20" t="str">
            <v>PROTOTIPO 5 - TIPO AP-OE-02-VP-2021</v>
          </cell>
          <cell r="C20" t="str">
            <v>CANTIDAD VIVIENDAS</v>
          </cell>
          <cell r="D20">
            <v>4</v>
          </cell>
          <cell r="G20" t="str">
            <v>PRECIO UNIT. PROTOTIPO 5 - TIPO AP-OE-02-VP-2021</v>
          </cell>
          <cell r="H20">
            <v>0</v>
          </cell>
        </row>
        <row r="21">
          <cell r="A21" t="str">
            <v>PROTOTIPO 6 - TIPO G (PRIMER PISO)</v>
          </cell>
          <cell r="C21" t="str">
            <v>CANTIDAD VIVIENDAS</v>
          </cell>
          <cell r="D21">
            <v>0</v>
          </cell>
          <cell r="G21" t="str">
            <v>PRECIO UNIT. PROTOTIPO 6 - TIPO G (PRIMER PISO)</v>
          </cell>
          <cell r="H21">
            <v>0</v>
          </cell>
        </row>
        <row r="22">
          <cell r="A22" t="str">
            <v>PROTOTIPO 7 - TIPO G (SEGUNDO PISO)</v>
          </cell>
          <cell r="C22" t="str">
            <v>CANTIDAD VIVIENDAS</v>
          </cell>
          <cell r="D22">
            <v>0</v>
          </cell>
          <cell r="G22" t="str">
            <v>PRECIO UNIT. PROTOTIPO 7 - TIPO G (SEGUNDO PISO)</v>
          </cell>
          <cell r="H22">
            <v>0</v>
          </cell>
        </row>
        <row r="23">
          <cell r="A23" t="str">
            <v>ESPACIO COMUN</v>
          </cell>
          <cell r="D23">
            <v>0</v>
          </cell>
          <cell r="G23" t="str">
            <v>PRECIO TOTAL ESPACIO COMUN</v>
          </cell>
          <cell r="H23">
            <v>0</v>
          </cell>
        </row>
        <row r="26">
          <cell r="A26" t="str">
            <v>RUBRO ITEM</v>
          </cell>
          <cell r="B26" t="str">
            <v>DESIGNACION</v>
          </cell>
          <cell r="D26" t="str">
            <v>UN.</v>
          </cell>
          <cell r="E26" t="str">
            <v>CANT.</v>
          </cell>
          <cell r="F26" t="str">
            <v>COSTO UNITARIO</v>
          </cell>
          <cell r="G26" t="str">
            <v>PRECIO UNITARIO</v>
          </cell>
          <cell r="H26" t="str">
            <v>PRECIO TOTAL DEL ITEM</v>
          </cell>
          <cell r="I26" t="str">
            <v>PORCENTAJE INCIDENCIA DEL ITEM</v>
          </cell>
        </row>
        <row r="28">
          <cell r="B28">
            <v>0</v>
          </cell>
        </row>
        <row r="29">
          <cell r="B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B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B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B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 xml:space="preserve">TOTAL COSTO </v>
          </cell>
          <cell r="F74">
            <v>0</v>
          </cell>
          <cell r="H74">
            <v>0</v>
          </cell>
          <cell r="I74">
            <v>0</v>
          </cell>
        </row>
        <row r="76">
          <cell r="A76" t="str">
            <v>1-</v>
          </cell>
          <cell r="B76" t="str">
            <v>COSTO OFERTA</v>
          </cell>
          <cell r="H76">
            <v>0</v>
          </cell>
        </row>
        <row r="77">
          <cell r="A77" t="str">
            <v>2-</v>
          </cell>
          <cell r="B77" t="str">
            <v>COSTO FINANCIERO  0 % de ( 1 )</v>
          </cell>
          <cell r="E77">
            <v>0</v>
          </cell>
          <cell r="H77">
            <v>0</v>
          </cell>
        </row>
        <row r="78">
          <cell r="A78" t="str">
            <v>3-</v>
          </cell>
          <cell r="B78" t="str">
            <v>COSTO COSTO ( 1 + 2 )</v>
          </cell>
          <cell r="H78">
            <v>0</v>
          </cell>
        </row>
        <row r="79">
          <cell r="A79" t="str">
            <v>4-</v>
          </cell>
          <cell r="B79" t="str">
            <v>GASTOS GENERALES  15 % de ( 3 )</v>
          </cell>
          <cell r="E79">
            <v>0.15</v>
          </cell>
          <cell r="H79">
            <v>0</v>
          </cell>
        </row>
        <row r="80">
          <cell r="A80" t="str">
            <v>5-</v>
          </cell>
          <cell r="B80" t="str">
            <v>BENEFICIOS  10 % de ( 3 )</v>
          </cell>
          <cell r="E80">
            <v>0.1</v>
          </cell>
          <cell r="H80">
            <v>0</v>
          </cell>
        </row>
        <row r="81">
          <cell r="A81" t="str">
            <v>6-</v>
          </cell>
          <cell r="B81" t="str">
            <v>SUB TOTAL ( 3 + 4 + 5 )</v>
          </cell>
          <cell r="H81">
            <v>0</v>
          </cell>
        </row>
        <row r="82">
          <cell r="A82" t="str">
            <v>7-</v>
          </cell>
          <cell r="B82" t="str">
            <v>INGRESOS BRUTOS Y LOTE HOGAR  2,4 % de ( 6 )</v>
          </cell>
          <cell r="E82">
            <v>2.4E-2</v>
          </cell>
          <cell r="H82">
            <v>0</v>
          </cell>
        </row>
        <row r="83">
          <cell r="A83" t="str">
            <v>8-</v>
          </cell>
          <cell r="B83" t="str">
            <v>IMPUESTO AL VALOR AGREGADO 10,5 % de ( 6 )</v>
          </cell>
          <cell r="E83">
            <v>0.105</v>
          </cell>
          <cell r="H83">
            <v>0</v>
          </cell>
        </row>
        <row r="85">
          <cell r="B85" t="str">
            <v>PRECIO TOTAL VIVENDAS</v>
          </cell>
          <cell r="H85">
            <v>0</v>
          </cell>
        </row>
        <row r="88">
          <cell r="A88" t="str">
            <v>INFRAESTRUCTURA - URBANIZACIÓN - DOC. FINAL DE OBRA - OBRAS DE NEXO - OBRAS COMPLEMENTARIAS</v>
          </cell>
        </row>
        <row r="89">
          <cell r="A89" t="str">
            <v>RUBRO ITEM</v>
          </cell>
          <cell r="B89" t="str">
            <v>DESIGNACION</v>
          </cell>
          <cell r="D89" t="str">
            <v>UN.</v>
          </cell>
          <cell r="E89" t="str">
            <v>CANT.</v>
          </cell>
          <cell r="F89" t="str">
            <v>COSTO UNITARIO</v>
          </cell>
          <cell r="G89" t="str">
            <v>PRECIO UNITARIO</v>
          </cell>
          <cell r="H89" t="str">
            <v>PRECIO TOTAL DEL ITEM</v>
          </cell>
          <cell r="I89" t="str">
            <v>PORCENTAJE INCIDENCIA DEL ITEM</v>
          </cell>
        </row>
        <row r="90">
          <cell r="A90" t="str">
            <v>B</v>
          </cell>
          <cell r="B90" t="str">
            <v>INFRAESTRUCTURA - URBANIZACIÓN - DOC. FINAL DE OBRA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1</v>
          </cell>
          <cell r="B91" t="str">
            <v>Limpieza de Terreno</v>
          </cell>
          <cell r="D91" t="str">
            <v>ha</v>
          </cell>
          <cell r="E91">
            <v>77</v>
          </cell>
          <cell r="F91">
            <v>190363.03999999998</v>
          </cell>
          <cell r="G91">
            <v>293634.99</v>
          </cell>
          <cell r="H91">
            <v>22609894.23</v>
          </cell>
          <cell r="I91">
            <v>2.1560722679844994E-2</v>
          </cell>
        </row>
        <row r="92">
          <cell r="A92">
            <v>2</v>
          </cell>
          <cell r="B92" t="str">
            <v>Destronque de arboles (Olivos y Frutales)</v>
          </cell>
          <cell r="D92" t="str">
            <v>u</v>
          </cell>
          <cell r="E92">
            <v>15000</v>
          </cell>
          <cell r="F92">
            <v>4791.7</v>
          </cell>
          <cell r="G92">
            <v>7391.2</v>
          </cell>
          <cell r="H92">
            <v>110868000</v>
          </cell>
          <cell r="I92">
            <v>0.10572336950154122</v>
          </cell>
        </row>
        <row r="93">
          <cell r="A93">
            <v>3</v>
          </cell>
          <cell r="B93" t="str">
            <v>Erradicación de árboles</v>
          </cell>
          <cell r="D93" t="str">
            <v>u</v>
          </cell>
          <cell r="E93">
            <v>50</v>
          </cell>
          <cell r="F93">
            <v>5546.5599999999995</v>
          </cell>
          <cell r="G93">
            <v>8555.57</v>
          </cell>
          <cell r="H93">
            <v>427778.5</v>
          </cell>
          <cell r="I93">
            <v>4.0792820669909306E-4</v>
          </cell>
        </row>
        <row r="94">
          <cell r="A94">
            <v>4</v>
          </cell>
          <cell r="B94" t="str">
            <v>Demolición</v>
          </cell>
          <cell r="D94" t="str">
            <v>gl</v>
          </cell>
          <cell r="E94">
            <v>1</v>
          </cell>
          <cell r="F94">
            <v>80716.66</v>
          </cell>
          <cell r="G94">
            <v>124505.45</v>
          </cell>
          <cell r="H94">
            <v>124505.45</v>
          </cell>
          <cell r="I94">
            <v>1.1872799811763237E-4</v>
          </cell>
        </row>
        <row r="95">
          <cell r="A95">
            <v>5</v>
          </cell>
          <cell r="B95" t="str">
            <v>Nivelación y Compactación de Manzanas</v>
          </cell>
          <cell r="D95" t="str">
            <v>gl</v>
          </cell>
          <cell r="E95">
            <v>1</v>
          </cell>
          <cell r="F95">
            <v>1221776.4400000002</v>
          </cell>
          <cell r="G95">
            <v>1884590.16</v>
          </cell>
          <cell r="H95">
            <v>1884590.16</v>
          </cell>
          <cell r="I95">
            <v>1.7971391370336677E-3</v>
          </cell>
        </row>
        <row r="96">
          <cell r="A96">
            <v>6</v>
          </cell>
          <cell r="B96" t="str">
            <v>Excavación no Clasificada</v>
          </cell>
          <cell r="D96" t="str">
            <v>m3</v>
          </cell>
          <cell r="E96">
            <v>48000</v>
          </cell>
          <cell r="F96">
            <v>976.75</v>
          </cell>
          <cell r="G96">
            <v>1506.64</v>
          </cell>
          <cell r="H96">
            <v>72318720</v>
          </cell>
          <cell r="I96">
            <v>6.8962899632342062E-2</v>
          </cell>
        </row>
        <row r="97">
          <cell r="A97">
            <v>7</v>
          </cell>
          <cell r="B97" t="str">
            <v>Ejecución de Base</v>
          </cell>
          <cell r="D97" t="str">
            <v>m3</v>
          </cell>
          <cell r="E97">
            <v>32000</v>
          </cell>
          <cell r="F97">
            <v>1487.54</v>
          </cell>
          <cell r="G97">
            <v>2294.5300000000002</v>
          </cell>
          <cell r="H97">
            <v>73424960</v>
          </cell>
          <cell r="I97">
            <v>7.0017806551176939E-2</v>
          </cell>
        </row>
        <row r="98">
          <cell r="A98">
            <v>8</v>
          </cell>
          <cell r="B98" t="str">
            <v>Ejecución de vereda</v>
          </cell>
          <cell r="D98" t="str">
            <v>m2</v>
          </cell>
          <cell r="E98">
            <v>48752.06</v>
          </cell>
          <cell r="F98">
            <v>1182.3100000000002</v>
          </cell>
          <cell r="G98">
            <v>1823.71</v>
          </cell>
          <cell r="H98">
            <v>88909619.342600003</v>
          </cell>
          <cell r="I98">
            <v>8.4783928076623341E-2</v>
          </cell>
        </row>
        <row r="99">
          <cell r="A99">
            <v>9</v>
          </cell>
          <cell r="B99" t="str">
            <v>Ejecución de cuneta en tierra y obras de tomas</v>
          </cell>
          <cell r="D99" t="str">
            <v>m</v>
          </cell>
          <cell r="E99">
            <v>2700</v>
          </cell>
          <cell r="F99">
            <v>1130.5900000000001</v>
          </cell>
          <cell r="G99">
            <v>1743.94</v>
          </cell>
          <cell r="H99">
            <v>4708638</v>
          </cell>
          <cell r="I99">
            <v>4.4901421070371803E-3</v>
          </cell>
        </row>
        <row r="100">
          <cell r="A100">
            <v>10</v>
          </cell>
          <cell r="B100" t="str">
            <v>Ejecución de cuneta impermeabilizada</v>
          </cell>
          <cell r="D100" t="str">
            <v>m</v>
          </cell>
          <cell r="E100">
            <v>1000</v>
          </cell>
          <cell r="F100">
            <v>5089.29</v>
          </cell>
          <cell r="G100">
            <v>7850.23</v>
          </cell>
          <cell r="H100">
            <v>7850230</v>
          </cell>
          <cell r="I100">
            <v>7.4859541703835549E-3</v>
          </cell>
        </row>
        <row r="101">
          <cell r="A101">
            <v>11</v>
          </cell>
          <cell r="B101" t="str">
            <v>Ejecución de Cordón Cuneta</v>
          </cell>
          <cell r="D101" t="str">
            <v>m</v>
          </cell>
          <cell r="E101">
            <v>22917.1</v>
          </cell>
          <cell r="F101">
            <v>3180.76</v>
          </cell>
          <cell r="G101">
            <v>4906.32</v>
          </cell>
          <cell r="H101">
            <v>112438626.072</v>
          </cell>
          <cell r="I101">
            <v>0.10722111349041817</v>
          </cell>
        </row>
        <row r="102">
          <cell r="A102">
            <v>12</v>
          </cell>
          <cell r="B102" t="str">
            <v>Vértices de lotes</v>
          </cell>
          <cell r="D102" t="str">
            <v>u</v>
          </cell>
          <cell r="E102">
            <v>1115</v>
          </cell>
          <cell r="F102">
            <v>988.25</v>
          </cell>
          <cell r="G102">
            <v>1524.38</v>
          </cell>
          <cell r="H102">
            <v>1699683.7</v>
          </cell>
          <cell r="I102">
            <v>1.620812929347032E-3</v>
          </cell>
        </row>
        <row r="103">
          <cell r="A103">
            <v>13</v>
          </cell>
          <cell r="B103" t="str">
            <v>Arbolado Público</v>
          </cell>
          <cell r="D103" t="str">
            <v>u</v>
          </cell>
          <cell r="E103">
            <v>3310</v>
          </cell>
          <cell r="F103">
            <v>1261.6200000000001</v>
          </cell>
          <cell r="G103">
            <v>1946.05</v>
          </cell>
          <cell r="H103">
            <v>6441425.5</v>
          </cell>
          <cell r="I103">
            <v>6.1425227139765299E-3</v>
          </cell>
        </row>
        <row r="104">
          <cell r="A104">
            <v>14</v>
          </cell>
          <cell r="B104" t="str">
            <v>Riego Individual</v>
          </cell>
          <cell r="D104" t="str">
            <v>u</v>
          </cell>
          <cell r="E104">
            <v>3310</v>
          </cell>
          <cell r="F104">
            <v>1575.52</v>
          </cell>
          <cell r="G104">
            <v>2430.2399999999998</v>
          </cell>
          <cell r="H104">
            <v>8044094.4000000004</v>
          </cell>
          <cell r="I104">
            <v>7.6708226409466984E-3</v>
          </cell>
        </row>
        <row r="105">
          <cell r="A105">
            <v>15</v>
          </cell>
          <cell r="B105" t="str">
            <v>Puente  Acceso Vehicular</v>
          </cell>
          <cell r="D105" t="str">
            <v>u</v>
          </cell>
          <cell r="E105">
            <v>49</v>
          </cell>
          <cell r="F105">
            <v>8534</v>
          </cell>
          <cell r="G105">
            <v>13163.7</v>
          </cell>
          <cell r="H105">
            <v>645021.30000000005</v>
          </cell>
          <cell r="I105">
            <v>6.1509024458152462E-4</v>
          </cell>
        </row>
        <row r="106">
          <cell r="A106">
            <v>16</v>
          </cell>
          <cell r="B106" t="str">
            <v>Pasante Peatonal sobre Cuneta en Tierra</v>
          </cell>
          <cell r="D106" t="str">
            <v>u</v>
          </cell>
          <cell r="E106">
            <v>63</v>
          </cell>
          <cell r="F106">
            <v>5873.48</v>
          </cell>
          <cell r="G106">
            <v>9059.84</v>
          </cell>
          <cell r="H106">
            <v>570769.92000000004</v>
          </cell>
          <cell r="I106">
            <v>5.4428436656677424E-4</v>
          </cell>
        </row>
        <row r="107">
          <cell r="A107">
            <v>17</v>
          </cell>
          <cell r="B107" t="str">
            <v>Pasante Peatonal sobre Cuneta Impermeabilizada</v>
          </cell>
          <cell r="D107" t="str">
            <v>u</v>
          </cell>
          <cell r="E107">
            <v>24</v>
          </cell>
          <cell r="F107">
            <v>3645.8199999999997</v>
          </cell>
          <cell r="G107">
            <v>5623.68</v>
          </cell>
          <cell r="H107">
            <v>134968.32000000001</v>
          </cell>
          <cell r="I107">
            <v>1.2870535741929371E-4</v>
          </cell>
        </row>
        <row r="108">
          <cell r="A108">
            <v>18</v>
          </cell>
          <cell r="B108" t="str">
            <v>Indicadores de Calle</v>
          </cell>
          <cell r="D108" t="str">
            <v>u</v>
          </cell>
          <cell r="E108">
            <v>80</v>
          </cell>
          <cell r="F108">
            <v>15042.2</v>
          </cell>
          <cell r="G108">
            <v>23202.59</v>
          </cell>
          <cell r="H108">
            <v>1856207.2</v>
          </cell>
          <cell r="I108">
            <v>1.7700732373364832E-3</v>
          </cell>
        </row>
        <row r="109">
          <cell r="A109">
            <v>19</v>
          </cell>
          <cell r="B109" t="str">
            <v>Pasantes SJ 320</v>
          </cell>
          <cell r="D109" t="str">
            <v>u</v>
          </cell>
          <cell r="E109">
            <v>38</v>
          </cell>
          <cell r="F109">
            <v>47939.489999999991</v>
          </cell>
          <cell r="G109">
            <v>73946.66</v>
          </cell>
          <cell r="H109">
            <v>2809973.08</v>
          </cell>
          <cell r="I109">
            <v>2.6795813239728675E-3</v>
          </cell>
        </row>
        <row r="110">
          <cell r="A110">
            <v>20</v>
          </cell>
          <cell r="B110" t="str">
            <v>Rampas Peatonals/ cordon cuneta</v>
          </cell>
          <cell r="D110" t="str">
            <v>u</v>
          </cell>
          <cell r="E110">
            <v>309</v>
          </cell>
          <cell r="F110">
            <v>1851.4799999999998</v>
          </cell>
          <cell r="G110">
            <v>2855.91</v>
          </cell>
          <cell r="H110">
            <v>882476.19</v>
          </cell>
          <cell r="I110">
            <v>8.415264667143115E-4</v>
          </cell>
        </row>
        <row r="111">
          <cell r="A111">
            <v>21</v>
          </cell>
          <cell r="B111" t="str">
            <v xml:space="preserve">Ciclo Vía </v>
          </cell>
          <cell r="D111" t="str">
            <v>m2</v>
          </cell>
          <cell r="E111">
            <v>2450</v>
          </cell>
          <cell r="F111">
            <v>1966.32</v>
          </cell>
          <cell r="G111">
            <v>3033.05</v>
          </cell>
          <cell r="H111">
            <v>7430972.5</v>
          </cell>
          <cell r="I111">
            <v>7.0861515619772301E-3</v>
          </cell>
        </row>
        <row r="112">
          <cell r="A112">
            <v>22</v>
          </cell>
          <cell r="B112" t="str">
            <v>Alumbrado Público</v>
          </cell>
          <cell r="D112" t="str">
            <v>gl</v>
          </cell>
          <cell r="E112">
            <v>1</v>
          </cell>
          <cell r="F112">
            <v>10348802.779999999</v>
          </cell>
          <cell r="G112">
            <v>15963028.289999999</v>
          </cell>
          <cell r="H112">
            <v>15963028.289999999</v>
          </cell>
          <cell r="I112">
            <v>1.5222292620659033E-2</v>
          </cell>
        </row>
        <row r="113">
          <cell r="A113">
            <v>23</v>
          </cell>
          <cell r="B113" t="str">
            <v>Red de agua potable - Provisión, acarreo y colocación de caño recto Ø250mm de PVC k-10, incl. piezas esp. juntas, etc.</v>
          </cell>
          <cell r="D113" t="str">
            <v>ml</v>
          </cell>
          <cell r="E113">
            <v>2700</v>
          </cell>
          <cell r="F113">
            <v>9530.4500000000007</v>
          </cell>
          <cell r="G113">
            <v>14700.72</v>
          </cell>
          <cell r="H113">
            <v>39691944</v>
          </cell>
          <cell r="I113">
            <v>3.785011059770612E-2</v>
          </cell>
        </row>
        <row r="114">
          <cell r="A114">
            <v>24</v>
          </cell>
          <cell r="B114" t="str">
            <v>Red de agua potable - Provisión, acarreo y colocación de caño recto Ø160mm de PVC k-10, incl. piezas esp. juntas, etc.</v>
          </cell>
          <cell r="D114" t="str">
            <v>ml</v>
          </cell>
          <cell r="E114">
            <v>2530</v>
          </cell>
          <cell r="F114">
            <v>3001.5399999999995</v>
          </cell>
          <cell r="G114">
            <v>4629.88</v>
          </cell>
          <cell r="H114">
            <v>11713596.4</v>
          </cell>
          <cell r="I114">
            <v>1.1170047988500948E-2</v>
          </cell>
        </row>
        <row r="115">
          <cell r="A115">
            <v>25</v>
          </cell>
          <cell r="B115" t="str">
            <v>Red de agua potable - Provisión, acarreo y colocación de caño recto Ø110mm de PVC k-10, incl. piezas esp. juntas, etc.</v>
          </cell>
          <cell r="D115" t="str">
            <v>ml</v>
          </cell>
          <cell r="E115">
            <v>8150</v>
          </cell>
          <cell r="F115">
            <v>1512.94</v>
          </cell>
          <cell r="G115">
            <v>2333.71</v>
          </cell>
          <cell r="H115">
            <v>19019736.5</v>
          </cell>
          <cell r="I115">
            <v>1.8137159773888321E-2</v>
          </cell>
        </row>
        <row r="116">
          <cell r="A116">
            <v>26</v>
          </cell>
          <cell r="B116" t="str">
            <v>Red de agua potable - Provisión, acarreo y colocación de válvulas esclusas Ø250 mm (Incluye Const. de cámara)</v>
          </cell>
          <cell r="D116" t="str">
            <v>u</v>
          </cell>
          <cell r="E116">
            <v>8</v>
          </cell>
          <cell r="F116">
            <v>151048.14000000001</v>
          </cell>
          <cell r="G116">
            <v>232991.76</v>
          </cell>
          <cell r="H116">
            <v>1863934.08</v>
          </cell>
          <cell r="I116">
            <v>1.7774415653421664E-3</v>
          </cell>
        </row>
        <row r="117">
          <cell r="A117">
            <v>27</v>
          </cell>
          <cell r="B117" t="str">
            <v>Red de agua potable - Provisión, acarreo y colocación de válvulas esclusas Ø160 mm (Incluye Const. de cámara)</v>
          </cell>
          <cell r="D117" t="str">
            <v>u</v>
          </cell>
          <cell r="E117">
            <v>9</v>
          </cell>
          <cell r="F117">
            <v>76352.039999999994</v>
          </cell>
          <cell r="G117">
            <v>117773.02</v>
          </cell>
          <cell r="H117">
            <v>1059957.18</v>
          </cell>
          <cell r="I117">
            <v>1.0107717700053363E-3</v>
          </cell>
        </row>
        <row r="118">
          <cell r="A118">
            <v>28</v>
          </cell>
          <cell r="B118" t="str">
            <v>Red de agua potable - Provisión, acarreo y colocación de válvulas esclusas Ø110 mm (Incluye Const. de cámara)</v>
          </cell>
          <cell r="D118" t="str">
            <v>u</v>
          </cell>
          <cell r="E118">
            <v>71</v>
          </cell>
          <cell r="F118">
            <v>57307.77</v>
          </cell>
          <cell r="G118">
            <v>88397.24</v>
          </cell>
          <cell r="H118">
            <v>6276204.04</v>
          </cell>
          <cell r="I118">
            <v>5.9849680592054134E-3</v>
          </cell>
        </row>
        <row r="119">
          <cell r="A119">
            <v>29</v>
          </cell>
          <cell r="B119" t="str">
            <v>Red de agua potable - Provisión, acarreo y colocación de hidrantes a bola, completos, (Incluye caja de HF y Const. de cámara)</v>
          </cell>
          <cell r="D119" t="str">
            <v>u</v>
          </cell>
          <cell r="E119">
            <v>55</v>
          </cell>
          <cell r="F119">
            <v>67297.33</v>
          </cell>
          <cell r="G119">
            <v>103806.13</v>
          </cell>
          <cell r="H119">
            <v>5709337.1500000004</v>
          </cell>
          <cell r="I119">
            <v>5.4444056095386073E-3</v>
          </cell>
        </row>
        <row r="120">
          <cell r="A120">
            <v>30</v>
          </cell>
          <cell r="B120" t="str">
            <v>Red de agua potable - Excavación de zanjas para inst. cañeías, sin depresión de napa</v>
          </cell>
          <cell r="D120" t="str">
            <v>m3</v>
          </cell>
          <cell r="E120">
            <v>15776</v>
          </cell>
          <cell r="F120">
            <v>777.86</v>
          </cell>
          <cell r="G120">
            <v>1199.8499999999999</v>
          </cell>
          <cell r="H120">
            <v>18928833.600000001</v>
          </cell>
          <cell r="I120">
            <v>1.8050475059764665E-2</v>
          </cell>
        </row>
        <row r="121">
          <cell r="A121">
            <v>31</v>
          </cell>
          <cell r="B121" t="str">
            <v>Red de agua potable - Paquete estructural</v>
          </cell>
          <cell r="D121" t="str">
            <v>m3</v>
          </cell>
          <cell r="E121">
            <v>3926</v>
          </cell>
          <cell r="F121">
            <v>1895.17</v>
          </cell>
          <cell r="G121">
            <v>2923.3</v>
          </cell>
          <cell r="H121">
            <v>11476875.800000001</v>
          </cell>
          <cell r="I121">
            <v>1.0944311982958983E-2</v>
          </cell>
        </row>
        <row r="122">
          <cell r="A122">
            <v>32</v>
          </cell>
          <cell r="B122" t="str">
            <v xml:space="preserve">Red de agua potable - Relleno superior </v>
          </cell>
          <cell r="D122" t="str">
            <v>m3</v>
          </cell>
          <cell r="E122">
            <v>6780</v>
          </cell>
          <cell r="F122">
            <v>1724.19</v>
          </cell>
          <cell r="G122">
            <v>2659.56</v>
          </cell>
          <cell r="H122">
            <v>18031816.800000001</v>
          </cell>
          <cell r="I122">
            <v>1.7195082713952616E-2</v>
          </cell>
        </row>
        <row r="123">
          <cell r="A123">
            <v>33</v>
          </cell>
          <cell r="B123" t="str">
            <v>Red de agua potable - Conexiones domiciliarias (Provisión, acarreo y coloc. mat. polietileno k10-abrazadera, férula, llave maestra y medidor de caudal, incl UV)</v>
          </cell>
          <cell r="D123" t="str">
            <v>u</v>
          </cell>
          <cell r="E123">
            <v>932</v>
          </cell>
          <cell r="F123">
            <v>17712.739999999998</v>
          </cell>
          <cell r="G123">
            <v>27321.9</v>
          </cell>
          <cell r="H123">
            <v>25464010.800000001</v>
          </cell>
          <cell r="I123">
            <v>2.4282399094415309E-2</v>
          </cell>
        </row>
        <row r="124">
          <cell r="A124">
            <v>34</v>
          </cell>
          <cell r="B124" t="str">
            <v xml:space="preserve">Red de gas - Provisión e Instalación de Cañería de P.E Cañería ø125 mm incluido piezas especiales, juntas, etc. </v>
          </cell>
          <cell r="D124" t="str">
            <v>m</v>
          </cell>
          <cell r="E124">
            <v>1520</v>
          </cell>
          <cell r="F124">
            <v>1950.7700000000002</v>
          </cell>
          <cell r="G124">
            <v>3009.06</v>
          </cell>
          <cell r="H124">
            <v>4573771.2</v>
          </cell>
          <cell r="I124">
            <v>4.3615335587645458E-3</v>
          </cell>
        </row>
        <row r="125">
          <cell r="A125">
            <v>35</v>
          </cell>
          <cell r="B125" t="str">
            <v xml:space="preserve">Red de gas - Provisión e Instalación de Cañería de P.E Cañería ø 90 mm incluido piezas especiales, juntas, etc. </v>
          </cell>
          <cell r="D125" t="str">
            <v>m</v>
          </cell>
          <cell r="E125">
            <v>2390</v>
          </cell>
          <cell r="F125">
            <v>1774.23</v>
          </cell>
          <cell r="G125">
            <v>2736.75</v>
          </cell>
          <cell r="H125">
            <v>6540832.5</v>
          </cell>
          <cell r="I125">
            <v>6.2373169106071154E-3</v>
          </cell>
        </row>
        <row r="126">
          <cell r="A126">
            <v>36</v>
          </cell>
          <cell r="B126" t="str">
            <v xml:space="preserve">Red de gas - Provisión e Instalación de Cañería de P.E Cañería ø 63 mm incluido piezas especiales, juntas, etc. </v>
          </cell>
          <cell r="D126" t="str">
            <v>m</v>
          </cell>
          <cell r="E126">
            <v>1760</v>
          </cell>
          <cell r="F126">
            <v>1669.99</v>
          </cell>
          <cell r="G126">
            <v>2575.96</v>
          </cell>
          <cell r="H126">
            <v>4533689.5999999996</v>
          </cell>
          <cell r="I126">
            <v>4.3233118734539687E-3</v>
          </cell>
        </row>
        <row r="127">
          <cell r="A127">
            <v>37</v>
          </cell>
          <cell r="B127" t="str">
            <v xml:space="preserve">Red de gas - Provisión e Instalación de Cañería de P.E Cañería ø 50 mm incluido piezas especiales, juntas, etc. </v>
          </cell>
          <cell r="D127" t="str">
            <v>m</v>
          </cell>
          <cell r="E127">
            <v>13160</v>
          </cell>
          <cell r="F127">
            <v>1252.52</v>
          </cell>
          <cell r="G127">
            <v>1932.01</v>
          </cell>
          <cell r="H127">
            <v>25425251.600000001</v>
          </cell>
          <cell r="I127">
            <v>2.4245438445506841E-2</v>
          </cell>
        </row>
        <row r="128">
          <cell r="A128">
            <v>38</v>
          </cell>
          <cell r="B128" t="str">
            <v>Red de gas - Excavación de zanjas para inst. cañeías, sin depresión de napa</v>
          </cell>
          <cell r="D128" t="str">
            <v>m3</v>
          </cell>
          <cell r="E128">
            <v>15360</v>
          </cell>
          <cell r="F128">
            <v>767.09</v>
          </cell>
          <cell r="G128">
            <v>1183.24</v>
          </cell>
          <cell r="H128">
            <v>18174566.399999999</v>
          </cell>
          <cell r="I128">
            <v>1.7331208275043256E-2</v>
          </cell>
        </row>
        <row r="129">
          <cell r="A129">
            <v>39</v>
          </cell>
          <cell r="B129" t="str">
            <v xml:space="preserve">Red de gas - Relleno superior </v>
          </cell>
          <cell r="D129" t="str">
            <v>m3</v>
          </cell>
          <cell r="E129">
            <v>13840</v>
          </cell>
          <cell r="F129">
            <v>1697.3100000000002</v>
          </cell>
          <cell r="G129">
            <v>2618.1</v>
          </cell>
          <cell r="H129">
            <v>36234504</v>
          </cell>
          <cell r="I129">
            <v>3.45531068937572E-2</v>
          </cell>
        </row>
        <row r="130">
          <cell r="A130">
            <v>40</v>
          </cell>
          <cell r="B130" t="str">
            <v>Red de gas - Conexiones domiciliarias de gas natural p/ 1 medidor</v>
          </cell>
          <cell r="D130" t="str">
            <v>u</v>
          </cell>
          <cell r="E130">
            <v>932</v>
          </cell>
          <cell r="F130">
            <v>38075.760000000002</v>
          </cell>
          <cell r="G130">
            <v>58731.86</v>
          </cell>
          <cell r="H130">
            <v>54738093.520000003</v>
          </cell>
          <cell r="I130">
            <v>5.2198070561612728E-2</v>
          </cell>
        </row>
        <row r="131">
          <cell r="A131">
            <v>41</v>
          </cell>
          <cell r="B131" t="str">
            <v>Red de cloacas - Provisión, acarreo y colocación de caño de PVC RCP ø250 mm, incl. piezas esp. juntas, etc.</v>
          </cell>
          <cell r="D131" t="str">
            <v>m</v>
          </cell>
          <cell r="E131">
            <v>1220</v>
          </cell>
          <cell r="F131">
            <v>3267.0200000000004</v>
          </cell>
          <cell r="G131">
            <v>5039.38</v>
          </cell>
          <cell r="H131">
            <v>6148043.5999999996</v>
          </cell>
          <cell r="I131">
            <v>5.86275467433692E-3</v>
          </cell>
        </row>
        <row r="132">
          <cell r="A132">
            <v>42</v>
          </cell>
          <cell r="B132" t="str">
            <v>Red de cloacas - Provisión, acarreo y colocación de caño de PVC RCP ø200 mm, incl. piezas esp. juntas, etc.</v>
          </cell>
          <cell r="D132" t="str">
            <v>m</v>
          </cell>
          <cell r="E132">
            <v>890</v>
          </cell>
          <cell r="F132">
            <v>2220.4599999999996</v>
          </cell>
          <cell r="G132">
            <v>3425.06</v>
          </cell>
          <cell r="H132">
            <v>3048303.4</v>
          </cell>
          <cell r="I132">
            <v>2.9068523533481655E-3</v>
          </cell>
        </row>
        <row r="133">
          <cell r="A133">
            <v>43</v>
          </cell>
          <cell r="B133" t="str">
            <v>Red de cloacas - Provisión, acarreo y colocación de caño de PVC RCP ø160 mm, incl. piezas esp. juntas, etc.</v>
          </cell>
          <cell r="D133" t="str">
            <v>m</v>
          </cell>
          <cell r="E133">
            <v>10440</v>
          </cell>
          <cell r="F133">
            <v>1640.11</v>
          </cell>
          <cell r="G133">
            <v>2529.87</v>
          </cell>
          <cell r="H133">
            <v>26411842.800000001</v>
          </cell>
          <cell r="I133">
            <v>2.5186248652099986E-2</v>
          </cell>
        </row>
        <row r="134">
          <cell r="A134">
            <v>44</v>
          </cell>
          <cell r="B134" t="str">
            <v xml:space="preserve">Red de cloacas - Provisión, acarreo y coloc. materiales  p/la ejecución de Bocas de Registros s/calle, incl. tapa de HF, etc. </v>
          </cell>
          <cell r="D134" t="str">
            <v>u</v>
          </cell>
          <cell r="E134">
            <v>123</v>
          </cell>
          <cell r="F134">
            <v>67889.860000000015</v>
          </cell>
          <cell r="G134">
            <v>104720.11</v>
          </cell>
          <cell r="H134">
            <v>12880573.529999999</v>
          </cell>
          <cell r="I134">
            <v>1.2282873639859663E-2</v>
          </cell>
        </row>
        <row r="135">
          <cell r="A135">
            <v>45</v>
          </cell>
          <cell r="B135" t="str">
            <v>Red de cloacas - Excavación de zanjas para inst. cañeías, sin depresión de napa</v>
          </cell>
          <cell r="D135" t="str">
            <v>m3</v>
          </cell>
          <cell r="E135">
            <v>16920</v>
          </cell>
          <cell r="F135">
            <v>777.86</v>
          </cell>
          <cell r="G135">
            <v>1199.8499999999999</v>
          </cell>
          <cell r="H135">
            <v>20301462</v>
          </cell>
          <cell r="I135">
            <v>1.9359409103145164E-2</v>
          </cell>
        </row>
        <row r="136">
          <cell r="A136">
            <v>46</v>
          </cell>
          <cell r="B136" t="str">
            <v>Red de cloacas - Paquete estructural</v>
          </cell>
          <cell r="D136" t="str">
            <v>m3</v>
          </cell>
          <cell r="E136">
            <v>3272</v>
          </cell>
          <cell r="F136">
            <v>1895.17</v>
          </cell>
          <cell r="G136">
            <v>2923.3</v>
          </cell>
          <cell r="H136">
            <v>9565037.5999999996</v>
          </cell>
          <cell r="I136">
            <v>9.1211892023030545E-3</v>
          </cell>
        </row>
        <row r="137">
          <cell r="A137">
            <v>47</v>
          </cell>
          <cell r="B137" t="str">
            <v>Red de cloacas - Relleno superior</v>
          </cell>
          <cell r="D137" t="str">
            <v>m3</v>
          </cell>
          <cell r="E137">
            <v>9137</v>
          </cell>
          <cell r="F137">
            <v>1688.9</v>
          </cell>
          <cell r="G137">
            <v>2605.13</v>
          </cell>
          <cell r="H137">
            <v>23803072.809999999</v>
          </cell>
          <cell r="I137">
            <v>2.2698533949955975E-2</v>
          </cell>
        </row>
        <row r="138">
          <cell r="A138">
            <v>48</v>
          </cell>
          <cell r="B138" t="str">
            <v>Red de cloacas - Conexiones domiciliarias cloacas ø 110 mm (Provisión, acarreo y coloc. materiales p/la ejecución s/red nueva)</v>
          </cell>
          <cell r="D138" t="str">
            <v>u</v>
          </cell>
          <cell r="E138">
            <v>932</v>
          </cell>
          <cell r="F138">
            <v>14316.22</v>
          </cell>
          <cell r="G138">
            <v>22082.77</v>
          </cell>
          <cell r="H138">
            <v>20581141.640000001</v>
          </cell>
          <cell r="I138">
            <v>1.9626110711560379E-2</v>
          </cell>
        </row>
        <row r="139">
          <cell r="A139">
            <v>49</v>
          </cell>
          <cell r="B139" t="str">
            <v>Documentacion Final de Obra</v>
          </cell>
          <cell r="D139" t="str">
            <v>gl</v>
          </cell>
          <cell r="E139">
            <v>1</v>
          </cell>
          <cell r="F139">
            <v>20600000</v>
          </cell>
          <cell r="G139">
            <v>31775500</v>
          </cell>
          <cell r="H139">
            <v>31775500</v>
          </cell>
          <cell r="I139">
            <v>3.0301014969118439E-2</v>
          </cell>
        </row>
        <row r="140">
          <cell r="A140" t="str">
            <v>C</v>
          </cell>
          <cell r="B140" t="str">
            <v>OBRAS COMPLEMENTARIAS y NEXOS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50</v>
          </cell>
          <cell r="B141" t="str">
            <v xml:space="preserve">Obra de Nexo - Red de Gas - Provisión e Instalación de Cañería de P.E Cañería ø125 mm incluido piezas especiales, juntas, etc. </v>
          </cell>
          <cell r="D141" t="str">
            <v>m</v>
          </cell>
          <cell r="E141">
            <v>1970</v>
          </cell>
          <cell r="F141">
            <v>1950.7700000000002</v>
          </cell>
          <cell r="G141">
            <v>3009.06</v>
          </cell>
          <cell r="H141">
            <v>5927848.2000000002</v>
          </cell>
          <cell r="I141">
            <v>5.6527770465566807E-3</v>
          </cell>
        </row>
        <row r="142">
          <cell r="A142">
            <v>51</v>
          </cell>
          <cell r="B142" t="str">
            <v>Obra de Nexo - Red de Gas - Excavación de zanjas para inst. cañeías, sin depresión de napa</v>
          </cell>
          <cell r="D142" t="str">
            <v>m3</v>
          </cell>
          <cell r="E142">
            <v>1960</v>
          </cell>
          <cell r="F142">
            <v>767.09</v>
          </cell>
          <cell r="G142">
            <v>1183.24</v>
          </cell>
          <cell r="H142">
            <v>2319150.4</v>
          </cell>
          <cell r="I142">
            <v>2.2115343892633323E-3</v>
          </cell>
        </row>
        <row r="143">
          <cell r="A143">
            <v>52</v>
          </cell>
          <cell r="B143" t="str">
            <v xml:space="preserve">Obra de Nexo - Red de Gas - Relleno superior </v>
          </cell>
          <cell r="D143" t="str">
            <v>m3</v>
          </cell>
          <cell r="E143">
            <v>1780</v>
          </cell>
          <cell r="F143">
            <v>1697.3100000000002</v>
          </cell>
          <cell r="G143">
            <v>2618.1</v>
          </cell>
          <cell r="H143">
            <v>4660218</v>
          </cell>
          <cell r="I143">
            <v>4.4439689502086578E-3</v>
          </cell>
        </row>
        <row r="144">
          <cell r="A144">
            <v>53</v>
          </cell>
          <cell r="B144" t="str">
            <v>Obra de Nexo - Red de agua potable - Provisión, acarreo y colocación de caño recto Ø250mm de PVC k-10, incl. piezas esp. juntas, etc.</v>
          </cell>
          <cell r="D144" t="str">
            <v>ml</v>
          </cell>
          <cell r="E144">
            <v>210</v>
          </cell>
          <cell r="F144">
            <v>9530.4500000000007</v>
          </cell>
          <cell r="G144">
            <v>14700.72</v>
          </cell>
          <cell r="H144">
            <v>3087151.2</v>
          </cell>
          <cell r="I144">
            <v>2.9438974909326986E-3</v>
          </cell>
        </row>
        <row r="145">
          <cell r="A145">
            <v>54</v>
          </cell>
          <cell r="B145" t="str">
            <v>Obra de Nexo - Red de agua potable - Provisión, acarreo y colocación de válvulas esclusas Ø250 mm (Incluye Const. de cámara)</v>
          </cell>
          <cell r="D145" t="str">
            <v>u</v>
          </cell>
          <cell r="E145">
            <v>1</v>
          </cell>
          <cell r="F145">
            <v>151048.14000000001</v>
          </cell>
          <cell r="G145">
            <v>232991.76</v>
          </cell>
          <cell r="H145">
            <v>232991.76</v>
          </cell>
          <cell r="I145">
            <v>2.2218019566777079E-4</v>
          </cell>
        </row>
        <row r="146">
          <cell r="A146">
            <v>55</v>
          </cell>
          <cell r="B146" t="str">
            <v>Obra de Nexo - Red de agua potable - Provisión, acarreo y colocación de caño recto Ø315mm de PVC k-10, incl. piezas esp. juntas, etc.</v>
          </cell>
          <cell r="D146" t="str">
            <v>m</v>
          </cell>
          <cell r="E146">
            <v>470</v>
          </cell>
          <cell r="F146">
            <v>14537.86</v>
          </cell>
          <cell r="G146">
            <v>22424.65</v>
          </cell>
          <cell r="H146">
            <v>10539585.5</v>
          </cell>
          <cell r="I146">
            <v>1.005051495661134E-2</v>
          </cell>
        </row>
        <row r="147">
          <cell r="A147">
            <v>56</v>
          </cell>
          <cell r="B147" t="str">
            <v>Obra de Nexo - Red de agua potable - Provisión, acarreo y colocación de válvulas esclusas Ø315 mm (Incluye Const. de cámara)</v>
          </cell>
          <cell r="D147" t="str">
            <v>u</v>
          </cell>
          <cell r="E147">
            <v>1</v>
          </cell>
          <cell r="F147">
            <v>203422.67000000004</v>
          </cell>
          <cell r="G147">
            <v>313779.46999999997</v>
          </cell>
          <cell r="H147">
            <v>313779.46999999997</v>
          </cell>
          <cell r="I147">
            <v>2.9921909702355746E-4</v>
          </cell>
        </row>
        <row r="148">
          <cell r="A148">
            <v>57</v>
          </cell>
          <cell r="B148" t="str">
            <v>Obra de Nexo - Red de agua potable - Excavación de zanjas para inst. cañeías, sin depresión de napa</v>
          </cell>
          <cell r="D148" t="str">
            <v>m3</v>
          </cell>
          <cell r="E148">
            <v>1030</v>
          </cell>
          <cell r="F148">
            <v>777.86</v>
          </cell>
          <cell r="G148">
            <v>1199.8499999999999</v>
          </cell>
          <cell r="H148">
            <v>1235845.5</v>
          </cell>
          <cell r="I148">
            <v>1.1784983082883877E-3</v>
          </cell>
        </row>
        <row r="149">
          <cell r="A149">
            <v>58</v>
          </cell>
          <cell r="B149" t="str">
            <v>Obra de Nexo - Red de agua potable - Paquete estructural</v>
          </cell>
          <cell r="D149" t="str">
            <v>m3</v>
          </cell>
          <cell r="E149">
            <v>380</v>
          </cell>
          <cell r="F149">
            <v>1895.17</v>
          </cell>
          <cell r="G149">
            <v>2923.3</v>
          </cell>
          <cell r="H149">
            <v>1110854</v>
          </cell>
          <cell r="I149">
            <v>1.0593068144483988E-3</v>
          </cell>
        </row>
        <row r="150">
          <cell r="A150">
            <v>59</v>
          </cell>
          <cell r="B150" t="str">
            <v xml:space="preserve">Obra de Nexo - Red de agua potable - Relleno superior </v>
          </cell>
          <cell r="D150" t="str">
            <v>m3</v>
          </cell>
          <cell r="E150">
            <v>340</v>
          </cell>
          <cell r="F150">
            <v>1724.19</v>
          </cell>
          <cell r="G150">
            <v>2659.56</v>
          </cell>
          <cell r="H150">
            <v>904250.4</v>
          </cell>
          <cell r="I150">
            <v>8.6229028359054421E-4</v>
          </cell>
        </row>
        <row r="151">
          <cell r="A151">
            <v>60</v>
          </cell>
          <cell r="B151" t="str">
            <v>Obra de Nexo - Red de agua potable - Base y Sub-Base</v>
          </cell>
          <cell r="D151" t="str">
            <v>m3</v>
          </cell>
          <cell r="E151">
            <v>340</v>
          </cell>
          <cell r="F151">
            <v>1487.54</v>
          </cell>
          <cell r="G151">
            <v>2294.5300000000002</v>
          </cell>
          <cell r="H151">
            <v>780140.2</v>
          </cell>
          <cell r="I151">
            <v>7.4393919460625482E-4</v>
          </cell>
        </row>
        <row r="152">
          <cell r="A152">
            <v>61</v>
          </cell>
          <cell r="B152" t="str">
            <v xml:space="preserve">Obra de Nexo - Red de agua potable - Perforación de Bombeo </v>
          </cell>
          <cell r="D152" t="str">
            <v>gl</v>
          </cell>
          <cell r="E152">
            <v>1</v>
          </cell>
          <cell r="F152">
            <v>1454521.55</v>
          </cell>
          <cell r="G152">
            <v>2243599.4900000002</v>
          </cell>
          <cell r="H152">
            <v>2243599.4900000002</v>
          </cell>
          <cell r="I152">
            <v>2.1394892836051832E-3</v>
          </cell>
        </row>
        <row r="153">
          <cell r="A153">
            <v>62</v>
          </cell>
          <cell r="B153" t="str">
            <v>Obra de Nexo - Red de cloacas - Provisión, acarreo y colocación de caño de PVC RCP ø250 mm, incl. piezas esp. juntas, etc.</v>
          </cell>
          <cell r="D153" t="str">
            <v>m</v>
          </cell>
          <cell r="E153">
            <v>946</v>
          </cell>
          <cell r="F153">
            <v>1724.19</v>
          </cell>
          <cell r="G153">
            <v>2659.56</v>
          </cell>
          <cell r="H153">
            <v>2515943.7599999998</v>
          </cell>
          <cell r="I153">
            <v>2.3991959066960431E-3</v>
          </cell>
        </row>
        <row r="154">
          <cell r="A154">
            <v>63</v>
          </cell>
          <cell r="B154" t="str">
            <v>Obra de Nexo - Red de cloacas - Excavación de zanjas para inst. cañeías, sin depresión de napa</v>
          </cell>
          <cell r="D154" t="str">
            <v>m3</v>
          </cell>
          <cell r="E154">
            <v>1660</v>
          </cell>
          <cell r="F154">
            <v>777.86</v>
          </cell>
          <cell r="G154">
            <v>1199.8499999999999</v>
          </cell>
          <cell r="H154">
            <v>1991751</v>
          </cell>
          <cell r="I154">
            <v>1.8993273706395374E-3</v>
          </cell>
        </row>
        <row r="155">
          <cell r="A155">
            <v>64</v>
          </cell>
          <cell r="B155" t="str">
            <v>Obra de Nexo - Red de cloacas - Paquete estructural</v>
          </cell>
          <cell r="D155" t="str">
            <v>m3</v>
          </cell>
          <cell r="E155">
            <v>380</v>
          </cell>
          <cell r="F155">
            <v>1895.17</v>
          </cell>
          <cell r="G155">
            <v>2923.3</v>
          </cell>
          <cell r="H155">
            <v>1110854</v>
          </cell>
          <cell r="I155">
            <v>1.0593068144483988E-3</v>
          </cell>
        </row>
        <row r="156">
          <cell r="A156">
            <v>65</v>
          </cell>
          <cell r="B156" t="str">
            <v>Obra de Nexo - Red de cloacas - Relleno superior</v>
          </cell>
          <cell r="D156" t="str">
            <v>m3</v>
          </cell>
          <cell r="E156">
            <v>940</v>
          </cell>
          <cell r="F156">
            <v>1688.9</v>
          </cell>
          <cell r="G156">
            <v>2605.13</v>
          </cell>
          <cell r="H156">
            <v>2448822.2000000002</v>
          </cell>
          <cell r="I156">
            <v>2.3351890021843734E-3</v>
          </cell>
        </row>
        <row r="157">
          <cell r="A157">
            <v>66</v>
          </cell>
          <cell r="B157" t="str">
            <v>Obra de Nexo - Red de cloacas - Base y Sub-Base</v>
          </cell>
          <cell r="D157" t="str">
            <v>m3</v>
          </cell>
          <cell r="E157">
            <v>320</v>
          </cell>
          <cell r="F157">
            <v>1487.54</v>
          </cell>
          <cell r="G157">
            <v>2294.5300000000002</v>
          </cell>
          <cell r="H157">
            <v>734249.6</v>
          </cell>
          <cell r="I157">
            <v>7.0017806551176927E-4</v>
          </cell>
        </row>
        <row r="158">
          <cell r="A158">
            <v>67</v>
          </cell>
          <cell r="B158" t="str">
            <v>Obra de Nexo - Red de cloacas - Reposiciòn de Carpeta Asfaltica</v>
          </cell>
          <cell r="D158" t="str">
            <v>m2</v>
          </cell>
          <cell r="E158">
            <v>190</v>
          </cell>
          <cell r="F158">
            <v>1665.42</v>
          </cell>
          <cell r="G158">
            <v>2568.91</v>
          </cell>
          <cell r="H158">
            <v>488092.9</v>
          </cell>
          <cell r="I158">
            <v>4.6544382524965557E-4</v>
          </cell>
        </row>
        <row r="159">
          <cell r="A159">
            <v>68</v>
          </cell>
          <cell r="B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69</v>
          </cell>
          <cell r="B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69</v>
          </cell>
          <cell r="B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70</v>
          </cell>
          <cell r="B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4">
          <cell r="B164" t="str">
            <v xml:space="preserve">TOTAL COSTO </v>
          </cell>
          <cell r="F164">
            <v>679845213.79999995</v>
          </cell>
          <cell r="H164">
            <v>1048661242.2845999</v>
          </cell>
          <cell r="I164">
            <v>1.0000000000000007</v>
          </cell>
        </row>
        <row r="166">
          <cell r="A166" t="str">
            <v>1-</v>
          </cell>
          <cell r="B166" t="str">
            <v>COSTO OFERTA</v>
          </cell>
          <cell r="H166">
            <v>679845213.79999995</v>
          </cell>
        </row>
        <row r="167">
          <cell r="A167" t="str">
            <v>2-</v>
          </cell>
          <cell r="B167" t="str">
            <v>COSTO FINANCIERO  0 % de ( 1 )</v>
          </cell>
          <cell r="E167">
            <v>0</v>
          </cell>
          <cell r="H167">
            <v>0</v>
          </cell>
        </row>
        <row r="168">
          <cell r="A168" t="str">
            <v>3-</v>
          </cell>
          <cell r="B168" t="str">
            <v>COSTO OBRA ( 1 + 2 )</v>
          </cell>
          <cell r="H168">
            <v>679845213.79999995</v>
          </cell>
        </row>
        <row r="169">
          <cell r="A169" t="str">
            <v>4-</v>
          </cell>
          <cell r="B169" t="str">
            <v>GASTOS GENERALES  15 % de ( 3 )</v>
          </cell>
          <cell r="E169">
            <v>0.15</v>
          </cell>
          <cell r="H169">
            <v>101976782.06999999</v>
          </cell>
        </row>
        <row r="170">
          <cell r="A170" t="str">
            <v>5-</v>
          </cell>
          <cell r="B170" t="str">
            <v>BENEFICIOS  10 % de ( 3 )</v>
          </cell>
          <cell r="E170">
            <v>0.1</v>
          </cell>
          <cell r="H170">
            <v>67984521.379999995</v>
          </cell>
        </row>
        <row r="171">
          <cell r="A171" t="str">
            <v>6-</v>
          </cell>
          <cell r="B171" t="str">
            <v>SUB TOTAL ( 3 + 4 + 5 )</v>
          </cell>
          <cell r="H171">
            <v>849806517.24999988</v>
          </cell>
        </row>
        <row r="172">
          <cell r="A172" t="str">
            <v>7-</v>
          </cell>
          <cell r="B172" t="str">
            <v>INGRESOS BRUTOS Y LOTE HOGAR  2,4 % de ( 6 )</v>
          </cell>
          <cell r="E172">
            <v>2.4E-2</v>
          </cell>
          <cell r="H172">
            <v>20395356.41</v>
          </cell>
        </row>
        <row r="173">
          <cell r="A173" t="str">
            <v>8-</v>
          </cell>
          <cell r="B173" t="str">
            <v>IMPUESTO AL VALOR AGREGADO 10,5 % de ( 6 )</v>
          </cell>
          <cell r="E173">
            <v>0.21</v>
          </cell>
          <cell r="H173">
            <v>178459368.62</v>
          </cell>
        </row>
        <row r="175">
          <cell r="B175" t="str">
            <v>PRECIO TOTAL INFRAESTRUCTURA - URBANIZACIÓN - DOC. FINAL DE OBRA - OBRAS DE NEXO - OBRAS COMPLEMENTARIAS</v>
          </cell>
          <cell r="H175">
            <v>1048661242.2845999</v>
          </cell>
        </row>
        <row r="177">
          <cell r="B177" t="str">
            <v>MONTO TOTAL DE OBRA</v>
          </cell>
          <cell r="H177">
            <v>1048661242.2845999</v>
          </cell>
          <cell r="I177">
            <v>1.0000000000000007</v>
          </cell>
        </row>
        <row r="179">
          <cell r="A179" t="str">
            <v>SON PESOS: MIL CUARENTA Y OCHO MILLONES SEISCIENTOS SESENTA Y UN MIL DOSCIENTOS CUARENTA Y DOS PESOS CON  28/100</v>
          </cell>
        </row>
        <row r="180">
          <cell r="A180" t="str">
            <v>El Monto Total de la Obra equivale a 13.626.546,53 UVIs, a un valor de UVI de 77,73 a fecha 03-05-2021.</v>
          </cell>
        </row>
        <row r="181">
          <cell r="H181">
            <v>13491074.77530683</v>
          </cell>
        </row>
        <row r="182">
          <cell r="A182" t="str">
            <v>Importante:</v>
          </cell>
        </row>
        <row r="183">
          <cell r="A183" t="str">
            <v>Los cómputos son indicativos.</v>
          </cell>
        </row>
        <row r="184">
          <cell r="A184" t="str">
            <v>Los proponentes deberán verificar los cómputos oficiales.</v>
          </cell>
        </row>
        <row r="185">
          <cell r="A185" t="str">
            <v>FIN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P NS 2021"/>
      <sheetName val="AP SN 2021"/>
      <sheetName val="AP OE  2021"/>
      <sheetName val="AP OE-01-D 2021"/>
      <sheetName val="AP OE-02- VP-2021"/>
      <sheetName val="P-G (1 PISO)"/>
      <sheetName val="P-G (2 PISO)"/>
      <sheetName val="Espacios Comunes"/>
      <sheetName val="RGP"/>
      <sheetName val="INFRA"/>
      <sheetName val="CyP"/>
      <sheetName val="PTyCI"/>
      <sheetName val="AP"/>
      <sheetName val="Grafico Avance Obra"/>
      <sheetName val="Gráfico Curva Inversiones"/>
      <sheetName val="Indices"/>
      <sheetName val="Insumos"/>
      <sheetName val="Códigos Items"/>
      <sheetName val="Gastos Generales"/>
      <sheetName val="RESUMEN"/>
    </sheetNames>
    <sheetDataSet>
      <sheetData sheetId="0">
        <row r="35">
          <cell r="A35">
            <v>0</v>
          </cell>
          <cell r="B35" t="str">
            <v>B</v>
          </cell>
          <cell r="C35" t="str">
            <v>INFRAESTRUCTURA - URBANIZACIÓN - DOC. FINAL DE OBRA</v>
          </cell>
          <cell r="D35">
            <v>0</v>
          </cell>
        </row>
        <row r="36">
          <cell r="A36">
            <v>1</v>
          </cell>
          <cell r="B36">
            <v>1</v>
          </cell>
          <cell r="C36" t="str">
            <v>Desbosque,destronque, limpieza del terreno (erradicacion de arboles) y replanteo de vertices de manzanas</v>
          </cell>
          <cell r="D36" t="str">
            <v>ha</v>
          </cell>
        </row>
        <row r="37">
          <cell r="A37">
            <v>2</v>
          </cell>
          <cell r="B37">
            <v>2</v>
          </cell>
          <cell r="C37" t="str">
            <v>Excavación no Clasificada</v>
          </cell>
          <cell r="D37" t="str">
            <v>m3</v>
          </cell>
        </row>
        <row r="38">
          <cell r="A38">
            <v>3</v>
          </cell>
          <cell r="B38">
            <v>3</v>
          </cell>
          <cell r="C38" t="str">
            <v>Ejecución de Base</v>
          </cell>
          <cell r="D38" t="str">
            <v>m3</v>
          </cell>
        </row>
        <row r="39">
          <cell r="A39">
            <v>4</v>
          </cell>
          <cell r="B39">
            <v>4</v>
          </cell>
          <cell r="C39" t="str">
            <v>Ejecución de vereda</v>
          </cell>
          <cell r="D39" t="str">
            <v>m2</v>
          </cell>
        </row>
        <row r="40">
          <cell r="A40">
            <v>5</v>
          </cell>
          <cell r="B40">
            <v>5</v>
          </cell>
          <cell r="C40" t="str">
            <v>Ejecución de cuneta en tierra y obras de tomas</v>
          </cell>
          <cell r="D40" t="str">
            <v>m</v>
          </cell>
        </row>
        <row r="41">
          <cell r="A41">
            <v>6</v>
          </cell>
          <cell r="B41">
            <v>6</v>
          </cell>
          <cell r="C41" t="str">
            <v>Ejecución de Cordón Cuneta</v>
          </cell>
          <cell r="D41" t="str">
            <v>m</v>
          </cell>
        </row>
        <row r="42">
          <cell r="A42">
            <v>7</v>
          </cell>
          <cell r="B42">
            <v>7</v>
          </cell>
          <cell r="C42" t="str">
            <v>Arbolado Público</v>
          </cell>
          <cell r="D42" t="str">
            <v>u</v>
          </cell>
        </row>
        <row r="43">
          <cell r="A43">
            <v>8</v>
          </cell>
          <cell r="B43">
            <v>8</v>
          </cell>
          <cell r="C43" t="str">
            <v>Puente  Acceso Vehicular</v>
          </cell>
          <cell r="D43" t="str">
            <v>u</v>
          </cell>
        </row>
        <row r="44">
          <cell r="A44">
            <v>9</v>
          </cell>
          <cell r="B44">
            <v>9</v>
          </cell>
          <cell r="C44" t="str">
            <v>Pasante Peatonal sobre Cuneta en Tierra</v>
          </cell>
          <cell r="D44" t="str">
            <v>u</v>
          </cell>
        </row>
        <row r="45">
          <cell r="A45">
            <v>10</v>
          </cell>
          <cell r="B45">
            <v>10</v>
          </cell>
          <cell r="C45" t="str">
            <v>Indicadores de Calle</v>
          </cell>
          <cell r="D45" t="str">
            <v>u</v>
          </cell>
        </row>
        <row r="46">
          <cell r="A46">
            <v>11</v>
          </cell>
          <cell r="B46">
            <v>11</v>
          </cell>
          <cell r="C46" t="str">
            <v>Pasantes SJ 320</v>
          </cell>
          <cell r="D46" t="str">
            <v>u</v>
          </cell>
        </row>
        <row r="47">
          <cell r="A47">
            <v>12</v>
          </cell>
          <cell r="B47">
            <v>12</v>
          </cell>
          <cell r="C47" t="str">
            <v>Rampas Peatonales/ cordon cuneta</v>
          </cell>
          <cell r="D47" t="str">
            <v>u</v>
          </cell>
        </row>
        <row r="48">
          <cell r="A48">
            <v>13</v>
          </cell>
          <cell r="B48">
            <v>13</v>
          </cell>
          <cell r="C48" t="str">
            <v>Alumbrado Público</v>
          </cell>
          <cell r="D48" t="str">
            <v>gl</v>
          </cell>
        </row>
        <row r="49">
          <cell r="A49">
            <v>14</v>
          </cell>
          <cell r="B49">
            <v>14</v>
          </cell>
          <cell r="C49" t="str">
            <v>Red Electrica - Conexiones Domiciliarias Monofasicas</v>
          </cell>
          <cell r="D49" t="str">
            <v>u</v>
          </cell>
        </row>
        <row r="50">
          <cell r="A50">
            <v>15</v>
          </cell>
          <cell r="B50">
            <v>15</v>
          </cell>
          <cell r="C50" t="str">
            <v>Red de agua potable - Provisión, acarreo y colocación de caño recto Ø200mm de PVC k-10, incl. piezas esp. juntas, etc.</v>
          </cell>
          <cell r="D50" t="str">
            <v>ml</v>
          </cell>
        </row>
        <row r="51">
          <cell r="A51">
            <v>16</v>
          </cell>
          <cell r="B51">
            <v>16</v>
          </cell>
          <cell r="C51" t="str">
            <v>Red de agua potable - Provisión, acarreo y colocación de caño recto Ø160mm de PVC k-10, incl. piezas esp. juntas, etc.</v>
          </cell>
          <cell r="D51" t="str">
            <v>ml</v>
          </cell>
        </row>
        <row r="52">
          <cell r="A52">
            <v>17</v>
          </cell>
          <cell r="B52">
            <v>17</v>
          </cell>
          <cell r="C52" t="str">
            <v>Red de agua potable - Provisión, acarreo y colocación de caño recto Ø110mm de PVC k-10, incl. piezas esp. juntas, etc.</v>
          </cell>
          <cell r="D52" t="str">
            <v>ml</v>
          </cell>
        </row>
        <row r="53">
          <cell r="A53">
            <v>18</v>
          </cell>
          <cell r="B53">
            <v>18</v>
          </cell>
          <cell r="C53" t="str">
            <v>Red de agua potable - Provisión, acarreo y colocación de válvulas esclusas Ø200 mm (Incluye Const. de cámara)</v>
          </cell>
          <cell r="D53" t="str">
            <v>u</v>
          </cell>
        </row>
        <row r="54">
          <cell r="A54">
            <v>19</v>
          </cell>
          <cell r="B54">
            <v>19</v>
          </cell>
          <cell r="C54" t="str">
            <v>Red de agua potable - Provisión, acarreo y colocación de válvulas esclusas Ø150 mm (Incluye Const. de cámara)</v>
          </cell>
          <cell r="D54" t="str">
            <v>u</v>
          </cell>
        </row>
        <row r="55">
          <cell r="A55">
            <v>20</v>
          </cell>
          <cell r="B55">
            <v>20</v>
          </cell>
          <cell r="C55" t="str">
            <v>Red de agua potable - Provisión, acarreo y colocación de válvulas esclusas Ø100 mm (Incluye Const. de cámara)</v>
          </cell>
          <cell r="D55" t="str">
            <v>u</v>
          </cell>
        </row>
        <row r="56">
          <cell r="A56">
            <v>21</v>
          </cell>
          <cell r="B56">
            <v>21</v>
          </cell>
          <cell r="C56" t="str">
            <v>Red de agua potable - Provisión, acarreo y colocación de hidrantes a bola, completos, (Incluye caja de HF y Const. de cámara)</v>
          </cell>
          <cell r="D56" t="str">
            <v>u</v>
          </cell>
        </row>
        <row r="57">
          <cell r="A57">
            <v>22</v>
          </cell>
          <cell r="B57">
            <v>22</v>
          </cell>
          <cell r="C57" t="str">
            <v>Red de agua potable - Excavación de zanjas para inst. cañeías, sin depresión de napa</v>
          </cell>
          <cell r="D57" t="str">
            <v>m3</v>
          </cell>
        </row>
        <row r="58">
          <cell r="A58">
            <v>23</v>
          </cell>
          <cell r="B58">
            <v>23</v>
          </cell>
          <cell r="C58" t="str">
            <v>Red de agua potable - Paquete estructural</v>
          </cell>
          <cell r="D58" t="str">
            <v>m3</v>
          </cell>
        </row>
        <row r="59">
          <cell r="A59">
            <v>24</v>
          </cell>
          <cell r="B59">
            <v>24</v>
          </cell>
          <cell r="C59" t="str">
            <v xml:space="preserve">Red de agua potable - Relleno superior </v>
          </cell>
          <cell r="D59" t="str">
            <v>m3</v>
          </cell>
        </row>
        <row r="60">
          <cell r="A60">
            <v>25</v>
          </cell>
          <cell r="B60">
            <v>25</v>
          </cell>
          <cell r="C60" t="str">
            <v>Red de agua potable - Conexiones domiciliarias (Provisión, acarreo y coloc. mat. polietileno k10-abrazadera, férula, llave maestra y medidor de caudal, incl UV)</v>
          </cell>
          <cell r="D60" t="str">
            <v>u</v>
          </cell>
        </row>
        <row r="61">
          <cell r="A61">
            <v>26</v>
          </cell>
          <cell r="B61">
            <v>26</v>
          </cell>
          <cell r="C61" t="str">
            <v xml:space="preserve">Red de gas - Provisión e Instalación de Cañería de P.E Cañería ø125 mm incluido piezas especiales, juntas, etc. </v>
          </cell>
          <cell r="D61" t="str">
            <v>m</v>
          </cell>
        </row>
        <row r="62">
          <cell r="A62">
            <v>27</v>
          </cell>
          <cell r="B62">
            <v>27</v>
          </cell>
          <cell r="C62" t="str">
            <v xml:space="preserve">Red de gas - Provisión e Instalación de Cañería de P.E Cañería ø 90 mm incluido piezas especiales, juntas, etc. </v>
          </cell>
          <cell r="D62" t="str">
            <v>m</v>
          </cell>
        </row>
        <row r="63">
          <cell r="A63">
            <v>28</v>
          </cell>
          <cell r="B63">
            <v>28</v>
          </cell>
          <cell r="C63" t="str">
            <v xml:space="preserve">Red de gas - Provisión e Instalación de Cañería de P.E Cañería ø 63 mm incluido piezas especiales, juntas, etc. </v>
          </cell>
          <cell r="D63" t="str">
            <v>m</v>
          </cell>
        </row>
        <row r="64">
          <cell r="A64">
            <v>29</v>
          </cell>
          <cell r="B64">
            <v>29</v>
          </cell>
          <cell r="C64" t="str">
            <v xml:space="preserve">Red de gas - Provisión e Instalación de Cañería de P.E Cañería ø 50 mm incluido piezas especiales, juntas, etc. </v>
          </cell>
          <cell r="D64" t="str">
            <v>m</v>
          </cell>
        </row>
        <row r="65">
          <cell r="A65">
            <v>30</v>
          </cell>
          <cell r="B65">
            <v>30</v>
          </cell>
          <cell r="C65" t="str">
            <v>Red de gas - Excavación de zanjas para inst. cañeías, sin depresión de napa</v>
          </cell>
          <cell r="D65" t="str">
            <v>m3</v>
          </cell>
        </row>
        <row r="66">
          <cell r="A66">
            <v>31</v>
          </cell>
          <cell r="B66">
            <v>31</v>
          </cell>
          <cell r="C66" t="str">
            <v xml:space="preserve">Red de gas - Relleno superior </v>
          </cell>
          <cell r="D66" t="str">
            <v>m3</v>
          </cell>
        </row>
        <row r="67">
          <cell r="A67">
            <v>32</v>
          </cell>
          <cell r="B67">
            <v>32</v>
          </cell>
          <cell r="C67" t="str">
            <v>Red de gas - Conexiones domiciliarias de gas natural p/ 1 medidor</v>
          </cell>
          <cell r="D67" t="str">
            <v>u</v>
          </cell>
        </row>
        <row r="68">
          <cell r="A68">
            <v>33</v>
          </cell>
          <cell r="B68">
            <v>33</v>
          </cell>
          <cell r="C68" t="str">
            <v>Red de gas -  Provisión y colocación de gabinete medidor gas c/ marco y puerta metálicos (reglamentario 450 x 600 mm.)</v>
          </cell>
          <cell r="D68" t="str">
            <v>u</v>
          </cell>
        </row>
        <row r="69">
          <cell r="A69">
            <v>34</v>
          </cell>
          <cell r="B69">
            <v>34</v>
          </cell>
          <cell r="C69" t="str">
            <v>Red de cloacas - Provisión, acarreo y colocación de caño de PVC RCP ø200 mm, incl. piezas esp. juntas, etc.</v>
          </cell>
          <cell r="D69" t="str">
            <v>m</v>
          </cell>
        </row>
        <row r="70">
          <cell r="A70">
            <v>35</v>
          </cell>
          <cell r="B70">
            <v>35</v>
          </cell>
          <cell r="C70" t="str">
            <v>Red de cloacas - Provisión, acarreo y colocación de caño de PVC RCP ø160 mm, incl. piezas esp. juntas, etc.</v>
          </cell>
          <cell r="D70" t="str">
            <v>m</v>
          </cell>
        </row>
        <row r="71">
          <cell r="A71">
            <v>36</v>
          </cell>
          <cell r="B71">
            <v>36</v>
          </cell>
          <cell r="C71" t="str">
            <v xml:space="preserve">Red de cloacas - Provisión, acarreo y coloc. materiales  p/la ejecución de Bocas de Registros s/calle, incl. tapa de HF, etc. </v>
          </cell>
          <cell r="D71" t="str">
            <v>u</v>
          </cell>
        </row>
        <row r="72">
          <cell r="A72">
            <v>37</v>
          </cell>
          <cell r="B72">
            <v>37</v>
          </cell>
          <cell r="C72" t="str">
            <v>Red de cloacas - Excavación de zanjas para inst. cañeías, sin depresión de napa</v>
          </cell>
          <cell r="D72" t="str">
            <v>m3</v>
          </cell>
        </row>
        <row r="73">
          <cell r="A73">
            <v>38</v>
          </cell>
          <cell r="B73">
            <v>38</v>
          </cell>
          <cell r="C73" t="str">
            <v>Red de cloacas - Paquete estructural</v>
          </cell>
          <cell r="D73" t="str">
            <v>m3</v>
          </cell>
        </row>
        <row r="74">
          <cell r="A74">
            <v>39</v>
          </cell>
          <cell r="B74">
            <v>39</v>
          </cell>
          <cell r="C74" t="str">
            <v>Red de cloacas - Relleno superior</v>
          </cell>
          <cell r="D74" t="str">
            <v>m3</v>
          </cell>
        </row>
        <row r="75">
          <cell r="A75">
            <v>40</v>
          </cell>
          <cell r="B75">
            <v>40</v>
          </cell>
          <cell r="C75" t="str">
            <v>Red de cloacas - Conexiones domiciliarias cloacas ø 110 mm (Provisión, acarreo y coloc. materiales p/la ejecución s/red nueva)</v>
          </cell>
          <cell r="D75" t="str">
            <v>u</v>
          </cell>
        </row>
        <row r="76">
          <cell r="A76">
            <v>40</v>
          </cell>
          <cell r="B76" t="str">
            <v>C</v>
          </cell>
          <cell r="C76" t="str">
            <v>OBRAS COMPLEMENTARIAS y NEXOS</v>
          </cell>
          <cell r="D76">
            <v>0</v>
          </cell>
        </row>
        <row r="77">
          <cell r="A77">
            <v>41</v>
          </cell>
          <cell r="B77">
            <v>41</v>
          </cell>
          <cell r="C77" t="str">
            <v>Obra de Nexo - Red de Gas</v>
          </cell>
          <cell r="D77" t="str">
            <v>gl</v>
          </cell>
        </row>
        <row r="78">
          <cell r="A78">
            <v>42</v>
          </cell>
          <cell r="B78">
            <v>42</v>
          </cell>
          <cell r="C78" t="str">
            <v>Obra de Nexo - Red de Agua potable</v>
          </cell>
          <cell r="D78" t="str">
            <v>gl</v>
          </cell>
        </row>
        <row r="79">
          <cell r="A79"/>
          <cell r="B79"/>
          <cell r="C79">
            <v>0</v>
          </cell>
          <cell r="D79">
            <v>0</v>
          </cell>
        </row>
        <row r="80">
          <cell r="A80"/>
          <cell r="B80"/>
          <cell r="C80">
            <v>0</v>
          </cell>
          <cell r="D80">
            <v>0</v>
          </cell>
        </row>
        <row r="81">
          <cell r="A81"/>
          <cell r="B81"/>
          <cell r="C81">
            <v>0</v>
          </cell>
          <cell r="D81">
            <v>0</v>
          </cell>
        </row>
        <row r="82">
          <cell r="A82"/>
          <cell r="B82"/>
          <cell r="C82">
            <v>0</v>
          </cell>
          <cell r="D82">
            <v>0</v>
          </cell>
        </row>
        <row r="83">
          <cell r="A83"/>
          <cell r="B83"/>
          <cell r="C83">
            <v>0</v>
          </cell>
          <cell r="D83">
            <v>0</v>
          </cell>
        </row>
        <row r="84">
          <cell r="A84"/>
          <cell r="B84"/>
          <cell r="C84">
            <v>0</v>
          </cell>
          <cell r="D84">
            <v>0</v>
          </cell>
        </row>
        <row r="85">
          <cell r="A85"/>
          <cell r="B85"/>
          <cell r="C85">
            <v>0</v>
          </cell>
          <cell r="D85">
            <v>0</v>
          </cell>
        </row>
        <row r="86">
          <cell r="A86"/>
          <cell r="B86"/>
          <cell r="C86">
            <v>0</v>
          </cell>
          <cell r="D86">
            <v>0</v>
          </cell>
        </row>
        <row r="87">
          <cell r="A87"/>
          <cell r="B87"/>
          <cell r="C87">
            <v>0</v>
          </cell>
          <cell r="D87">
            <v>0</v>
          </cell>
        </row>
        <row r="88">
          <cell r="A88"/>
          <cell r="B88"/>
          <cell r="C88">
            <v>0</v>
          </cell>
          <cell r="D88">
            <v>0</v>
          </cell>
        </row>
        <row r="89">
          <cell r="A89"/>
          <cell r="B89"/>
          <cell r="C89">
            <v>0</v>
          </cell>
          <cell r="D89">
            <v>0</v>
          </cell>
        </row>
        <row r="90">
          <cell r="A90"/>
          <cell r="B90"/>
          <cell r="C90">
            <v>0</v>
          </cell>
          <cell r="D90">
            <v>0</v>
          </cell>
        </row>
        <row r="91">
          <cell r="A91"/>
          <cell r="B91"/>
          <cell r="C91">
            <v>0</v>
          </cell>
          <cell r="D91">
            <v>0</v>
          </cell>
        </row>
        <row r="92">
          <cell r="A92"/>
          <cell r="B92"/>
          <cell r="C92">
            <v>0</v>
          </cell>
          <cell r="D92">
            <v>0</v>
          </cell>
        </row>
        <row r="93">
          <cell r="A93"/>
          <cell r="B93"/>
          <cell r="C93">
            <v>0</v>
          </cell>
          <cell r="D93">
            <v>0</v>
          </cell>
        </row>
        <row r="94">
          <cell r="A94"/>
          <cell r="B94"/>
          <cell r="C94">
            <v>0</v>
          </cell>
          <cell r="D94">
            <v>0</v>
          </cell>
        </row>
        <row r="95">
          <cell r="A95"/>
          <cell r="B95"/>
          <cell r="C95">
            <v>0</v>
          </cell>
          <cell r="D95">
            <v>0</v>
          </cell>
        </row>
        <row r="96">
          <cell r="A96"/>
          <cell r="B96"/>
          <cell r="C96">
            <v>0</v>
          </cell>
          <cell r="D96">
            <v>0</v>
          </cell>
        </row>
        <row r="97">
          <cell r="A97"/>
          <cell r="B97"/>
          <cell r="C97">
            <v>0</v>
          </cell>
          <cell r="D97">
            <v>0</v>
          </cell>
        </row>
        <row r="98">
          <cell r="A98"/>
          <cell r="B98"/>
          <cell r="C98">
            <v>0</v>
          </cell>
          <cell r="D98">
            <v>0</v>
          </cell>
        </row>
        <row r="99">
          <cell r="A99"/>
          <cell r="B99"/>
          <cell r="C99">
            <v>0</v>
          </cell>
          <cell r="D99">
            <v>0</v>
          </cell>
        </row>
        <row r="100">
          <cell r="A100"/>
          <cell r="B100"/>
          <cell r="C100">
            <v>0</v>
          </cell>
          <cell r="D100">
            <v>0</v>
          </cell>
        </row>
        <row r="101">
          <cell r="A101"/>
          <cell r="B101"/>
          <cell r="C101">
            <v>0</v>
          </cell>
          <cell r="D101">
            <v>0</v>
          </cell>
        </row>
        <row r="102">
          <cell r="A102"/>
          <cell r="B102"/>
          <cell r="C102">
            <v>0</v>
          </cell>
          <cell r="D102">
            <v>0</v>
          </cell>
        </row>
        <row r="103">
          <cell r="A103"/>
          <cell r="B103"/>
          <cell r="C103">
            <v>0</v>
          </cell>
          <cell r="D103">
            <v>0</v>
          </cell>
        </row>
        <row r="104">
          <cell r="A104"/>
          <cell r="B104"/>
          <cell r="C104">
            <v>0</v>
          </cell>
          <cell r="D104">
            <v>0</v>
          </cell>
        </row>
        <row r="105">
          <cell r="A105"/>
          <cell r="B105"/>
          <cell r="C105">
            <v>0</v>
          </cell>
          <cell r="D105">
            <v>0</v>
          </cell>
        </row>
        <row r="106">
          <cell r="A106"/>
          <cell r="B106"/>
          <cell r="C106">
            <v>0</v>
          </cell>
          <cell r="D106">
            <v>0</v>
          </cell>
        </row>
        <row r="107">
          <cell r="A107"/>
          <cell r="B107"/>
          <cell r="C107">
            <v>0</v>
          </cell>
          <cell r="D107">
            <v>0</v>
          </cell>
        </row>
        <row r="108">
          <cell r="A108"/>
          <cell r="B108"/>
          <cell r="C108">
            <v>0</v>
          </cell>
          <cell r="D108">
            <v>0</v>
          </cell>
        </row>
        <row r="109">
          <cell r="A109"/>
          <cell r="B109"/>
          <cell r="C109">
            <v>0</v>
          </cell>
          <cell r="D109">
            <v>0</v>
          </cell>
        </row>
        <row r="110">
          <cell r="A110"/>
          <cell r="B110"/>
          <cell r="C110">
            <v>0</v>
          </cell>
          <cell r="D110">
            <v>0</v>
          </cell>
        </row>
        <row r="111">
          <cell r="A111"/>
          <cell r="B111"/>
          <cell r="C111">
            <v>0</v>
          </cell>
          <cell r="D111">
            <v>0</v>
          </cell>
        </row>
        <row r="112">
          <cell r="A112"/>
          <cell r="B112"/>
          <cell r="C112">
            <v>0</v>
          </cell>
          <cell r="D112">
            <v>0</v>
          </cell>
        </row>
        <row r="113">
          <cell r="A113"/>
          <cell r="B113"/>
          <cell r="C113">
            <v>0</v>
          </cell>
          <cell r="D113">
            <v>0</v>
          </cell>
        </row>
        <row r="114">
          <cell r="A114"/>
          <cell r="B114"/>
          <cell r="C114">
            <v>0</v>
          </cell>
          <cell r="D114">
            <v>0</v>
          </cell>
        </row>
        <row r="115">
          <cell r="A115"/>
          <cell r="B115"/>
          <cell r="C115">
            <v>0</v>
          </cell>
          <cell r="D115">
            <v>0</v>
          </cell>
        </row>
        <row r="116">
          <cell r="A116"/>
          <cell r="B116"/>
          <cell r="C116">
            <v>0</v>
          </cell>
          <cell r="D116">
            <v>0</v>
          </cell>
        </row>
        <row r="117">
          <cell r="A117"/>
          <cell r="B117"/>
          <cell r="C117">
            <v>0</v>
          </cell>
          <cell r="D117">
            <v>0</v>
          </cell>
        </row>
        <row r="118">
          <cell r="A118"/>
          <cell r="B118"/>
          <cell r="C118">
            <v>0</v>
          </cell>
          <cell r="D118">
            <v>0</v>
          </cell>
        </row>
        <row r="119">
          <cell r="A119"/>
          <cell r="B119"/>
          <cell r="C119">
            <v>0</v>
          </cell>
          <cell r="D119">
            <v>0</v>
          </cell>
        </row>
        <row r="120">
          <cell r="A120"/>
          <cell r="B120"/>
          <cell r="C120">
            <v>0</v>
          </cell>
          <cell r="D120">
            <v>0</v>
          </cell>
        </row>
        <row r="121">
          <cell r="A121"/>
          <cell r="B121"/>
          <cell r="C121">
            <v>0</v>
          </cell>
          <cell r="D121">
            <v>0</v>
          </cell>
        </row>
        <row r="122">
          <cell r="A122"/>
          <cell r="B122"/>
          <cell r="C122">
            <v>0</v>
          </cell>
          <cell r="D122">
            <v>0</v>
          </cell>
        </row>
        <row r="123">
          <cell r="A123"/>
          <cell r="B123"/>
          <cell r="C123">
            <v>0</v>
          </cell>
          <cell r="D123">
            <v>0</v>
          </cell>
        </row>
        <row r="124">
          <cell r="A124"/>
          <cell r="B124"/>
          <cell r="C124">
            <v>0</v>
          </cell>
          <cell r="D124">
            <v>0</v>
          </cell>
        </row>
        <row r="125">
          <cell r="A125"/>
          <cell r="B125"/>
          <cell r="C125">
            <v>0</v>
          </cell>
          <cell r="D125">
            <v>0</v>
          </cell>
        </row>
        <row r="126">
          <cell r="A126"/>
          <cell r="B126"/>
          <cell r="C126">
            <v>0</v>
          </cell>
          <cell r="D126">
            <v>0</v>
          </cell>
        </row>
        <row r="127">
          <cell r="A127"/>
          <cell r="B127"/>
          <cell r="C127">
            <v>0</v>
          </cell>
          <cell r="D127">
            <v>0</v>
          </cell>
        </row>
        <row r="128">
          <cell r="A128"/>
          <cell r="B128"/>
          <cell r="C128">
            <v>0</v>
          </cell>
          <cell r="D128">
            <v>0</v>
          </cell>
        </row>
        <row r="129">
          <cell r="A129"/>
          <cell r="B129"/>
          <cell r="C129">
            <v>0</v>
          </cell>
          <cell r="D129">
            <v>0</v>
          </cell>
        </row>
        <row r="130">
          <cell r="A130"/>
          <cell r="B130"/>
          <cell r="C130">
            <v>0</v>
          </cell>
          <cell r="D130">
            <v>0</v>
          </cell>
        </row>
        <row r="131">
          <cell r="A131"/>
          <cell r="B131"/>
          <cell r="C131">
            <v>0</v>
          </cell>
          <cell r="D131">
            <v>0</v>
          </cell>
        </row>
        <row r="132">
          <cell r="A132"/>
          <cell r="B132"/>
          <cell r="C132">
            <v>0</v>
          </cell>
          <cell r="D132">
            <v>0</v>
          </cell>
        </row>
        <row r="133">
          <cell r="A133"/>
          <cell r="B133"/>
          <cell r="C133">
            <v>0</v>
          </cell>
          <cell r="D133">
            <v>0</v>
          </cell>
        </row>
        <row r="134">
          <cell r="A134"/>
          <cell r="B134"/>
          <cell r="C134">
            <v>0</v>
          </cell>
          <cell r="D134">
            <v>0</v>
          </cell>
        </row>
        <row r="135">
          <cell r="A135"/>
          <cell r="B135"/>
          <cell r="C135">
            <v>0</v>
          </cell>
          <cell r="D135">
            <v>0</v>
          </cell>
        </row>
        <row r="136">
          <cell r="A136"/>
          <cell r="B136"/>
          <cell r="C136">
            <v>0</v>
          </cell>
          <cell r="D136">
            <v>0</v>
          </cell>
        </row>
        <row r="137">
          <cell r="A137"/>
          <cell r="B137"/>
          <cell r="C137">
            <v>0</v>
          </cell>
          <cell r="D137">
            <v>0</v>
          </cell>
        </row>
        <row r="138">
          <cell r="A138"/>
          <cell r="B138"/>
          <cell r="C138">
            <v>0</v>
          </cell>
          <cell r="D138">
            <v>0</v>
          </cell>
        </row>
        <row r="139">
          <cell r="A139"/>
          <cell r="B139"/>
          <cell r="C139">
            <v>0</v>
          </cell>
          <cell r="D139">
            <v>0</v>
          </cell>
        </row>
        <row r="140">
          <cell r="A140"/>
          <cell r="B140"/>
          <cell r="C140">
            <v>0</v>
          </cell>
          <cell r="D140">
            <v>0</v>
          </cell>
        </row>
        <row r="141">
          <cell r="A141"/>
          <cell r="B141"/>
          <cell r="C141">
            <v>0</v>
          </cell>
          <cell r="D141">
            <v>0</v>
          </cell>
        </row>
        <row r="142">
          <cell r="A142"/>
          <cell r="B142"/>
          <cell r="C142">
            <v>0</v>
          </cell>
          <cell r="D142">
            <v>0</v>
          </cell>
        </row>
        <row r="143">
          <cell r="A143"/>
          <cell r="B143"/>
          <cell r="C143">
            <v>0</v>
          </cell>
          <cell r="D143">
            <v>0</v>
          </cell>
        </row>
        <row r="144">
          <cell r="A144"/>
          <cell r="B144"/>
          <cell r="C144">
            <v>0</v>
          </cell>
          <cell r="D144">
            <v>0</v>
          </cell>
        </row>
        <row r="145">
          <cell r="A145"/>
          <cell r="B145"/>
          <cell r="C145">
            <v>0</v>
          </cell>
          <cell r="D145">
            <v>0</v>
          </cell>
        </row>
        <row r="146">
          <cell r="A146"/>
          <cell r="B146"/>
          <cell r="C146">
            <v>0</v>
          </cell>
          <cell r="D146">
            <v>0</v>
          </cell>
        </row>
        <row r="147">
          <cell r="A147"/>
          <cell r="B147"/>
          <cell r="C147">
            <v>0</v>
          </cell>
          <cell r="D147">
            <v>0</v>
          </cell>
        </row>
        <row r="148">
          <cell r="A148"/>
          <cell r="B148"/>
          <cell r="C148">
            <v>0</v>
          </cell>
          <cell r="D148">
            <v>0</v>
          </cell>
        </row>
        <row r="149">
          <cell r="A149"/>
          <cell r="B149"/>
          <cell r="C149">
            <v>0</v>
          </cell>
          <cell r="D149">
            <v>0</v>
          </cell>
        </row>
        <row r="150">
          <cell r="A150"/>
          <cell r="B150"/>
          <cell r="C150">
            <v>0</v>
          </cell>
          <cell r="D150">
            <v>0</v>
          </cell>
        </row>
        <row r="151">
          <cell r="A151"/>
          <cell r="B151"/>
          <cell r="C151">
            <v>0</v>
          </cell>
          <cell r="D151">
            <v>0</v>
          </cell>
        </row>
        <row r="152">
          <cell r="A152"/>
          <cell r="B152"/>
          <cell r="C152">
            <v>0</v>
          </cell>
          <cell r="D152">
            <v>0</v>
          </cell>
        </row>
        <row r="153">
          <cell r="A153"/>
          <cell r="B153"/>
          <cell r="C153">
            <v>0</v>
          </cell>
          <cell r="D153">
            <v>0</v>
          </cell>
        </row>
        <row r="154">
          <cell r="A154"/>
          <cell r="B154"/>
          <cell r="C154">
            <v>0</v>
          </cell>
          <cell r="D154">
            <v>0</v>
          </cell>
        </row>
        <row r="155">
          <cell r="A155"/>
          <cell r="B155"/>
          <cell r="C155">
            <v>0</v>
          </cell>
          <cell r="D155">
            <v>0</v>
          </cell>
        </row>
        <row r="156">
          <cell r="A156"/>
          <cell r="B156"/>
          <cell r="C156">
            <v>0</v>
          </cell>
          <cell r="D156">
            <v>0</v>
          </cell>
        </row>
        <row r="157">
          <cell r="A157"/>
          <cell r="B157"/>
          <cell r="C157">
            <v>0</v>
          </cell>
          <cell r="D157">
            <v>0</v>
          </cell>
        </row>
        <row r="158">
          <cell r="A158"/>
          <cell r="B158"/>
          <cell r="C158">
            <v>0</v>
          </cell>
          <cell r="D158">
            <v>0</v>
          </cell>
        </row>
        <row r="159">
          <cell r="A159"/>
          <cell r="B159"/>
          <cell r="C159">
            <v>0</v>
          </cell>
          <cell r="D159">
            <v>0</v>
          </cell>
        </row>
        <row r="160">
          <cell r="A160"/>
          <cell r="B160"/>
          <cell r="C160">
            <v>0</v>
          </cell>
          <cell r="D160">
            <v>0</v>
          </cell>
        </row>
        <row r="161">
          <cell r="A161"/>
          <cell r="B161"/>
          <cell r="C161">
            <v>0</v>
          </cell>
          <cell r="D161">
            <v>0</v>
          </cell>
        </row>
        <row r="162">
          <cell r="A162"/>
          <cell r="B162"/>
          <cell r="C162">
            <v>0</v>
          </cell>
          <cell r="D162">
            <v>0</v>
          </cell>
        </row>
        <row r="163">
          <cell r="A163"/>
          <cell r="B163"/>
          <cell r="C163">
            <v>0</v>
          </cell>
          <cell r="D163">
            <v>0</v>
          </cell>
        </row>
        <row r="164">
          <cell r="A164"/>
          <cell r="B164"/>
          <cell r="C164">
            <v>0</v>
          </cell>
          <cell r="D164">
            <v>0</v>
          </cell>
        </row>
        <row r="165">
          <cell r="A165"/>
          <cell r="B165"/>
          <cell r="C165">
            <v>0</v>
          </cell>
          <cell r="D165">
            <v>0</v>
          </cell>
        </row>
        <row r="166">
          <cell r="A166"/>
          <cell r="B166"/>
          <cell r="C166">
            <v>0</v>
          </cell>
          <cell r="D166">
            <v>0</v>
          </cell>
        </row>
        <row r="167">
          <cell r="A167"/>
          <cell r="B167"/>
          <cell r="C167">
            <v>0</v>
          </cell>
          <cell r="D167">
            <v>0</v>
          </cell>
        </row>
        <row r="168">
          <cell r="A168"/>
          <cell r="B168"/>
          <cell r="C168">
            <v>0</v>
          </cell>
          <cell r="D168">
            <v>0</v>
          </cell>
        </row>
        <row r="169">
          <cell r="A169"/>
          <cell r="B169"/>
          <cell r="C169">
            <v>0</v>
          </cell>
          <cell r="D169">
            <v>0</v>
          </cell>
        </row>
        <row r="170">
          <cell r="A170"/>
          <cell r="B170"/>
          <cell r="C170">
            <v>0</v>
          </cell>
          <cell r="D170">
            <v>0</v>
          </cell>
        </row>
        <row r="171">
          <cell r="A171"/>
          <cell r="B171"/>
          <cell r="C171">
            <v>0</v>
          </cell>
          <cell r="D171">
            <v>0</v>
          </cell>
        </row>
        <row r="172">
          <cell r="A172"/>
          <cell r="B172"/>
          <cell r="C172">
            <v>0</v>
          </cell>
          <cell r="D172">
            <v>0</v>
          </cell>
        </row>
        <row r="173">
          <cell r="A173"/>
          <cell r="B173"/>
          <cell r="C173">
            <v>0</v>
          </cell>
          <cell r="D173">
            <v>0</v>
          </cell>
        </row>
        <row r="174">
          <cell r="A174"/>
          <cell r="B174"/>
          <cell r="C174">
            <v>0</v>
          </cell>
          <cell r="D174">
            <v>0</v>
          </cell>
        </row>
        <row r="175">
          <cell r="A175"/>
          <cell r="B175"/>
          <cell r="C175">
            <v>0</v>
          </cell>
          <cell r="D175">
            <v>0</v>
          </cell>
        </row>
        <row r="176">
          <cell r="A176"/>
          <cell r="B176"/>
          <cell r="C176">
            <v>0</v>
          </cell>
          <cell r="D176">
            <v>0</v>
          </cell>
        </row>
        <row r="177">
          <cell r="A177"/>
          <cell r="B177"/>
          <cell r="C177">
            <v>0</v>
          </cell>
          <cell r="D177">
            <v>0</v>
          </cell>
        </row>
        <row r="178">
          <cell r="A178"/>
          <cell r="B178"/>
          <cell r="C178">
            <v>0</v>
          </cell>
          <cell r="D178">
            <v>0</v>
          </cell>
        </row>
        <row r="179">
          <cell r="A179"/>
          <cell r="B179"/>
          <cell r="C179">
            <v>0</v>
          </cell>
          <cell r="D179">
            <v>0</v>
          </cell>
        </row>
        <row r="180">
          <cell r="A180"/>
          <cell r="B180"/>
          <cell r="C180">
            <v>0</v>
          </cell>
          <cell r="D180">
            <v>0</v>
          </cell>
        </row>
        <row r="181">
          <cell r="A181"/>
          <cell r="B181"/>
          <cell r="C181">
            <v>0</v>
          </cell>
          <cell r="D181">
            <v>0</v>
          </cell>
        </row>
        <row r="182">
          <cell r="A182"/>
          <cell r="B182"/>
          <cell r="C182">
            <v>0</v>
          </cell>
          <cell r="D182">
            <v>0</v>
          </cell>
        </row>
        <row r="183">
          <cell r="A183"/>
          <cell r="B183"/>
          <cell r="C183">
            <v>0</v>
          </cell>
          <cell r="D183">
            <v>0</v>
          </cell>
        </row>
        <row r="184">
          <cell r="A184"/>
          <cell r="B184"/>
          <cell r="C184">
            <v>0</v>
          </cell>
          <cell r="D184">
            <v>0</v>
          </cell>
        </row>
        <row r="185">
          <cell r="A185"/>
          <cell r="B185"/>
          <cell r="C185">
            <v>0</v>
          </cell>
          <cell r="D185">
            <v>0</v>
          </cell>
        </row>
        <row r="186">
          <cell r="A186"/>
          <cell r="B186"/>
          <cell r="C186">
            <v>0</v>
          </cell>
          <cell r="D186">
            <v>0</v>
          </cell>
        </row>
        <row r="187">
          <cell r="A187"/>
          <cell r="B187"/>
          <cell r="C187">
            <v>0</v>
          </cell>
          <cell r="D187">
            <v>0</v>
          </cell>
        </row>
        <row r="188">
          <cell r="A188"/>
          <cell r="B188"/>
          <cell r="C188">
            <v>0</v>
          </cell>
          <cell r="D188">
            <v>0</v>
          </cell>
        </row>
        <row r="189">
          <cell r="A189"/>
          <cell r="B189"/>
          <cell r="C189">
            <v>0</v>
          </cell>
          <cell r="D189">
            <v>0</v>
          </cell>
        </row>
        <row r="190">
          <cell r="A190"/>
          <cell r="B190"/>
          <cell r="C190">
            <v>0</v>
          </cell>
          <cell r="D190">
            <v>0</v>
          </cell>
        </row>
        <row r="191">
          <cell r="A191"/>
          <cell r="B191"/>
          <cell r="C191">
            <v>0</v>
          </cell>
          <cell r="D191">
            <v>0</v>
          </cell>
        </row>
        <row r="192">
          <cell r="A192"/>
          <cell r="B192"/>
          <cell r="C192">
            <v>0</v>
          </cell>
          <cell r="D192">
            <v>0</v>
          </cell>
        </row>
        <row r="193">
          <cell r="A193"/>
          <cell r="B193"/>
          <cell r="C193">
            <v>0</v>
          </cell>
          <cell r="D193">
            <v>0</v>
          </cell>
        </row>
        <row r="194">
          <cell r="A194"/>
          <cell r="B194"/>
          <cell r="C194">
            <v>0</v>
          </cell>
          <cell r="D194">
            <v>0</v>
          </cell>
        </row>
        <row r="195">
          <cell r="A195"/>
          <cell r="B195"/>
          <cell r="C195">
            <v>0</v>
          </cell>
          <cell r="D195">
            <v>0</v>
          </cell>
        </row>
        <row r="196">
          <cell r="A196"/>
          <cell r="B196"/>
          <cell r="C196">
            <v>0</v>
          </cell>
          <cell r="D196">
            <v>0</v>
          </cell>
        </row>
        <row r="197">
          <cell r="A197"/>
          <cell r="B197"/>
          <cell r="C197">
            <v>0</v>
          </cell>
          <cell r="D197">
            <v>0</v>
          </cell>
        </row>
        <row r="198">
          <cell r="A198"/>
          <cell r="B198"/>
          <cell r="C198">
            <v>0</v>
          </cell>
          <cell r="D198">
            <v>0</v>
          </cell>
        </row>
        <row r="199">
          <cell r="A199"/>
          <cell r="B199"/>
          <cell r="C199">
            <v>0</v>
          </cell>
          <cell r="D199">
            <v>0</v>
          </cell>
        </row>
        <row r="200">
          <cell r="A200"/>
          <cell r="B200"/>
          <cell r="C200">
            <v>0</v>
          </cell>
          <cell r="D200">
            <v>0</v>
          </cell>
        </row>
        <row r="201">
          <cell r="A201"/>
          <cell r="B201"/>
          <cell r="C201">
            <v>0</v>
          </cell>
          <cell r="D201">
            <v>0</v>
          </cell>
        </row>
        <row r="202">
          <cell r="A202"/>
          <cell r="B202"/>
          <cell r="C202">
            <v>0</v>
          </cell>
          <cell r="D202">
            <v>0</v>
          </cell>
        </row>
        <row r="203">
          <cell r="A203"/>
          <cell r="B203"/>
          <cell r="C203">
            <v>0</v>
          </cell>
          <cell r="D203">
            <v>0</v>
          </cell>
        </row>
        <row r="204">
          <cell r="A204"/>
          <cell r="B204"/>
          <cell r="C204">
            <v>0</v>
          </cell>
          <cell r="D204">
            <v>0</v>
          </cell>
        </row>
        <row r="205">
          <cell r="A205"/>
          <cell r="B205"/>
          <cell r="C205">
            <v>0</v>
          </cell>
          <cell r="D205">
            <v>0</v>
          </cell>
        </row>
        <row r="206">
          <cell r="A206"/>
          <cell r="B206"/>
          <cell r="C206">
            <v>0</v>
          </cell>
          <cell r="D206">
            <v>0</v>
          </cell>
        </row>
        <row r="207">
          <cell r="A207"/>
          <cell r="B207"/>
          <cell r="C207">
            <v>0</v>
          </cell>
          <cell r="D207">
            <v>0</v>
          </cell>
        </row>
        <row r="208">
          <cell r="A208"/>
          <cell r="B208"/>
          <cell r="C208">
            <v>0</v>
          </cell>
          <cell r="D208">
            <v>0</v>
          </cell>
        </row>
        <row r="209">
          <cell r="A209"/>
          <cell r="B209"/>
          <cell r="C209">
            <v>0</v>
          </cell>
          <cell r="D209">
            <v>0</v>
          </cell>
        </row>
        <row r="210">
          <cell r="A210"/>
          <cell r="B210"/>
          <cell r="C210">
            <v>0</v>
          </cell>
          <cell r="D210">
            <v>0</v>
          </cell>
        </row>
        <row r="211">
          <cell r="A211"/>
          <cell r="B211"/>
          <cell r="C211">
            <v>0</v>
          </cell>
          <cell r="D211">
            <v>0</v>
          </cell>
        </row>
        <row r="212">
          <cell r="A212"/>
          <cell r="B212"/>
          <cell r="C212">
            <v>0</v>
          </cell>
          <cell r="D212">
            <v>0</v>
          </cell>
        </row>
        <row r="213">
          <cell r="A213"/>
          <cell r="B213"/>
          <cell r="C213">
            <v>0</v>
          </cell>
          <cell r="D2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 xml:space="preserve">COMITENTE : </v>
          </cell>
          <cell r="C1" t="str">
            <v>INSTITUTO PROVINCIAL DE LA VIVIENDA</v>
          </cell>
        </row>
        <row r="2">
          <cell r="A2" t="str">
            <v>OBRA :</v>
          </cell>
          <cell r="C2" t="str">
            <v>B° Valle del Sol - Sector 1</v>
          </cell>
        </row>
        <row r="3">
          <cell r="A3" t="str">
            <v>UBICACION:</v>
          </cell>
          <cell r="C3" t="str">
            <v>Rawson</v>
          </cell>
        </row>
        <row r="4">
          <cell r="A4" t="str">
            <v>LICITACIÓN N°:</v>
          </cell>
          <cell r="C4" t="str">
            <v>06/2021</v>
          </cell>
        </row>
        <row r="5">
          <cell r="A5" t="str">
            <v>EXPEDIENTE N°:</v>
          </cell>
          <cell r="C5" t="str">
            <v>xxxxxxxxxxx</v>
          </cell>
        </row>
        <row r="6">
          <cell r="A6" t="str">
            <v>PRESUPUESTO OFICIAL:</v>
          </cell>
          <cell r="C6">
            <v>368358684.64564997</v>
          </cell>
          <cell r="D6"/>
        </row>
        <row r="7">
          <cell r="A7" t="str">
            <v>ANTICIPO FINANCIERO/ACOPIO:</v>
          </cell>
          <cell r="C7">
            <v>0.15</v>
          </cell>
          <cell r="E7"/>
        </row>
        <row r="8">
          <cell r="A8" t="str">
            <v>FECHA APERTURA LICITACIÓN:</v>
          </cell>
          <cell r="C8" t="str">
            <v>xxxxxxxxxxx</v>
          </cell>
        </row>
        <row r="9">
          <cell r="A9" t="str">
            <v>PLAZO DE OBRA:</v>
          </cell>
          <cell r="C9">
            <v>360</v>
          </cell>
        </row>
        <row r="10">
          <cell r="A10" t="str">
            <v xml:space="preserve">EMPRESA CONSTRUCTORA:  </v>
          </cell>
          <cell r="C10" t="str">
            <v>xxxxxx</v>
          </cell>
        </row>
        <row r="11">
          <cell r="A11" t="str">
            <v>MONTO DE LA OFERTA:</v>
          </cell>
          <cell r="C11">
            <v>368358684.64564997</v>
          </cell>
          <cell r="E11"/>
          <cell r="H11"/>
        </row>
        <row r="12">
          <cell r="A12" t="str">
            <v>MONTO TERRENO</v>
          </cell>
          <cell r="C12">
            <v>0</v>
          </cell>
          <cell r="H12"/>
        </row>
        <row r="13">
          <cell r="A13"/>
          <cell r="C13"/>
          <cell r="H13"/>
        </row>
        <row r="14">
          <cell r="A14" t="str">
            <v xml:space="preserve">COMPUTO Y PRESUPUESTO </v>
          </cell>
          <cell r="B14"/>
          <cell r="C14"/>
          <cell r="D14"/>
          <cell r="E14"/>
          <cell r="F14"/>
          <cell r="G14"/>
          <cell r="H14"/>
          <cell r="I14"/>
        </row>
        <row r="15">
          <cell r="I15"/>
        </row>
        <row r="16">
          <cell r="A16" t="str">
            <v>PROTOTIPO 1 - TIPO AP NS 2021</v>
          </cell>
          <cell r="B16"/>
          <cell r="C16" t="str">
            <v>CANTIDAD VIVIENDAS</v>
          </cell>
          <cell r="D16">
            <v>0</v>
          </cell>
          <cell r="E16"/>
          <cell r="F16"/>
          <cell r="G16" t="str">
            <v>PRECIO UNIT. PROTOTIPO 1 - TIPO AP NS 2021</v>
          </cell>
          <cell r="H16">
            <v>0</v>
          </cell>
          <cell r="I16"/>
        </row>
        <row r="17">
          <cell r="A17" t="str">
            <v>PROTOTIPO 2 - TIPO AP SN 2021</v>
          </cell>
          <cell r="B17"/>
          <cell r="C17" t="str">
            <v>CANTIDAD VIVIENDAS</v>
          </cell>
          <cell r="D17">
            <v>0</v>
          </cell>
          <cell r="E17"/>
          <cell r="F17"/>
          <cell r="G17" t="str">
            <v>PRECIO UNIT. PROTOTIPO 2 - TIPO AP SN 2021</v>
          </cell>
          <cell r="H17">
            <v>0</v>
          </cell>
          <cell r="I17"/>
        </row>
        <row r="18">
          <cell r="A18" t="str">
            <v>PROTOTIPO 3 - TIPO AP OE 2021</v>
          </cell>
          <cell r="B18"/>
          <cell r="C18" t="str">
            <v>CANTIDAD VIVIENDAS</v>
          </cell>
          <cell r="D18">
            <v>0</v>
          </cell>
          <cell r="E18"/>
          <cell r="F18"/>
          <cell r="G18" t="str">
            <v>PRECIO UNIT. PROTOTIPO 3 - TIPO AP OE 2021</v>
          </cell>
          <cell r="H18">
            <v>0</v>
          </cell>
          <cell r="I18"/>
        </row>
        <row r="19">
          <cell r="A19" t="str">
            <v>PROTOTIPO 4 - TIPO AP OE-01-D- 2021</v>
          </cell>
          <cell r="B19"/>
          <cell r="C19" t="str">
            <v>CANTIDAD VIVIENDAS</v>
          </cell>
          <cell r="D19">
            <v>0</v>
          </cell>
          <cell r="E19"/>
          <cell r="F19"/>
          <cell r="G19" t="str">
            <v>PRECIO UNIT. PROTOTIPO 4 - TIPO AP OE-01-D- 2021</v>
          </cell>
          <cell r="H19">
            <v>0</v>
          </cell>
          <cell r="I19"/>
        </row>
        <row r="20">
          <cell r="A20" t="str">
            <v>PROTOTIPO 5 - TIPO AP-OE-02-VP-2021</v>
          </cell>
          <cell r="B20"/>
          <cell r="C20" t="str">
            <v>CANTIDAD VIVIENDAS</v>
          </cell>
          <cell r="D20">
            <v>4</v>
          </cell>
          <cell r="E20"/>
          <cell r="F20"/>
          <cell r="G20" t="str">
            <v>PRECIO UNIT. PROTOTIPO 5 - TIPO AP-OE-02-VP-2021</v>
          </cell>
          <cell r="H20">
            <v>0</v>
          </cell>
          <cell r="I20"/>
        </row>
        <row r="21">
          <cell r="A21" t="str">
            <v>PROTOTIPO 6 - TIPO G (PRIMER PISO)</v>
          </cell>
          <cell r="B21"/>
          <cell r="C21" t="str">
            <v>CANTIDAD VIVIENDAS</v>
          </cell>
          <cell r="D21">
            <v>0</v>
          </cell>
          <cell r="E21"/>
          <cell r="F21"/>
          <cell r="G21" t="str">
            <v>PRECIO UNIT. PROTOTIPO 6 - TIPO G (PRIMER PISO)</v>
          </cell>
          <cell r="H21">
            <v>0</v>
          </cell>
          <cell r="I21"/>
        </row>
        <row r="22">
          <cell r="A22" t="str">
            <v>PROTOTIPO 7 - TIPO G (SEGUNDO PISO)</v>
          </cell>
          <cell r="B22"/>
          <cell r="C22" t="str">
            <v>CANTIDAD VIVIENDAS</v>
          </cell>
          <cell r="D22">
            <v>0</v>
          </cell>
          <cell r="E22"/>
          <cell r="F22"/>
          <cell r="G22" t="str">
            <v>PRECIO UNIT. PROTOTIPO 7 - TIPO G (SEGUNDO PISO)</v>
          </cell>
          <cell r="H22">
            <v>0</v>
          </cell>
          <cell r="I22"/>
        </row>
        <row r="23">
          <cell r="A23" t="str">
            <v>ESPACIO COMUN</v>
          </cell>
          <cell r="B23"/>
          <cell r="C23"/>
          <cell r="D23">
            <v>0</v>
          </cell>
          <cell r="E23"/>
          <cell r="F23"/>
          <cell r="G23" t="str">
            <v>PRECIO TOTAL ESPACIO COMUN</v>
          </cell>
          <cell r="H23">
            <v>0</v>
          </cell>
          <cell r="I23"/>
        </row>
        <row r="24">
          <cell r="A24"/>
          <cell r="B24"/>
          <cell r="C24"/>
          <cell r="D24"/>
          <cell r="E24"/>
          <cell r="F24"/>
          <cell r="G24"/>
          <cell r="H24"/>
          <cell r="I24"/>
        </row>
        <row r="25">
          <cell r="A25"/>
          <cell r="B25"/>
          <cell r="C25"/>
          <cell r="D25"/>
          <cell r="E25"/>
          <cell r="F25"/>
          <cell r="G25"/>
          <cell r="H25"/>
          <cell r="I25"/>
        </row>
        <row r="26">
          <cell r="A26" t="str">
            <v>RUBRO ITEM</v>
          </cell>
          <cell r="B26" t="str">
            <v>DESIGNACION</v>
          </cell>
          <cell r="C26"/>
          <cell r="D26" t="str">
            <v>UN.</v>
          </cell>
          <cell r="E26" t="str">
            <v>CANT.</v>
          </cell>
          <cell r="F26" t="str">
            <v>COSTO UNITARIO</v>
          </cell>
          <cell r="G26" t="str">
            <v>PRECIO UNITARIO</v>
          </cell>
          <cell r="H26" t="str">
            <v>PRECIO TOTAL DEL ITEM</v>
          </cell>
          <cell r="I26" t="str">
            <v>PORCENTAJE INCIDENCIA DEL ITEM</v>
          </cell>
        </row>
        <row r="27">
          <cell r="A27"/>
          <cell r="B27"/>
          <cell r="C27"/>
          <cell r="D27"/>
          <cell r="E27"/>
          <cell r="F27"/>
          <cell r="G27"/>
          <cell r="H27"/>
          <cell r="I27"/>
        </row>
        <row r="28">
          <cell r="A28"/>
          <cell r="B28">
            <v>0</v>
          </cell>
          <cell r="C28"/>
          <cell r="D28"/>
          <cell r="E28"/>
          <cell r="F28"/>
          <cell r="G28"/>
          <cell r="H28"/>
          <cell r="I28"/>
        </row>
        <row r="29">
          <cell r="A29"/>
          <cell r="B29">
            <v>0</v>
          </cell>
          <cell r="C29"/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/>
          <cell r="B30">
            <v>0</v>
          </cell>
          <cell r="C30"/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/>
          <cell r="B31">
            <v>0</v>
          </cell>
          <cell r="C31"/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/>
          <cell r="B32">
            <v>0</v>
          </cell>
          <cell r="C32"/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/>
          <cell r="B33">
            <v>0</v>
          </cell>
          <cell r="C33"/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/>
          <cell r="B34">
            <v>0</v>
          </cell>
          <cell r="C34"/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/>
          <cell r="B35">
            <v>0</v>
          </cell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/>
          <cell r="B36">
            <v>0</v>
          </cell>
          <cell r="C36"/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/>
          <cell r="B37">
            <v>0</v>
          </cell>
          <cell r="C37"/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/>
          <cell r="B38">
            <v>0</v>
          </cell>
          <cell r="C38"/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/>
          <cell r="B39">
            <v>0</v>
          </cell>
          <cell r="C39"/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/>
          <cell r="B40">
            <v>0</v>
          </cell>
          <cell r="C40"/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/>
          <cell r="B41">
            <v>0</v>
          </cell>
          <cell r="C41"/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/>
          <cell r="B42">
            <v>0</v>
          </cell>
          <cell r="C42"/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/>
          <cell r="B43">
            <v>0</v>
          </cell>
          <cell r="C43"/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/>
          <cell r="B44">
            <v>0</v>
          </cell>
          <cell r="C44"/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/>
          <cell r="B45">
            <v>0</v>
          </cell>
          <cell r="C45"/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/>
          <cell r="B46">
            <v>0</v>
          </cell>
          <cell r="C46"/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/>
          <cell r="B47">
            <v>0</v>
          </cell>
          <cell r="C47"/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/>
          <cell r="B48">
            <v>0</v>
          </cell>
          <cell r="C48"/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/>
          <cell r="B49">
            <v>0</v>
          </cell>
          <cell r="C49"/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/>
          <cell r="B50">
            <v>0</v>
          </cell>
          <cell r="C50"/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/>
          <cell r="B51">
            <v>0</v>
          </cell>
          <cell r="C51"/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/>
          <cell r="B52">
            <v>0</v>
          </cell>
          <cell r="C52"/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/>
          <cell r="B53">
            <v>0</v>
          </cell>
          <cell r="C53"/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/>
          <cell r="B54">
            <v>0</v>
          </cell>
          <cell r="C54"/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/>
          <cell r="B55">
            <v>0</v>
          </cell>
          <cell r="C55"/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/>
          <cell r="B56">
            <v>0</v>
          </cell>
          <cell r="C56"/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/>
          <cell r="B57">
            <v>0</v>
          </cell>
          <cell r="C57"/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/>
          <cell r="B58">
            <v>0</v>
          </cell>
          <cell r="C58"/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/>
          <cell r="B59">
            <v>0</v>
          </cell>
          <cell r="C59"/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/>
          <cell r="B60">
            <v>0</v>
          </cell>
          <cell r="C60"/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/>
          <cell r="B61">
            <v>0</v>
          </cell>
          <cell r="C61"/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/>
          <cell r="B62">
            <v>0</v>
          </cell>
          <cell r="C62"/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/>
          <cell r="B63">
            <v>0</v>
          </cell>
          <cell r="C63"/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/>
          <cell r="B64">
            <v>0</v>
          </cell>
          <cell r="C64"/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/>
          <cell r="B65">
            <v>0</v>
          </cell>
          <cell r="C65"/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/>
          <cell r="B66">
            <v>0</v>
          </cell>
          <cell r="C66"/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/>
          <cell r="B67">
            <v>0</v>
          </cell>
          <cell r="C67"/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/>
          <cell r="B68">
            <v>0</v>
          </cell>
          <cell r="C68"/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/>
          <cell r="B69">
            <v>0</v>
          </cell>
          <cell r="C69"/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/>
          <cell r="B70">
            <v>0</v>
          </cell>
          <cell r="C70"/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/>
          <cell r="B71">
            <v>0</v>
          </cell>
          <cell r="C71"/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/>
          <cell r="B72">
            <v>0</v>
          </cell>
          <cell r="C72"/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/>
          <cell r="B73"/>
          <cell r="C73"/>
          <cell r="D73"/>
          <cell r="E73"/>
          <cell r="F73"/>
          <cell r="G73"/>
          <cell r="H73"/>
          <cell r="I73"/>
        </row>
        <row r="74">
          <cell r="A74"/>
          <cell r="B74" t="str">
            <v xml:space="preserve">TOTAL COSTO </v>
          </cell>
          <cell r="C74"/>
          <cell r="D74"/>
          <cell r="E74"/>
          <cell r="F74">
            <v>0</v>
          </cell>
          <cell r="G74"/>
          <cell r="H74">
            <v>0</v>
          </cell>
          <cell r="I74">
            <v>0</v>
          </cell>
        </row>
        <row r="75">
          <cell r="G75"/>
        </row>
        <row r="76">
          <cell r="A76" t="str">
            <v>1-</v>
          </cell>
          <cell r="B76" t="str">
            <v>COSTO OFERTA</v>
          </cell>
          <cell r="C76"/>
          <cell r="D76"/>
          <cell r="E76"/>
          <cell r="F76"/>
          <cell r="G76"/>
          <cell r="H76">
            <v>0</v>
          </cell>
          <cell r="I76"/>
        </row>
        <row r="77">
          <cell r="A77" t="str">
            <v>2-</v>
          </cell>
          <cell r="B77" t="str">
            <v>COSTO FINANCIERO  0 % de ( 1 )</v>
          </cell>
          <cell r="C77"/>
          <cell r="D77"/>
          <cell r="E77">
            <v>0</v>
          </cell>
          <cell r="F77"/>
          <cell r="G77"/>
          <cell r="H77">
            <v>0</v>
          </cell>
          <cell r="I77"/>
        </row>
        <row r="78">
          <cell r="A78" t="str">
            <v>3-</v>
          </cell>
          <cell r="B78" t="str">
            <v>COSTO COSTO ( 1 + 2 )</v>
          </cell>
          <cell r="C78"/>
          <cell r="D78"/>
          <cell r="E78"/>
          <cell r="F78"/>
          <cell r="G78"/>
          <cell r="H78">
            <v>0</v>
          </cell>
          <cell r="I78"/>
        </row>
        <row r="79">
          <cell r="A79" t="str">
            <v>4-</v>
          </cell>
          <cell r="B79" t="str">
            <v>GASTOS GENERALES  16 % de ( 3 )</v>
          </cell>
          <cell r="C79"/>
          <cell r="D79"/>
          <cell r="E79">
            <v>0.16</v>
          </cell>
          <cell r="F79"/>
          <cell r="G79"/>
          <cell r="H79">
            <v>0</v>
          </cell>
          <cell r="I79"/>
        </row>
        <row r="80">
          <cell r="A80" t="str">
            <v>5-</v>
          </cell>
          <cell r="B80" t="str">
            <v>BENEFICIOS  10 % de ( 3 )</v>
          </cell>
          <cell r="C80"/>
          <cell r="D80"/>
          <cell r="E80">
            <v>0.1</v>
          </cell>
          <cell r="F80"/>
          <cell r="G80"/>
          <cell r="H80">
            <v>0</v>
          </cell>
          <cell r="I80"/>
        </row>
        <row r="81">
          <cell r="A81" t="str">
            <v>6-</v>
          </cell>
          <cell r="B81" t="str">
            <v>SUB TOTAL ( 3 + 4 + 5 )</v>
          </cell>
          <cell r="C81"/>
          <cell r="D81"/>
          <cell r="E81"/>
          <cell r="F81"/>
          <cell r="G81"/>
          <cell r="H81">
            <v>0</v>
          </cell>
          <cell r="I81"/>
        </row>
        <row r="82">
          <cell r="A82" t="str">
            <v>7-</v>
          </cell>
          <cell r="B82" t="str">
            <v>INGRESOS BRUTOS Y LOTE HOGAR  2,4 % de ( 6 )</v>
          </cell>
          <cell r="C82"/>
          <cell r="D82"/>
          <cell r="E82">
            <v>2.4E-2</v>
          </cell>
          <cell r="F82"/>
          <cell r="G82"/>
          <cell r="H82">
            <v>0</v>
          </cell>
          <cell r="I82"/>
        </row>
        <row r="83">
          <cell r="A83" t="str">
            <v>8-</v>
          </cell>
          <cell r="B83" t="str">
            <v>IMPUESTO AL VALOR AGREGADO 10,5 % de ( 6 )</v>
          </cell>
          <cell r="C83"/>
          <cell r="D83"/>
          <cell r="E83">
            <v>0.105</v>
          </cell>
          <cell r="F83"/>
          <cell r="G83"/>
          <cell r="H83">
            <v>0</v>
          </cell>
          <cell r="I83"/>
        </row>
        <row r="84">
          <cell r="A84"/>
          <cell r="B84"/>
          <cell r="C84"/>
          <cell r="D84"/>
          <cell r="E84"/>
          <cell r="F84"/>
          <cell r="G84"/>
          <cell r="I84"/>
        </row>
        <row r="85">
          <cell r="B85" t="str">
            <v>PRECIO TOTAL VIVENDAS</v>
          </cell>
          <cell r="C85"/>
          <cell r="D85"/>
          <cell r="E85"/>
          <cell r="F85"/>
          <cell r="G85"/>
          <cell r="H85">
            <v>0</v>
          </cell>
          <cell r="I85"/>
        </row>
        <row r="86">
          <cell r="B86"/>
          <cell r="C86"/>
          <cell r="D86"/>
          <cell r="E86"/>
          <cell r="F86"/>
          <cell r="G86"/>
          <cell r="H86"/>
          <cell r="I86"/>
        </row>
        <row r="87">
          <cell r="A87"/>
          <cell r="B87"/>
          <cell r="C87"/>
          <cell r="D87"/>
          <cell r="E87"/>
          <cell r="F87" t="str">
            <v xml:space="preserve"> </v>
          </cell>
          <cell r="G87"/>
          <cell r="H87"/>
          <cell r="I87"/>
        </row>
        <row r="88">
          <cell r="A88" t="str">
            <v>INFRAESTRUCTURA - URBANIZACIÓN - DOC. FINAL DE OBRA - OBRAS DE NEXO - OBRAS COMPLEMENTARIAS</v>
          </cell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RUBRO ITEM</v>
          </cell>
          <cell r="B89" t="str">
            <v>DESIGNACION</v>
          </cell>
          <cell r="C89"/>
          <cell r="D89" t="str">
            <v>UN.</v>
          </cell>
          <cell r="E89" t="str">
            <v>CANT.</v>
          </cell>
          <cell r="F89" t="str">
            <v>COSTO UNITARIO</v>
          </cell>
          <cell r="G89" t="str">
            <v>PRECIO UNITARIO</v>
          </cell>
          <cell r="H89" t="str">
            <v>PRECIO TOTAL DEL ITEM</v>
          </cell>
          <cell r="I89" t="str">
            <v>PORCENTAJE INCIDENCIA DEL ITEM</v>
          </cell>
        </row>
        <row r="90">
          <cell r="A90" t="str">
            <v>B</v>
          </cell>
          <cell r="B90" t="str">
            <v>INFRAESTRUCTURA - URBANIZACIÓN - DOC. FINAL DE OBRA</v>
          </cell>
          <cell r="C90"/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1</v>
          </cell>
          <cell r="B91" t="str">
            <v>Desbosque,destronque, limpieza del terreno (erradicacion de arboles) y replanteo de vertices de manzanas</v>
          </cell>
          <cell r="C91"/>
          <cell r="D91" t="str">
            <v>ha</v>
          </cell>
          <cell r="E91">
            <v>10.69</v>
          </cell>
          <cell r="F91">
            <v>1276712.6499999999</v>
          </cell>
          <cell r="G91">
            <v>1985083.9</v>
          </cell>
          <cell r="H91">
            <v>21220546.890999999</v>
          </cell>
          <cell r="I91">
            <v>5.7608379483202708E-2</v>
          </cell>
        </row>
        <row r="92">
          <cell r="A92">
            <v>2</v>
          </cell>
          <cell r="B92" t="str">
            <v>Excavación no Clasificada</v>
          </cell>
          <cell r="C92"/>
          <cell r="D92" t="str">
            <v>m3</v>
          </cell>
          <cell r="E92">
            <v>19824.84</v>
          </cell>
          <cell r="F92">
            <v>1100.74</v>
          </cell>
          <cell r="G92">
            <v>1711.47</v>
          </cell>
          <cell r="H92">
            <v>33929618.914800003</v>
          </cell>
          <cell r="I92">
            <v>9.2110272756129749E-2</v>
          </cell>
        </row>
        <row r="93">
          <cell r="A93">
            <v>3</v>
          </cell>
          <cell r="B93" t="str">
            <v>Ejecución de Base</v>
          </cell>
          <cell r="C93"/>
          <cell r="D93" t="str">
            <v>m3</v>
          </cell>
          <cell r="E93">
            <v>13200.975</v>
          </cell>
          <cell r="F93">
            <v>1675.06</v>
          </cell>
          <cell r="G93">
            <v>2604.4499999999998</v>
          </cell>
          <cell r="H93">
            <v>34381279.338749997</v>
          </cell>
          <cell r="I93">
            <v>9.3336415759611477E-2</v>
          </cell>
        </row>
        <row r="94">
          <cell r="A94">
            <v>4</v>
          </cell>
          <cell r="B94" t="str">
            <v>Ejecución de vereda</v>
          </cell>
          <cell r="C94"/>
          <cell r="D94" t="str">
            <v>m2</v>
          </cell>
          <cell r="E94">
            <v>15553.92</v>
          </cell>
          <cell r="F94">
            <v>1246.03</v>
          </cell>
          <cell r="G94">
            <v>1937.38</v>
          </cell>
          <cell r="H94">
            <v>30133853.529599998</v>
          </cell>
          <cell r="I94">
            <v>8.1805736597707374E-2</v>
          </cell>
        </row>
        <row r="95">
          <cell r="A95">
            <v>5</v>
          </cell>
          <cell r="B95" t="str">
            <v>Ejecución de cuneta en tierra y obras de tomas</v>
          </cell>
          <cell r="C95"/>
          <cell r="D95" t="str">
            <v>m</v>
          </cell>
          <cell r="E95">
            <v>1790</v>
          </cell>
          <cell r="F95">
            <v>1268.04</v>
          </cell>
          <cell r="G95">
            <v>1971.6</v>
          </cell>
          <cell r="H95">
            <v>3529164</v>
          </cell>
          <cell r="I95">
            <v>9.5807813066629607E-3</v>
          </cell>
        </row>
        <row r="96">
          <cell r="A96">
            <v>6</v>
          </cell>
          <cell r="B96" t="str">
            <v>Ejecución de Cordón Cuneta</v>
          </cell>
          <cell r="C96"/>
          <cell r="D96" t="str">
            <v>m</v>
          </cell>
          <cell r="E96">
            <v>8121.65</v>
          </cell>
          <cell r="F96">
            <v>3050.03</v>
          </cell>
          <cell r="G96">
            <v>4742.3100000000004</v>
          </cell>
          <cell r="H96">
            <v>38515382.011500001</v>
          </cell>
          <cell r="I96">
            <v>0.10455945147200926</v>
          </cell>
        </row>
        <row r="97">
          <cell r="A97">
            <v>7</v>
          </cell>
          <cell r="B97" t="str">
            <v>Arbolado Público</v>
          </cell>
          <cell r="C97"/>
          <cell r="D97" t="str">
            <v>u</v>
          </cell>
          <cell r="E97">
            <v>41</v>
          </cell>
          <cell r="F97">
            <v>1400.68</v>
          </cell>
          <cell r="G97">
            <v>2177.83</v>
          </cell>
          <cell r="H97">
            <v>89291.03</v>
          </cell>
          <cell r="I97">
            <v>2.4240240212035531E-4</v>
          </cell>
        </row>
        <row r="98">
          <cell r="A98">
            <v>8</v>
          </cell>
          <cell r="B98" t="str">
            <v>Puente  Acceso Vehicular</v>
          </cell>
          <cell r="C98"/>
          <cell r="D98" t="str">
            <v>u</v>
          </cell>
          <cell r="E98">
            <v>23</v>
          </cell>
          <cell r="F98">
            <v>9510.1099999999988</v>
          </cell>
          <cell r="G98">
            <v>14786.7</v>
          </cell>
          <cell r="H98">
            <v>340094.1</v>
          </cell>
          <cell r="I98">
            <v>9.2326885227956635E-4</v>
          </cell>
        </row>
        <row r="99">
          <cell r="A99">
            <v>9</v>
          </cell>
          <cell r="B99" t="str">
            <v>Pasante Peatonal sobre Cuneta en Tierra</v>
          </cell>
          <cell r="C99"/>
          <cell r="D99" t="str">
            <v>u</v>
          </cell>
          <cell r="E99">
            <v>52</v>
          </cell>
          <cell r="F99">
            <v>6578.1399999999994</v>
          </cell>
          <cell r="G99">
            <v>10227.959999999999</v>
          </cell>
          <cell r="H99">
            <v>531853.92000000004</v>
          </cell>
          <cell r="I99">
            <v>1.4438479182637639E-3</v>
          </cell>
        </row>
        <row r="100">
          <cell r="A100">
            <v>10</v>
          </cell>
          <cell r="B100" t="str">
            <v>Indicadores de Calle</v>
          </cell>
          <cell r="C100"/>
          <cell r="D100" t="str">
            <v>u</v>
          </cell>
          <cell r="E100">
            <v>30</v>
          </cell>
          <cell r="F100">
            <v>16861.7</v>
          </cell>
          <cell r="G100">
            <v>26217.25</v>
          </cell>
          <cell r="H100">
            <v>786517.5</v>
          </cell>
          <cell r="I100">
            <v>2.1351946697187453E-3</v>
          </cell>
        </row>
        <row r="101">
          <cell r="A101">
            <v>11</v>
          </cell>
          <cell r="B101" t="str">
            <v>Pasantes SJ 320</v>
          </cell>
          <cell r="C101"/>
          <cell r="D101" t="str">
            <v>u</v>
          </cell>
          <cell r="E101">
            <v>17</v>
          </cell>
          <cell r="F101">
            <v>52352.71</v>
          </cell>
          <cell r="G101">
            <v>81400.09</v>
          </cell>
          <cell r="H101">
            <v>1383801.53</v>
          </cell>
          <cell r="I101">
            <v>3.7566686701880686E-3</v>
          </cell>
        </row>
        <row r="102">
          <cell r="A102">
            <v>12</v>
          </cell>
          <cell r="B102" t="str">
            <v>Rampas Peatonales/ cordon cuneta</v>
          </cell>
          <cell r="C102"/>
          <cell r="D102" t="str">
            <v>u</v>
          </cell>
          <cell r="E102">
            <v>139</v>
          </cell>
          <cell r="F102">
            <v>2015.4499999999998</v>
          </cell>
          <cell r="G102">
            <v>3133.7</v>
          </cell>
          <cell r="H102">
            <v>435584.3</v>
          </cell>
          <cell r="I102">
            <v>1.1825004218891134E-3</v>
          </cell>
        </row>
        <row r="103">
          <cell r="A103">
            <v>13</v>
          </cell>
          <cell r="B103" t="str">
            <v>Alumbrado Público</v>
          </cell>
          <cell r="C103"/>
          <cell r="D103" t="str">
            <v>gl</v>
          </cell>
          <cell r="E103">
            <v>1</v>
          </cell>
          <cell r="F103">
            <v>4515790.8000000007</v>
          </cell>
          <cell r="G103">
            <v>7021332.1699999999</v>
          </cell>
          <cell r="H103">
            <v>7021332.1699999999</v>
          </cell>
          <cell r="I103">
            <v>1.9061128358502832E-2</v>
          </cell>
        </row>
        <row r="104">
          <cell r="A104">
            <v>14</v>
          </cell>
          <cell r="B104" t="str">
            <v>Red Electrica - Conexiones Domiciliarias Monofasicas</v>
          </cell>
          <cell r="C104"/>
          <cell r="D104" t="str">
            <v>u</v>
          </cell>
          <cell r="E104">
            <v>309</v>
          </cell>
          <cell r="F104">
            <v>17015.86</v>
          </cell>
          <cell r="G104">
            <v>26456.94</v>
          </cell>
          <cell r="H104">
            <v>8175194.46</v>
          </cell>
          <cell r="I104">
            <v>2.2193570562519225E-2</v>
          </cell>
        </row>
        <row r="105">
          <cell r="A105">
            <v>15</v>
          </cell>
          <cell r="B105" t="str">
            <v>Red de agua potable - Provisión, acarreo y colocación de caño recto Ø200mm de PVC k-10, incl. piezas esp. juntas, etc.</v>
          </cell>
          <cell r="C105"/>
          <cell r="D105" t="str">
            <v>ml</v>
          </cell>
          <cell r="E105">
            <v>790</v>
          </cell>
          <cell r="F105">
            <v>4957.72</v>
          </cell>
          <cell r="G105">
            <v>7708.46</v>
          </cell>
          <cell r="H105">
            <v>6089683.4000000004</v>
          </cell>
          <cell r="I105">
            <v>1.6531939258763759E-2</v>
          </cell>
        </row>
        <row r="106">
          <cell r="A106">
            <v>16</v>
          </cell>
          <cell r="B106" t="str">
            <v>Red de agua potable - Provisión, acarreo y colocación de caño recto Ø160mm de PVC k-10, incl. piezas esp. juntas, etc.</v>
          </cell>
          <cell r="C106"/>
          <cell r="D106" t="str">
            <v>ml</v>
          </cell>
          <cell r="E106">
            <v>910</v>
          </cell>
          <cell r="F106">
            <v>3360.37</v>
          </cell>
          <cell r="G106">
            <v>5224.84</v>
          </cell>
          <cell r="H106">
            <v>4754604.4000000004</v>
          </cell>
          <cell r="I106">
            <v>1.2907539846858199E-2</v>
          </cell>
        </row>
        <row r="107">
          <cell r="A107">
            <v>17</v>
          </cell>
          <cell r="B107" t="str">
            <v>Red de agua potable - Provisión, acarreo y colocación de caño recto Ø110mm de PVC k-10, incl. piezas esp. juntas, etc.</v>
          </cell>
          <cell r="C107"/>
          <cell r="D107" t="str">
            <v>ml</v>
          </cell>
          <cell r="E107">
            <v>3500</v>
          </cell>
          <cell r="F107">
            <v>1677.48</v>
          </cell>
          <cell r="G107">
            <v>2608.21</v>
          </cell>
          <cell r="H107">
            <v>9128735</v>
          </cell>
          <cell r="I107">
            <v>2.4782190241507594E-2</v>
          </cell>
        </row>
        <row r="108">
          <cell r="A108">
            <v>18</v>
          </cell>
          <cell r="B108" t="str">
            <v>Red de agua potable - Provisión, acarreo y colocación de válvulas esclusas Ø200 mm (Incluye Const. de cámara)</v>
          </cell>
          <cell r="C108"/>
          <cell r="D108" t="str">
            <v>u</v>
          </cell>
          <cell r="E108">
            <v>3</v>
          </cell>
          <cell r="F108">
            <v>117587.20999999999</v>
          </cell>
          <cell r="G108">
            <v>182829.3</v>
          </cell>
          <cell r="H108">
            <v>548487.9</v>
          </cell>
          <cell r="I108">
            <v>1.4890049369343061E-3</v>
          </cell>
        </row>
        <row r="109">
          <cell r="A109">
            <v>19</v>
          </cell>
          <cell r="B109" t="str">
            <v>Red de agua potable - Provisión, acarreo y colocación de válvulas esclusas Ø150 mm (Incluye Const. de cámara)</v>
          </cell>
          <cell r="C109"/>
          <cell r="D109" t="str">
            <v>u</v>
          </cell>
          <cell r="E109">
            <v>3</v>
          </cell>
          <cell r="F109">
            <v>85413.24</v>
          </cell>
          <cell r="G109">
            <v>132803.92000000001</v>
          </cell>
          <cell r="H109">
            <v>398411.76</v>
          </cell>
          <cell r="I109">
            <v>1.0815864444278277E-3</v>
          </cell>
        </row>
        <row r="110">
          <cell r="A110">
            <v>20</v>
          </cell>
          <cell r="B110" t="str">
            <v>Red de agua potable - Provisión, acarreo y colocación de válvulas esclusas Ø100 mm (Incluye Const. de cámara)</v>
          </cell>
          <cell r="C110"/>
          <cell r="D110" t="str">
            <v>u</v>
          </cell>
          <cell r="E110">
            <v>32</v>
          </cell>
          <cell r="F110">
            <v>63808.67</v>
          </cell>
          <cell r="G110">
            <v>99212.27</v>
          </cell>
          <cell r="H110">
            <v>3174792.64</v>
          </cell>
          <cell r="I110">
            <v>8.6187533302060065E-3</v>
          </cell>
        </row>
        <row r="111">
          <cell r="A111">
            <v>21</v>
          </cell>
          <cell r="B111" t="str">
            <v>Red de agua potable - Provisión, acarreo y colocación de hidrantes a bola, completos, (Incluye caja de HF y Const. de cámara)</v>
          </cell>
          <cell r="C111"/>
          <cell r="D111" t="str">
            <v>u</v>
          </cell>
          <cell r="E111">
            <v>13</v>
          </cell>
          <cell r="F111">
            <v>59689.5</v>
          </cell>
          <cell r="G111">
            <v>92807.62</v>
          </cell>
          <cell r="H111">
            <v>1206499.06</v>
          </cell>
          <cell r="I111">
            <v>3.2753376268584954E-3</v>
          </cell>
        </row>
        <row r="112">
          <cell r="A112">
            <v>22</v>
          </cell>
          <cell r="B112" t="str">
            <v>Red de agua potable - Excavación de zanjas para inst. cañeías, sin depresión de napa</v>
          </cell>
          <cell r="C112"/>
          <cell r="D112" t="str">
            <v>m3</v>
          </cell>
          <cell r="E112">
            <v>5824</v>
          </cell>
          <cell r="F112">
            <v>789.24999999999989</v>
          </cell>
          <cell r="G112">
            <v>1227.1600000000001</v>
          </cell>
          <cell r="H112">
            <v>7146979.8399999999</v>
          </cell>
          <cell r="I112">
            <v>1.9402229777411604E-2</v>
          </cell>
        </row>
        <row r="113">
          <cell r="A113">
            <v>23</v>
          </cell>
          <cell r="B113" t="str">
            <v>Red de agua potable - Paquete estructural</v>
          </cell>
          <cell r="C113"/>
          <cell r="D113" t="str">
            <v>m3</v>
          </cell>
          <cell r="E113">
            <v>1855</v>
          </cell>
          <cell r="F113">
            <v>2120.1699999999996</v>
          </cell>
          <cell r="G113">
            <v>3296.53</v>
          </cell>
          <cell r="H113">
            <v>6115063.1500000004</v>
          </cell>
          <cell r="I113">
            <v>1.6600838815250162E-2</v>
          </cell>
        </row>
        <row r="114">
          <cell r="A114">
            <v>24</v>
          </cell>
          <cell r="B114" t="str">
            <v xml:space="preserve">Red de agua potable - Relleno superior </v>
          </cell>
          <cell r="C114"/>
          <cell r="D114" t="str">
            <v>m3</v>
          </cell>
          <cell r="E114">
            <v>3360</v>
          </cell>
          <cell r="F114">
            <v>1928.17</v>
          </cell>
          <cell r="G114">
            <v>2998</v>
          </cell>
          <cell r="H114">
            <v>10073280</v>
          </cell>
          <cell r="I114">
            <v>2.7346389320751847E-2</v>
          </cell>
        </row>
        <row r="115">
          <cell r="A115">
            <v>25</v>
          </cell>
          <cell r="B115" t="str">
            <v>Red de agua potable - Conexiones domiciliarias (Provisión, acarreo y coloc. mat. polietileno k10-abrazadera, férula, llave maestra y medidor de caudal, incl UV)</v>
          </cell>
          <cell r="C115"/>
          <cell r="D115" t="str">
            <v>u</v>
          </cell>
          <cell r="E115">
            <v>334</v>
          </cell>
          <cell r="F115">
            <v>19272.440000000002</v>
          </cell>
          <cell r="G115">
            <v>29965.56</v>
          </cell>
          <cell r="H115">
            <v>10008497.039999999</v>
          </cell>
          <cell r="I115">
            <v>2.717052008595338E-2</v>
          </cell>
        </row>
        <row r="116">
          <cell r="A116">
            <v>26</v>
          </cell>
          <cell r="B116" t="str">
            <v xml:space="preserve">Red de gas - Provisión e Instalación de Cañería de P.E Cañería ø125 mm incluido piezas especiales, juntas, etc. </v>
          </cell>
          <cell r="C116"/>
          <cell r="D116" t="str">
            <v>m</v>
          </cell>
          <cell r="E116">
            <v>750</v>
          </cell>
          <cell r="F116">
            <v>2167.3200000000002</v>
          </cell>
          <cell r="G116">
            <v>3369.84</v>
          </cell>
          <cell r="H116">
            <v>2527380</v>
          </cell>
          <cell r="I116">
            <v>6.8611929224127403E-3</v>
          </cell>
        </row>
        <row r="117">
          <cell r="A117">
            <v>27</v>
          </cell>
          <cell r="B117" t="str">
            <v xml:space="preserve">Red de gas - Provisión e Instalación de Cañería de P.E Cañería ø 90 mm incluido piezas especiales, juntas, etc. </v>
          </cell>
          <cell r="C117"/>
          <cell r="D117" t="str">
            <v>m</v>
          </cell>
          <cell r="E117">
            <v>1055</v>
          </cell>
          <cell r="F117">
            <v>1972.63</v>
          </cell>
          <cell r="G117">
            <v>3067.12</v>
          </cell>
          <cell r="H117">
            <v>3235811.6</v>
          </cell>
          <cell r="I117">
            <v>8.7844042637755474E-3</v>
          </cell>
        </row>
        <row r="118">
          <cell r="A118">
            <v>28</v>
          </cell>
          <cell r="B118" t="str">
            <v xml:space="preserve">Red de gas - Provisión e Instalación de Cañería de P.E Cañería ø 63 mm incluido piezas especiales, juntas, etc. </v>
          </cell>
          <cell r="C118"/>
          <cell r="D118" t="str">
            <v>m</v>
          </cell>
          <cell r="E118">
            <v>575</v>
          </cell>
          <cell r="F118">
            <v>1859.0099999999998</v>
          </cell>
          <cell r="G118">
            <v>2890.46</v>
          </cell>
          <cell r="H118">
            <v>1662014.5</v>
          </cell>
          <cell r="I118">
            <v>4.5119460169611809E-3</v>
          </cell>
        </row>
        <row r="119">
          <cell r="A119">
            <v>29</v>
          </cell>
          <cell r="B119" t="str">
            <v xml:space="preserve">Red de gas - Provisión e Instalación de Cañería de P.E Cañería ø 50 mm incluido piezas especiales, juntas, etc. </v>
          </cell>
          <cell r="C119"/>
          <cell r="D119" t="str">
            <v>m</v>
          </cell>
          <cell r="E119">
            <v>4220</v>
          </cell>
          <cell r="F119">
            <v>1396.8400000000001</v>
          </cell>
          <cell r="G119">
            <v>2171.86</v>
          </cell>
          <cell r="H119">
            <v>9165249.1999999993</v>
          </cell>
          <cell r="I119">
            <v>2.4881316993562115E-2</v>
          </cell>
        </row>
        <row r="120">
          <cell r="A120">
            <v>30</v>
          </cell>
          <cell r="B120" t="str">
            <v>Red de gas - Excavación de zanjas para inst. cañeías, sin depresión de napa</v>
          </cell>
          <cell r="C120"/>
          <cell r="D120" t="str">
            <v>m3</v>
          </cell>
          <cell r="E120">
            <v>5385</v>
          </cell>
          <cell r="F120">
            <v>777.55</v>
          </cell>
          <cell r="G120">
            <v>1208.97</v>
          </cell>
          <cell r="H120">
            <v>6510303.4500000002</v>
          </cell>
          <cell r="I120">
            <v>1.7673815553616488E-2</v>
          </cell>
        </row>
        <row r="121">
          <cell r="A121">
            <v>31</v>
          </cell>
          <cell r="B121" t="str">
            <v xml:space="preserve">Red de gas - Relleno superior </v>
          </cell>
          <cell r="C121"/>
          <cell r="D121" t="str">
            <v>m3</v>
          </cell>
          <cell r="E121">
            <v>4851</v>
          </cell>
          <cell r="F121">
            <v>1897.68</v>
          </cell>
          <cell r="G121">
            <v>2950.59</v>
          </cell>
          <cell r="H121">
            <v>14313312.09</v>
          </cell>
          <cell r="I121">
            <v>3.8856996418501648E-2</v>
          </cell>
        </row>
        <row r="122">
          <cell r="A122">
            <v>32</v>
          </cell>
          <cell r="B122" t="str">
            <v>Red de gas - Conexiones domiciliarias de gas natural p/ 1 medidor</v>
          </cell>
          <cell r="C122"/>
          <cell r="D122" t="str">
            <v>u</v>
          </cell>
          <cell r="E122">
            <v>309</v>
          </cell>
          <cell r="F122">
            <v>18320.25</v>
          </cell>
          <cell r="G122">
            <v>28485.06</v>
          </cell>
          <cell r="H122">
            <v>8801883.5399999991</v>
          </cell>
          <cell r="I122">
            <v>2.3894871783645192E-2</v>
          </cell>
        </row>
        <row r="123">
          <cell r="A123">
            <v>33</v>
          </cell>
          <cell r="B123" t="str">
            <v>Red de gas -  Provisión y colocación de gabinete medidor gas c/ marco y puerta metálicos (reglamentario 450 x 600 mm.)</v>
          </cell>
          <cell r="C123"/>
          <cell r="D123" t="str">
            <v>u</v>
          </cell>
          <cell r="E123">
            <v>309</v>
          </cell>
          <cell r="F123">
            <v>16520</v>
          </cell>
          <cell r="G123">
            <v>25685.96</v>
          </cell>
          <cell r="H123">
            <v>7936961.6399999997</v>
          </cell>
          <cell r="I123">
            <v>2.1546829139199253E-2</v>
          </cell>
        </row>
        <row r="124">
          <cell r="A124">
            <v>34</v>
          </cell>
          <cell r="B124" t="str">
            <v>Red de cloacas - Provisión, acarreo y colocación de caño de PVC RCP ø200 mm, incl. piezas esp. juntas, etc.</v>
          </cell>
          <cell r="C124"/>
          <cell r="D124" t="str">
            <v>m</v>
          </cell>
          <cell r="E124">
            <v>290</v>
          </cell>
          <cell r="F124">
            <v>2475.8799999999997</v>
          </cell>
          <cell r="G124">
            <v>3849.6</v>
          </cell>
          <cell r="H124">
            <v>1116384</v>
          </cell>
          <cell r="I124">
            <v>3.0306981931861551E-3</v>
          </cell>
        </row>
        <row r="125">
          <cell r="A125">
            <v>35</v>
          </cell>
          <cell r="B125" t="str">
            <v>Red de cloacas - Provisión, acarreo y colocación de caño de PVC RCP ø160 mm, incl. piezas esp. juntas, etc.</v>
          </cell>
          <cell r="C125"/>
          <cell r="D125" t="str">
            <v>m</v>
          </cell>
          <cell r="E125">
            <v>4400</v>
          </cell>
          <cell r="F125">
            <v>1817.5099999999998</v>
          </cell>
          <cell r="G125">
            <v>2825.94</v>
          </cell>
          <cell r="H125">
            <v>12434136</v>
          </cell>
          <cell r="I125">
            <v>3.375551200037883E-2</v>
          </cell>
        </row>
        <row r="126">
          <cell r="A126">
            <v>36</v>
          </cell>
          <cell r="B126" t="str">
            <v xml:space="preserve">Red de cloacas - Provisión, acarreo y coloc. materiales  p/la ejecución de Bocas de Registros s/calle, incl. tapa de HF, etc. </v>
          </cell>
          <cell r="C126"/>
          <cell r="D126" t="str">
            <v>u</v>
          </cell>
          <cell r="E126">
            <v>45</v>
          </cell>
          <cell r="F126">
            <v>75073.8</v>
          </cell>
          <cell r="G126">
            <v>116727.75</v>
          </cell>
          <cell r="H126">
            <v>5252748.75</v>
          </cell>
          <cell r="I126">
            <v>1.4259874869118363E-2</v>
          </cell>
        </row>
        <row r="127">
          <cell r="A127">
            <v>37</v>
          </cell>
          <cell r="B127" t="str">
            <v>Red de cloacas - Excavación de zanjas para inst. cañeías, sin depresión de napa</v>
          </cell>
          <cell r="C127"/>
          <cell r="D127" t="str">
            <v>m3</v>
          </cell>
          <cell r="E127">
            <v>6323</v>
          </cell>
          <cell r="F127">
            <v>789.77</v>
          </cell>
          <cell r="G127">
            <v>1227.97</v>
          </cell>
          <cell r="H127">
            <v>7764454.3099999996</v>
          </cell>
          <cell r="I127">
            <v>2.1078515679545256E-2</v>
          </cell>
        </row>
        <row r="128">
          <cell r="A128">
            <v>38</v>
          </cell>
          <cell r="B128" t="str">
            <v>Red de cloacas - Paquete estructural</v>
          </cell>
          <cell r="C128"/>
          <cell r="D128" t="str">
            <v>m3</v>
          </cell>
          <cell r="E128">
            <v>1632</v>
          </cell>
          <cell r="F128">
            <v>2120.1699999999996</v>
          </cell>
          <cell r="G128">
            <v>3296.53</v>
          </cell>
          <cell r="H128">
            <v>5379936.96</v>
          </cell>
          <cell r="I128">
            <v>1.4605158461718741E-2</v>
          </cell>
        </row>
        <row r="129">
          <cell r="A129">
            <v>39</v>
          </cell>
          <cell r="B129" t="str">
            <v>Red de cloacas - Relleno superior</v>
          </cell>
          <cell r="C129"/>
          <cell r="D129" t="str">
            <v>m3</v>
          </cell>
          <cell r="E129">
            <v>4677</v>
          </cell>
          <cell r="F129">
            <v>1888.13</v>
          </cell>
          <cell r="G129">
            <v>2935.74</v>
          </cell>
          <cell r="H129">
            <v>13730455.98</v>
          </cell>
          <cell r="I129">
            <v>3.7274690545733402E-2</v>
          </cell>
        </row>
        <row r="130">
          <cell r="A130">
            <v>40</v>
          </cell>
          <cell r="B130" t="str">
            <v>Red de cloacas - Conexiones domiciliarias cloacas ø 110 mm (Provisión, acarreo y coloc. materiales p/la ejecución s/red nueva)</v>
          </cell>
          <cell r="C130"/>
          <cell r="D130" t="str">
            <v>u</v>
          </cell>
          <cell r="E130">
            <v>334</v>
          </cell>
          <cell r="F130">
            <v>15722.62</v>
          </cell>
          <cell r="G130">
            <v>24446.16</v>
          </cell>
          <cell r="H130">
            <v>8165017.4400000004</v>
          </cell>
          <cell r="I130">
            <v>2.2165942545523266E-2</v>
          </cell>
        </row>
        <row r="131">
          <cell r="A131" t="str">
            <v>C</v>
          </cell>
          <cell r="B131" t="str">
            <v>OBRAS COMPLEMENTARIAS y NEXOS</v>
          </cell>
          <cell r="C131"/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41</v>
          </cell>
          <cell r="B132" t="str">
            <v>Obra de Nexo - Red de Gas</v>
          </cell>
          <cell r="C132"/>
          <cell r="D132" t="str">
            <v>gl</v>
          </cell>
          <cell r="E132">
            <v>1</v>
          </cell>
          <cell r="F132">
            <v>8100893.0199999996</v>
          </cell>
          <cell r="G132">
            <v>12595592.5</v>
          </cell>
          <cell r="H132">
            <v>12595592.5</v>
          </cell>
          <cell r="I132">
            <v>3.419382527146491E-2</v>
          </cell>
        </row>
        <row r="133">
          <cell r="A133">
            <v>42</v>
          </cell>
          <cell r="B133" t="str">
            <v>Obra de Nexo - Red de Agua potable</v>
          </cell>
          <cell r="C133"/>
          <cell r="D133" t="str">
            <v>gl</v>
          </cell>
          <cell r="E133">
            <v>1</v>
          </cell>
          <cell r="F133">
            <v>5562305.3200000003</v>
          </cell>
          <cell r="G133">
            <v>8648494.8000000007</v>
          </cell>
          <cell r="H133">
            <v>8648494.8000000007</v>
          </cell>
          <cell r="I133">
            <v>2.3478460425928587E-2</v>
          </cell>
        </row>
        <row r="134">
          <cell r="A134">
            <v>0</v>
          </cell>
          <cell r="B134">
            <v>0</v>
          </cell>
          <cell r="C134"/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/>
          <cell r="B135"/>
          <cell r="C135"/>
          <cell r="D135"/>
          <cell r="E135"/>
          <cell r="F135"/>
          <cell r="G135"/>
          <cell r="H135"/>
          <cell r="I135"/>
        </row>
        <row r="136">
          <cell r="A136"/>
          <cell r="B136" t="str">
            <v xml:space="preserve">TOTAL COSTO </v>
          </cell>
          <cell r="C136"/>
          <cell r="D136"/>
          <cell r="E136"/>
          <cell r="F136">
            <v>236910990.61000001</v>
          </cell>
          <cell r="G136"/>
          <cell r="H136">
            <v>368358684.64564997</v>
          </cell>
          <cell r="I136">
            <v>1</v>
          </cell>
        </row>
        <row r="137">
          <cell r="G137"/>
        </row>
        <row r="138">
          <cell r="A138" t="str">
            <v>1-</v>
          </cell>
          <cell r="B138" t="str">
            <v>COSTO OFERTA</v>
          </cell>
          <cell r="C138"/>
          <cell r="D138"/>
          <cell r="E138"/>
          <cell r="F138"/>
          <cell r="G138"/>
          <cell r="H138">
            <v>236910990.61000001</v>
          </cell>
          <cell r="I138"/>
        </row>
        <row r="139">
          <cell r="A139" t="str">
            <v>2-</v>
          </cell>
          <cell r="B139" t="str">
            <v>COSTO FINANCIERO  0 % de ( 1 )</v>
          </cell>
          <cell r="C139"/>
          <cell r="D139"/>
          <cell r="E139">
            <v>0</v>
          </cell>
          <cell r="F139"/>
          <cell r="G139"/>
          <cell r="H139">
            <v>0</v>
          </cell>
          <cell r="I139"/>
        </row>
        <row r="140">
          <cell r="A140" t="str">
            <v>3-</v>
          </cell>
          <cell r="B140" t="str">
            <v>COSTO OBRA ( 1 + 2 )</v>
          </cell>
          <cell r="C140"/>
          <cell r="D140"/>
          <cell r="E140"/>
          <cell r="F140"/>
          <cell r="G140"/>
          <cell r="H140">
            <v>236910990.61000001</v>
          </cell>
          <cell r="I140"/>
        </row>
        <row r="141">
          <cell r="A141" t="str">
            <v>4-</v>
          </cell>
          <cell r="B141" t="str">
            <v>GASTOS GENERALES  16 % de ( 3 )</v>
          </cell>
          <cell r="C141"/>
          <cell r="D141"/>
          <cell r="E141">
            <v>0.16</v>
          </cell>
          <cell r="F141"/>
          <cell r="G141"/>
          <cell r="H141">
            <v>37905758.5</v>
          </cell>
          <cell r="I141"/>
        </row>
        <row r="142">
          <cell r="A142" t="str">
            <v>5-</v>
          </cell>
          <cell r="B142" t="str">
            <v>BENEFICIOS  10 % de ( 3 )</v>
          </cell>
          <cell r="C142"/>
          <cell r="D142"/>
          <cell r="E142">
            <v>0.1</v>
          </cell>
          <cell r="F142"/>
          <cell r="G142"/>
          <cell r="H142">
            <v>23691099.059999999</v>
          </cell>
          <cell r="I142"/>
        </row>
        <row r="143">
          <cell r="A143" t="str">
            <v>6-</v>
          </cell>
          <cell r="B143" t="str">
            <v>SUB TOTAL ( 3 + 4 + 5 )</v>
          </cell>
          <cell r="C143"/>
          <cell r="D143"/>
          <cell r="E143"/>
          <cell r="F143"/>
          <cell r="G143"/>
          <cell r="H143">
            <v>298507848.17000002</v>
          </cell>
          <cell r="I143"/>
        </row>
        <row r="144">
          <cell r="A144" t="str">
            <v>7-</v>
          </cell>
          <cell r="B144" t="str">
            <v>INGRESOS BRUTOS Y LOTE HOGAR  2,4 % de ( 6 )</v>
          </cell>
          <cell r="C144"/>
          <cell r="D144"/>
          <cell r="E144">
            <v>2.4E-2</v>
          </cell>
          <cell r="F144"/>
          <cell r="G144"/>
          <cell r="H144">
            <v>7164188.3600000003</v>
          </cell>
          <cell r="I144"/>
        </row>
        <row r="145">
          <cell r="A145" t="str">
            <v>8-</v>
          </cell>
          <cell r="B145" t="str">
            <v>IMPUESTO AL VALOR AGREGADO 10,5 % de ( 6 )</v>
          </cell>
          <cell r="C145"/>
          <cell r="D145"/>
          <cell r="E145">
            <v>0.21</v>
          </cell>
          <cell r="F145"/>
          <cell r="G145"/>
          <cell r="H145">
            <v>62686648.119999997</v>
          </cell>
          <cell r="I145"/>
        </row>
        <row r="146">
          <cell r="A146"/>
          <cell r="B146"/>
          <cell r="C146"/>
          <cell r="D146"/>
          <cell r="E146"/>
          <cell r="F146"/>
          <cell r="G146"/>
          <cell r="I146"/>
        </row>
        <row r="147">
          <cell r="B147" t="str">
            <v>PRECIO TOTAL INFRAESTRUCTURA - URBANIZACIÓN - DOC. FINAL DE OBRA - OBRAS DE NEXO - OBRAS COMPLEMENTARIAS</v>
          </cell>
          <cell r="C147"/>
          <cell r="D147"/>
          <cell r="E147"/>
          <cell r="F147"/>
          <cell r="G147"/>
          <cell r="H147">
            <v>368358684.64564997</v>
          </cell>
          <cell r="I147"/>
        </row>
        <row r="148">
          <cell r="A148"/>
          <cell r="B148"/>
          <cell r="C148"/>
          <cell r="D148"/>
          <cell r="E148"/>
          <cell r="F148"/>
          <cell r="G148"/>
          <cell r="I148"/>
        </row>
        <row r="149">
          <cell r="B149" t="str">
            <v>MONTO TOTAL DE OBRA</v>
          </cell>
          <cell r="H149">
            <v>368358684.64564997</v>
          </cell>
          <cell r="I149">
            <v>1</v>
          </cell>
        </row>
        <row r="150">
          <cell r="B150"/>
          <cell r="G150"/>
          <cell r="H150"/>
        </row>
        <row r="151">
          <cell r="A151" t="str">
            <v>SON PESOS: TRESCIENTOS SESENTA Y OCHO MILLONES TRESCIENTOS CINCUENTA Y OCHO MIL SEISCIENTOS OCHENTA Y CUATRO PESOS CON  65/100</v>
          </cell>
          <cell r="B151"/>
          <cell r="C151"/>
          <cell r="D151"/>
          <cell r="E151"/>
          <cell r="F151"/>
          <cell r="G151"/>
          <cell r="H151"/>
          <cell r="I151"/>
        </row>
        <row r="152">
          <cell r="A152" t="str">
            <v>El Monto Total de la Obra equivale a 4.134.216,44 UVIs, a un valor de UVI de 89,1 a fecha 31-08-2021.</v>
          </cell>
          <cell r="F152"/>
          <cell r="G152"/>
          <cell r="H152"/>
        </row>
        <row r="153">
          <cell r="A153"/>
          <cell r="F153"/>
          <cell r="G153"/>
          <cell r="H153"/>
          <cell r="I153"/>
        </row>
        <row r="154">
          <cell r="A154" t="str">
            <v>Importante:</v>
          </cell>
          <cell r="H154"/>
          <cell r="I154"/>
        </row>
        <row r="155">
          <cell r="A155" t="str">
            <v>Los cómputos son indicativos.</v>
          </cell>
          <cell r="H155"/>
        </row>
        <row r="156">
          <cell r="A156" t="str">
            <v>Los proponentes deberán verificar los cómputos oficiales.</v>
          </cell>
          <cell r="H156"/>
        </row>
        <row r="157">
          <cell r="A157" t="str">
            <v>FIN</v>
          </cell>
        </row>
        <row r="158">
          <cell r="H158"/>
        </row>
      </sheetData>
      <sheetData sheetId="12"/>
      <sheetData sheetId="13"/>
      <sheetData sheetId="14"/>
      <sheetData sheetId="15"/>
      <sheetData sheetId="16"/>
      <sheetData sheetId="17">
        <row r="5">
          <cell r="A5" t="str">
            <v>LISTADO DE INSUMOS - MANO DE OBRA, MATERIALES Y EQUIPOS - PARA LA OBRA</v>
          </cell>
        </row>
        <row r="7">
          <cell r="A7" t="str">
            <v>DENOMINACIÓN INSUMO</v>
          </cell>
          <cell r="B7" t="str">
            <v>UNIDAD</v>
          </cell>
          <cell r="C7" t="str">
            <v>$ Un.</v>
          </cell>
          <cell r="D7" t="str">
            <v>CODIGO</v>
          </cell>
          <cell r="E7" t="str">
            <v>DESCRIPCION</v>
          </cell>
        </row>
        <row r="8">
          <cell r="A8" t="str">
            <v>MANO DE OBRA</v>
          </cell>
          <cell r="B8"/>
          <cell r="C8"/>
          <cell r="D8"/>
          <cell r="E8"/>
        </row>
        <row r="9">
          <cell r="A9" t="str">
            <v>Oficial Especializado</v>
          </cell>
          <cell r="B9" t="str">
            <v>hs</v>
          </cell>
          <cell r="C9">
            <v>629.91999999999996</v>
          </cell>
          <cell r="D9" t="str">
            <v>IIEE-SJ - 101000</v>
          </cell>
          <cell r="E9" t="str">
            <v>Oficial Especializado</v>
          </cell>
        </row>
        <row r="10">
          <cell r="A10" t="str">
            <v>Oficial</v>
          </cell>
          <cell r="B10" t="str">
            <v>hs</v>
          </cell>
          <cell r="C10">
            <v>536.73</v>
          </cell>
          <cell r="D10" t="str">
            <v>IIEE-SJ - 102000</v>
          </cell>
          <cell r="E10" t="str">
            <v xml:space="preserve">Oficial </v>
          </cell>
        </row>
        <row r="11">
          <cell r="A11" t="str">
            <v>Ayudante</v>
          </cell>
          <cell r="B11" t="str">
            <v>hs</v>
          </cell>
          <cell r="C11">
            <v>454.32</v>
          </cell>
          <cell r="D11" t="str">
            <v>IIEE-SJ - 103000</v>
          </cell>
          <cell r="E11" t="str">
            <v>Ayudante</v>
          </cell>
        </row>
        <row r="12">
          <cell r="A12" t="str">
            <v xml:space="preserve">Honorarios Profesionales - Varios </v>
          </cell>
          <cell r="B12" t="str">
            <v>gl</v>
          </cell>
          <cell r="C12">
            <v>7010645.1612903224</v>
          </cell>
          <cell r="D12" t="str">
            <v>IIEE-SJ - 101000</v>
          </cell>
          <cell r="E12" t="str">
            <v>Oficial Especializado</v>
          </cell>
        </row>
        <row r="13">
          <cell r="A13" t="str">
            <v xml:space="preserve">Vigilancia </v>
          </cell>
          <cell r="D13" t="str">
            <v>IIEE-SJ - 102000</v>
          </cell>
          <cell r="E13" t="str">
            <v xml:space="preserve">Oficial </v>
          </cell>
        </row>
        <row r="14">
          <cell r="D14"/>
        </row>
        <row r="15">
          <cell r="D15"/>
          <cell r="E15" t="str">
            <v/>
          </cell>
        </row>
        <row r="16">
          <cell r="A16" t="str">
            <v>EQUIPOS</v>
          </cell>
          <cell r="B16"/>
          <cell r="C16"/>
          <cell r="D16"/>
          <cell r="E16"/>
        </row>
        <row r="17">
          <cell r="A17" t="str">
            <v>Camión Atmosférico</v>
          </cell>
          <cell r="B17" t="str">
            <v>hs</v>
          </cell>
          <cell r="C17">
            <v>4772.29</v>
          </cell>
          <cell r="D17" t="str">
            <v>INDEC-SA - 71240-11</v>
          </cell>
          <cell r="E17" t="str">
            <v>Camión volcador</v>
          </cell>
        </row>
        <row r="18">
          <cell r="A18" t="str">
            <v>Camión Batea</v>
          </cell>
          <cell r="B18" t="str">
            <v>hs</v>
          </cell>
          <cell r="C18">
            <v>4322.58</v>
          </cell>
          <cell r="D18" t="str">
            <v>INDEC-SA - 71240-11</v>
          </cell>
          <cell r="E18" t="str">
            <v>Camión volcador</v>
          </cell>
        </row>
        <row r="19">
          <cell r="A19" t="str">
            <v>Camión Regador</v>
          </cell>
          <cell r="B19" t="str">
            <v>hs</v>
          </cell>
          <cell r="C19">
            <v>4772.29</v>
          </cell>
          <cell r="D19" t="str">
            <v>INDEC-SA - 71240-11</v>
          </cell>
          <cell r="E19" t="str">
            <v>Camión volcador</v>
          </cell>
        </row>
        <row r="20">
          <cell r="A20" t="str">
            <v>Camión Volcador</v>
          </cell>
          <cell r="B20" t="str">
            <v>hs</v>
          </cell>
          <cell r="C20">
            <v>3100.78</v>
          </cell>
          <cell r="D20" t="str">
            <v>INDEC-SA - 71240-11</v>
          </cell>
          <cell r="E20" t="str">
            <v>Camión volcador</v>
          </cell>
        </row>
        <row r="21">
          <cell r="A21" t="str">
            <v>Cargadora</v>
          </cell>
          <cell r="B21" t="str">
            <v>hs</v>
          </cell>
          <cell r="C21">
            <v>7304.71</v>
          </cell>
          <cell r="D21" t="str">
            <v>INDEC-PB - 44427-1</v>
          </cell>
          <cell r="E21" t="str">
            <v xml:space="preserve">Máquinas viales autopropulsadas                                        </v>
          </cell>
        </row>
        <row r="22">
          <cell r="A22" t="str">
            <v>Compactador Manual tipo Walker</v>
          </cell>
          <cell r="B22" t="str">
            <v>hs</v>
          </cell>
          <cell r="C22">
            <v>500.42</v>
          </cell>
          <cell r="D22" t="str">
            <v>INDEC-PB - 2922-1</v>
          </cell>
          <cell r="E22" t="str">
            <v>Máquinas herramientas y sus accesorios (incluye: Tornos y sus partes y piezas, Taladros, Amoladoras, Máquinas para carpintería, Soldadoras eléctricas y Accesorio para máquinas herramientas)</v>
          </cell>
        </row>
        <row r="23">
          <cell r="A23" t="str">
            <v>Cortadora de disco</v>
          </cell>
          <cell r="B23" t="str">
            <v>hs</v>
          </cell>
          <cell r="C23">
            <v>594.61</v>
          </cell>
          <cell r="D23" t="str">
            <v>INDEC-PB - 42921-2</v>
          </cell>
          <cell r="E23" t="str">
            <v xml:space="preserve">Herramientas de mano                                                   </v>
          </cell>
        </row>
        <row r="24">
          <cell r="A24" t="str">
            <v>Equipo Liviano</v>
          </cell>
          <cell r="B24" t="str">
            <v>hs</v>
          </cell>
          <cell r="C24">
            <v>1603.53</v>
          </cell>
          <cell r="D24" t="str">
            <v>INDEC-PB - 44427-1</v>
          </cell>
          <cell r="E24" t="str">
            <v xml:space="preserve">Máquinas viales autopropulsadas                                        </v>
          </cell>
        </row>
        <row r="25">
          <cell r="A25" t="str">
            <v>Equipo Liviano (Retroexcavadora)</v>
          </cell>
          <cell r="B25" t="str">
            <v>hs</v>
          </cell>
          <cell r="C25">
            <v>4382.8100000000004</v>
          </cell>
          <cell r="D25" t="str">
            <v>INDEC-PB - 44427-1</v>
          </cell>
          <cell r="E25" t="str">
            <v xml:space="preserve">Máquinas viales autopropulsadas                                        </v>
          </cell>
        </row>
        <row r="26">
          <cell r="A26" t="str">
            <v>Equipo Mecanico</v>
          </cell>
          <cell r="B26" t="str">
            <v>hs</v>
          </cell>
          <cell r="C26">
            <v>48.69</v>
          </cell>
          <cell r="D26" t="str">
            <v>INDEC-PB - 44427-1</v>
          </cell>
          <cell r="E26" t="str">
            <v xml:space="preserve">Máquinas viales autopropulsadas                                        </v>
          </cell>
        </row>
        <row r="27">
          <cell r="A27" t="str">
            <v>Equipo mecánico (Volqueta - Camioneta)</v>
          </cell>
          <cell r="B27" t="str">
            <v>hs</v>
          </cell>
          <cell r="C27">
            <v>4382.8100000000004</v>
          </cell>
          <cell r="D27" t="str">
            <v>INDEC-SA - 71240-11</v>
          </cell>
          <cell r="E27" t="str">
            <v>Camión volcador</v>
          </cell>
        </row>
        <row r="28">
          <cell r="A28" t="str">
            <v>Equipo Mecanico Volqueta</v>
          </cell>
          <cell r="B28" t="str">
            <v>hs</v>
          </cell>
          <cell r="C28">
            <v>1698.5</v>
          </cell>
          <cell r="D28" t="str">
            <v>INDEC-SA - 71240-11</v>
          </cell>
          <cell r="E28" t="str">
            <v>Camión volcador</v>
          </cell>
        </row>
        <row r="29">
          <cell r="A29" t="str">
            <v>Equipo para calzada asfáltica</v>
          </cell>
          <cell r="B29" t="str">
            <v>hs</v>
          </cell>
          <cell r="C29">
            <v>10180.81</v>
          </cell>
          <cell r="D29" t="str">
            <v>INDEC-PB - 44427-1</v>
          </cell>
          <cell r="E29" t="str">
            <v xml:space="preserve">Máquinas viales autopropulsadas                                        </v>
          </cell>
        </row>
        <row r="30">
          <cell r="A30" t="str">
            <v xml:space="preserve">Equipo Pesado (Retroexcavadora)  </v>
          </cell>
          <cell r="B30" t="str">
            <v>hs</v>
          </cell>
          <cell r="C30">
            <v>5402.62</v>
          </cell>
          <cell r="D30" t="str">
            <v>INDEC-PB - 44427-1</v>
          </cell>
          <cell r="E30" t="str">
            <v xml:space="preserve">Máquinas viales autopropulsadas                                        </v>
          </cell>
        </row>
        <row r="31">
          <cell r="A31" t="str">
            <v xml:space="preserve">Equipos y Herramientas Varias </v>
          </cell>
          <cell r="B31" t="str">
            <v>hs</v>
          </cell>
          <cell r="C31">
            <v>2886.09</v>
          </cell>
          <cell r="D31" t="str">
            <v>INDEC-DCTO - Inciso j)</v>
          </cell>
          <cell r="E31" t="str">
            <v>Equipo - Amortización de equipo</v>
          </cell>
        </row>
        <row r="32">
          <cell r="A32" t="str">
            <v>Estacion Total</v>
          </cell>
          <cell r="B32" t="str">
            <v>hs</v>
          </cell>
          <cell r="C32">
            <v>3267.35</v>
          </cell>
          <cell r="D32" t="str">
            <v>INDEC-PB - 2922-1</v>
          </cell>
          <cell r="E32" t="str">
            <v>Máquinas herramientas y sus accesorios (incluye: Tornos y sus partes y piezas, Taladros, Amoladoras, Máquinas para carpintería, Soldadoras eléctricas y Accesorio para máquinas herramientas)</v>
          </cell>
        </row>
        <row r="33">
          <cell r="A33" t="str">
            <v>Grua para Alumbrado Público</v>
          </cell>
          <cell r="B33" t="str">
            <v>hs</v>
          </cell>
          <cell r="C33">
            <v>4579.8599999999997</v>
          </cell>
          <cell r="D33" t="str">
            <v>INDEC-PB - 49115-2</v>
          </cell>
          <cell r="E33" t="str">
            <v xml:space="preserve">Camiones y sus chasis                                                  </v>
          </cell>
        </row>
        <row r="34">
          <cell r="A34" t="str">
            <v>Herramientas de mano</v>
          </cell>
          <cell r="B34" t="str">
            <v>hs</v>
          </cell>
          <cell r="C34">
            <v>20.87</v>
          </cell>
          <cell r="D34" t="str">
            <v>INDEC-PB - 42921-2</v>
          </cell>
          <cell r="E34" t="str">
            <v xml:space="preserve">Herramientas de mano                                                   </v>
          </cell>
        </row>
        <row r="35">
          <cell r="A35" t="str">
            <v>Herramientas de mano para Electricistas</v>
          </cell>
          <cell r="B35" t="str">
            <v>gl</v>
          </cell>
          <cell r="C35">
            <v>4405.8999999999996</v>
          </cell>
          <cell r="D35" t="str">
            <v>INDEC-PB - 42921-2</v>
          </cell>
          <cell r="E35" t="str">
            <v xml:space="preserve">Herramientas de mano                                                   </v>
          </cell>
        </row>
        <row r="36">
          <cell r="A36" t="str">
            <v>Herramientas Manuales</v>
          </cell>
          <cell r="B36" t="str">
            <v>hs</v>
          </cell>
          <cell r="C36">
            <v>86.54</v>
          </cell>
          <cell r="D36" t="str">
            <v>INDEC-PB - 42921-2</v>
          </cell>
          <cell r="E36" t="str">
            <v xml:space="preserve">Herramientas de mano                                                   </v>
          </cell>
        </row>
        <row r="37">
          <cell r="A37" t="str">
            <v>Herrramientas Varias</v>
          </cell>
          <cell r="B37" t="str">
            <v>hs</v>
          </cell>
          <cell r="C37">
            <v>569.38</v>
          </cell>
          <cell r="D37" t="str">
            <v>INDEC-PB - 42921-2</v>
          </cell>
          <cell r="E37" t="str">
            <v xml:space="preserve">Herramientas de mano                                                   </v>
          </cell>
        </row>
        <row r="38">
          <cell r="A38" t="str">
            <v>Hormigonera</v>
          </cell>
          <cell r="B38" t="str">
            <v>hs</v>
          </cell>
          <cell r="C38">
            <v>48.69</v>
          </cell>
          <cell r="D38" t="str">
            <v>INDEC-PB - 44440-1</v>
          </cell>
          <cell r="E38" t="str">
            <v xml:space="preserve">Hormigoneras                                                           </v>
          </cell>
        </row>
        <row r="39">
          <cell r="A39" t="str">
            <v>Hormigonera 450kg.</v>
          </cell>
          <cell r="B39" t="str">
            <v>hs</v>
          </cell>
          <cell r="C39">
            <v>471.37</v>
          </cell>
          <cell r="D39" t="str">
            <v>INDEC-PB - 44440-1</v>
          </cell>
          <cell r="E39" t="str">
            <v xml:space="preserve">Hormigoneras                                                           </v>
          </cell>
        </row>
        <row r="40">
          <cell r="A40" t="str">
            <v>Martillo Neumático</v>
          </cell>
          <cell r="B40" t="str">
            <v>hs</v>
          </cell>
          <cell r="C40">
            <v>1760.39</v>
          </cell>
          <cell r="D40" t="str">
            <v>INDEC-PB - 42921-2</v>
          </cell>
          <cell r="E40" t="str">
            <v xml:space="preserve">Herramientas de mano                                                   </v>
          </cell>
        </row>
        <row r="41">
          <cell r="A41" t="str">
            <v>Minicargadora tipo Bobcat</v>
          </cell>
          <cell r="B41" t="str">
            <v>hs</v>
          </cell>
          <cell r="C41">
            <v>1701.88</v>
          </cell>
          <cell r="D41" t="str">
            <v>INDEC-PB - 44427-1</v>
          </cell>
          <cell r="E41" t="str">
            <v xml:space="preserve">Máquinas viales autopropulsadas                                        </v>
          </cell>
        </row>
        <row r="42">
          <cell r="A42" t="str">
            <v>Motoniveladora</v>
          </cell>
          <cell r="B42" t="str">
            <v>hs</v>
          </cell>
          <cell r="C42">
            <v>8765.6</v>
          </cell>
          <cell r="D42" t="str">
            <v>INDEC-PB - 44427-1</v>
          </cell>
          <cell r="E42" t="str">
            <v xml:space="preserve">Máquinas viales autopropulsadas                                        </v>
          </cell>
        </row>
        <row r="43">
          <cell r="A43" t="str">
            <v>Motoniveladora Tipo 12G</v>
          </cell>
          <cell r="B43" t="str">
            <v>hs</v>
          </cell>
          <cell r="C43">
            <v>6132.53</v>
          </cell>
          <cell r="D43" t="str">
            <v>INDEC-PB - 44427-1</v>
          </cell>
          <cell r="E43" t="str">
            <v xml:space="preserve">Máquinas viales autopropulsadas                                        </v>
          </cell>
        </row>
        <row r="44">
          <cell r="A44" t="str">
            <v>Retroexcavadora (infraestructura)</v>
          </cell>
          <cell r="B44" t="str">
            <v>hs</v>
          </cell>
          <cell r="C44">
            <v>5715.58</v>
          </cell>
          <cell r="D44" t="str">
            <v>INDEC-PB - 44427-1</v>
          </cell>
          <cell r="E44" t="str">
            <v xml:space="preserve">Máquinas viales autopropulsadas                                        </v>
          </cell>
        </row>
        <row r="45">
          <cell r="A45" t="str">
            <v>Rodillo compactador vibrante</v>
          </cell>
          <cell r="B45" t="str">
            <v>hs</v>
          </cell>
          <cell r="C45">
            <v>5432.58</v>
          </cell>
          <cell r="D45" t="str">
            <v>INDEC-PB - 44427-1</v>
          </cell>
          <cell r="E45" t="str">
            <v xml:space="preserve">Máquinas viales autopropulsadas                                        </v>
          </cell>
        </row>
        <row r="46">
          <cell r="A46" t="str">
            <v>Rodillo neumatico autopropulsado</v>
          </cell>
          <cell r="B46" t="str">
            <v>hs</v>
          </cell>
          <cell r="C46">
            <v>5847.11</v>
          </cell>
          <cell r="D46" t="str">
            <v>INDEC-PB - 44427-1</v>
          </cell>
          <cell r="E46" t="str">
            <v xml:space="preserve">Máquinas viales autopropulsadas                                        </v>
          </cell>
        </row>
        <row r="47">
          <cell r="A47" t="str">
            <v>Rodillo vibrador de tiro</v>
          </cell>
          <cell r="B47" t="str">
            <v>hs</v>
          </cell>
          <cell r="C47">
            <v>2727.08</v>
          </cell>
          <cell r="D47" t="str">
            <v>INDEC-PB - 44427-1</v>
          </cell>
          <cell r="E47" t="str">
            <v xml:space="preserve">Máquinas viales autopropulsadas                                        </v>
          </cell>
        </row>
        <row r="48">
          <cell r="A48" t="str">
            <v>Topadora D8</v>
          </cell>
          <cell r="B48" t="str">
            <v>hs</v>
          </cell>
          <cell r="C48">
            <v>6942.05</v>
          </cell>
          <cell r="D48" t="str">
            <v>INDEC-PB - 44427-1</v>
          </cell>
          <cell r="E48" t="str">
            <v xml:space="preserve">Máquinas viales autopropulsadas                                        </v>
          </cell>
        </row>
        <row r="49">
          <cell r="A49" t="str">
            <v>Tractor agrícola neumático</v>
          </cell>
          <cell r="B49" t="str">
            <v>hs</v>
          </cell>
          <cell r="C49">
            <v>3396.29</v>
          </cell>
          <cell r="D49" t="str">
            <v>INDEC-SA - 71240-11</v>
          </cell>
          <cell r="E49" t="str">
            <v>Camión volcador</v>
          </cell>
        </row>
        <row r="50">
          <cell r="A50" t="str">
            <v xml:space="preserve">Vibrador Manual tipo Aguja </v>
          </cell>
          <cell r="B50" t="str">
            <v>hs</v>
          </cell>
          <cell r="C50">
            <v>920.2</v>
          </cell>
          <cell r="D50" t="str">
            <v>INDEC-PB - 42921-2</v>
          </cell>
          <cell r="E50" t="str">
            <v xml:space="preserve">Herramientas de mano                                                   </v>
          </cell>
        </row>
        <row r="51">
          <cell r="A51" t="str">
            <v>Vibrocompactador manual</v>
          </cell>
          <cell r="B51" t="str">
            <v>hs</v>
          </cell>
          <cell r="C51">
            <v>489.83</v>
          </cell>
          <cell r="D51" t="str">
            <v>INDEC-PB - 44427-1</v>
          </cell>
          <cell r="E51" t="str">
            <v xml:space="preserve">Máquinas viales autopropulsadas                                        </v>
          </cell>
        </row>
        <row r="54">
          <cell r="A54" t="str">
            <v>Listo</v>
          </cell>
          <cell r="E54" t="str">
            <v/>
          </cell>
        </row>
        <row r="55">
          <cell r="A55" t="str">
            <v>INSTALACION ELECTRICA</v>
          </cell>
          <cell r="B55"/>
          <cell r="C55"/>
          <cell r="D55"/>
          <cell r="E55"/>
        </row>
        <row r="56">
          <cell r="A56" t="str">
            <v>Cable  1x6mm</v>
          </cell>
          <cell r="B56" t="str">
            <v>m</v>
          </cell>
          <cell r="C56">
            <v>100.76</v>
          </cell>
          <cell r="D56" t="str">
            <v>INDEC-CM - 46340-31</v>
          </cell>
          <cell r="E56" t="str">
            <v>Cable  con conductor unipolar</v>
          </cell>
        </row>
        <row r="57">
          <cell r="A57" t="str">
            <v>Cable  1x4mm</v>
          </cell>
          <cell r="B57" t="str">
            <v>m</v>
          </cell>
          <cell r="C57">
            <v>79.44</v>
          </cell>
          <cell r="D57" t="str">
            <v>INDEC-CM - 46340-31</v>
          </cell>
          <cell r="E57" t="str">
            <v>Cable  con conductor unipolar</v>
          </cell>
        </row>
        <row r="58">
          <cell r="A58" t="str">
            <v>Cable 1X 1,5 mm2</v>
          </cell>
          <cell r="B58" t="str">
            <v>m</v>
          </cell>
          <cell r="C58">
            <v>31.1</v>
          </cell>
          <cell r="D58" t="str">
            <v>INDEC-CM - 46340-31</v>
          </cell>
          <cell r="E58" t="str">
            <v>Cable  con conductor unipolar</v>
          </cell>
        </row>
        <row r="59">
          <cell r="A59" t="str">
            <v>Cable 1x 2,5 mm2</v>
          </cell>
          <cell r="B59" t="str">
            <v>m</v>
          </cell>
          <cell r="C59">
            <v>52.32</v>
          </cell>
          <cell r="D59" t="str">
            <v>INDEC-CM - 46340-31</v>
          </cell>
          <cell r="E59" t="str">
            <v>Cable  con conductor unipolar</v>
          </cell>
        </row>
        <row r="60">
          <cell r="A60" t="str">
            <v xml:space="preserve">Cable 1X 2,5 mm2 bicolor </v>
          </cell>
          <cell r="B60" t="str">
            <v>m</v>
          </cell>
          <cell r="C60">
            <v>52.32</v>
          </cell>
          <cell r="D60" t="str">
            <v>INDEC-CM - 46340-31</v>
          </cell>
          <cell r="E60" t="str">
            <v>Cable  con conductor unipolar</v>
          </cell>
        </row>
        <row r="61">
          <cell r="A61" t="str">
            <v>Cable de Cu. Desn de 6mm</v>
          </cell>
          <cell r="B61" t="str">
            <v>m</v>
          </cell>
          <cell r="C61">
            <v>67.819999999999993</v>
          </cell>
          <cell r="D61" t="str">
            <v>INDEC-CM - 46340-31</v>
          </cell>
          <cell r="E61" t="str">
            <v>Cable  con conductor unipolar</v>
          </cell>
        </row>
        <row r="62">
          <cell r="A62" t="str">
            <v>Cable subterráneo 2 x 2,5 mm2</v>
          </cell>
          <cell r="B62" t="str">
            <v>m</v>
          </cell>
          <cell r="C62">
            <v>156.94999999999999</v>
          </cell>
          <cell r="D62" t="str">
            <v>INDEC-CM - 46340-31</v>
          </cell>
          <cell r="E62" t="str">
            <v>Cable  con conductor unipolar</v>
          </cell>
        </row>
        <row r="63">
          <cell r="A63" t="str">
            <v>Cable subterráneo 2 x 4 mm2</v>
          </cell>
          <cell r="B63" t="str">
            <v>m</v>
          </cell>
          <cell r="C63">
            <v>230.58</v>
          </cell>
          <cell r="D63" t="str">
            <v>INDEC-CM - 46340-31</v>
          </cell>
          <cell r="E63" t="str">
            <v>Cable  con conductor unipolar</v>
          </cell>
        </row>
        <row r="64">
          <cell r="A64" t="str">
            <v>Cable subterráneo 2 x 6 mm2</v>
          </cell>
          <cell r="B64" t="str">
            <v>m</v>
          </cell>
          <cell r="C64">
            <v>215.08</v>
          </cell>
          <cell r="D64" t="str">
            <v>INDEC-CM - 46340-31</v>
          </cell>
          <cell r="E64" t="str">
            <v>Cable  con conductor unipolar</v>
          </cell>
        </row>
        <row r="65">
          <cell r="A65" t="str">
            <v>Cable subterráneo 4 x 6 mm3</v>
          </cell>
          <cell r="B65" t="str">
            <v>m</v>
          </cell>
          <cell r="C65">
            <v>484.41</v>
          </cell>
          <cell r="D65" t="str">
            <v>INDEC-CM - 46340-31</v>
          </cell>
          <cell r="E65" t="str">
            <v>Cable  con conductor unipolar</v>
          </cell>
        </row>
        <row r="66">
          <cell r="A66" t="str">
            <v>Caja cuadrada de 10x10cm.</v>
          </cell>
          <cell r="B66" t="str">
            <v>u</v>
          </cell>
          <cell r="C66">
            <v>133.69999999999999</v>
          </cell>
          <cell r="D66" t="str">
            <v>INDEC-CM - 42999-21</v>
          </cell>
          <cell r="E66" t="str">
            <v>Caja octogonal de chapa para instalación eléctrica</v>
          </cell>
        </row>
        <row r="67">
          <cell r="A67" t="str">
            <v>Caja mignon</v>
          </cell>
          <cell r="B67" t="str">
            <v>u</v>
          </cell>
          <cell r="C67">
            <v>45.26</v>
          </cell>
          <cell r="D67" t="str">
            <v>INDEC-CM - 42999-21</v>
          </cell>
          <cell r="E67" t="str">
            <v>Caja octogonal de chapa para instalación eléctrica</v>
          </cell>
        </row>
        <row r="68">
          <cell r="A68" t="str">
            <v>Caja octog. Chica semip.</v>
          </cell>
          <cell r="B68" t="str">
            <v>u</v>
          </cell>
          <cell r="C68">
            <v>5.81</v>
          </cell>
          <cell r="D68" t="str">
            <v>INDEC-CM - 42999-21</v>
          </cell>
          <cell r="E68" t="str">
            <v>Caja octogonal de chapa para instalación eléctrica</v>
          </cell>
        </row>
        <row r="69">
          <cell r="A69" t="str">
            <v>Caja octog. Grande semip.</v>
          </cell>
          <cell r="B69" t="str">
            <v>u</v>
          </cell>
          <cell r="C69">
            <v>108.51</v>
          </cell>
          <cell r="D69" t="str">
            <v>INDEC-CM - 42999-21</v>
          </cell>
          <cell r="E69" t="str">
            <v>Caja octogonal de chapa para instalación eléctrica</v>
          </cell>
        </row>
        <row r="70">
          <cell r="A70" t="str">
            <v>Caja p/ 10 módulos</v>
          </cell>
          <cell r="B70" t="str">
            <v>u</v>
          </cell>
          <cell r="C70">
            <v>3050.96</v>
          </cell>
          <cell r="D70" t="str">
            <v>INDEC-CM - 42999-23</v>
          </cell>
          <cell r="E70" t="str">
            <v>Caja de chapa para tablero</v>
          </cell>
        </row>
        <row r="71">
          <cell r="A71" t="str">
            <v>Caja p/ 16 módulos</v>
          </cell>
          <cell r="B71" t="str">
            <v>u</v>
          </cell>
          <cell r="C71">
            <v>3922.43</v>
          </cell>
          <cell r="D71" t="str">
            <v>INDEC-CM - 42999-23</v>
          </cell>
          <cell r="E71" t="str">
            <v>Caja de chapa para tablero</v>
          </cell>
        </row>
        <row r="72">
          <cell r="A72" t="str">
            <v>Caja p/ 20 módulos</v>
          </cell>
          <cell r="B72" t="str">
            <v>u</v>
          </cell>
          <cell r="C72">
            <v>4069.03</v>
          </cell>
          <cell r="D72" t="str">
            <v>INDEC-CM - 42999-23</v>
          </cell>
          <cell r="E72" t="str">
            <v>Caja de chapa para tablero</v>
          </cell>
        </row>
        <row r="73">
          <cell r="A73" t="str">
            <v>Caja rectangulares semip.</v>
          </cell>
          <cell r="B73" t="str">
            <v>u</v>
          </cell>
          <cell r="C73">
            <v>61.89</v>
          </cell>
          <cell r="D73" t="str">
            <v>INDEC-CM - 42999-21</v>
          </cell>
          <cell r="E73" t="str">
            <v>Caja octogonal de chapa para instalación eléctrica</v>
          </cell>
        </row>
        <row r="74">
          <cell r="A74" t="str">
            <v>Campanilla c/ transformador y pulsador</v>
          </cell>
          <cell r="B74" t="str">
            <v>u</v>
          </cell>
          <cell r="C74">
            <v>1375.72</v>
          </cell>
          <cell r="D74" t="str">
            <v>INDEC-PB - 46212-1</v>
          </cell>
          <cell r="E74" t="str">
            <v xml:space="preserve">Interruptores eléctricos                                               </v>
          </cell>
        </row>
        <row r="75">
          <cell r="A75" t="str">
            <v>Caño semipesado de 15,4</v>
          </cell>
          <cell r="B75" t="str">
            <v>m</v>
          </cell>
          <cell r="C75">
            <v>193.76</v>
          </cell>
          <cell r="D75" t="str">
            <v>INDEC-CM - 41277-21</v>
          </cell>
          <cell r="E75" t="str">
            <v>Caño de acero para instalaciones eléctricas</v>
          </cell>
        </row>
        <row r="76">
          <cell r="A76" t="str">
            <v>Cinta aisladora (rollo por 20mts.)</v>
          </cell>
          <cell r="B76" t="str">
            <v>u</v>
          </cell>
          <cell r="C76">
            <v>121.55</v>
          </cell>
          <cell r="D76" t="str">
            <v>INDEC-PB - 46212-1</v>
          </cell>
          <cell r="E76" t="str">
            <v xml:space="preserve">Interruptores eléctricos                                               </v>
          </cell>
        </row>
        <row r="77">
          <cell r="A77" t="str">
            <v>Cocina Electrica 6800w</v>
          </cell>
          <cell r="B77" t="str">
            <v>u</v>
          </cell>
          <cell r="C77">
            <v>71498.73</v>
          </cell>
          <cell r="D77" t="str">
            <v>INDEC-CM - 44821-21</v>
          </cell>
          <cell r="E77" t="str">
            <v>Cocina a gas</v>
          </cell>
        </row>
        <row r="78">
          <cell r="A78" t="str">
            <v>Conectores de 15,4</v>
          </cell>
          <cell r="B78" t="str">
            <v>u</v>
          </cell>
          <cell r="C78">
            <v>29.45</v>
          </cell>
          <cell r="D78" t="str">
            <v>INDEC-CM - 41278-41</v>
          </cell>
          <cell r="E78" t="str">
            <v>Conector de chapa cincada</v>
          </cell>
        </row>
        <row r="79">
          <cell r="A79" t="str">
            <v>Contactores</v>
          </cell>
          <cell r="B79" t="str">
            <v>u</v>
          </cell>
          <cell r="C79">
            <v>2056.2600000000002</v>
          </cell>
          <cell r="D79" t="str">
            <v>INDEC-PB - 46212-1</v>
          </cell>
          <cell r="E79" t="str">
            <v xml:space="preserve">Interruptores eléctricos                                               </v>
          </cell>
        </row>
        <row r="80">
          <cell r="A80" t="str">
            <v>Disyuntor diferencial 2 x 20 A</v>
          </cell>
          <cell r="B80" t="str">
            <v>u</v>
          </cell>
          <cell r="C80">
            <v>2904.69</v>
          </cell>
          <cell r="D80" t="str">
            <v>INDEC-PB - 46212-1</v>
          </cell>
          <cell r="E80" t="str">
            <v xml:space="preserve">Interruptores eléctricos                                               </v>
          </cell>
        </row>
        <row r="81">
          <cell r="A81" t="str">
            <v>Disyuntor diferencial 2 x 25 A</v>
          </cell>
          <cell r="B81" t="str">
            <v>u</v>
          </cell>
          <cell r="C81">
            <v>2906.8</v>
          </cell>
          <cell r="D81" t="str">
            <v>INDEC-CM - 46212-31</v>
          </cell>
          <cell r="E81" t="str">
            <v>Interruptor diferencial</v>
          </cell>
        </row>
        <row r="82">
          <cell r="A82" t="str">
            <v>Flotante eléctrico</v>
          </cell>
          <cell r="B82" t="str">
            <v>u</v>
          </cell>
          <cell r="C82">
            <v>1019.78</v>
          </cell>
          <cell r="D82" t="str">
            <v>INDEC-PB - 46212-1</v>
          </cell>
          <cell r="E82" t="str">
            <v xml:space="preserve">Interruptores eléctricos                                               </v>
          </cell>
        </row>
        <row r="83">
          <cell r="A83" t="str">
            <v>Fotocontrol</v>
          </cell>
          <cell r="B83" t="str">
            <v>u</v>
          </cell>
          <cell r="C83">
            <v>610.17999999999995</v>
          </cell>
          <cell r="D83" t="str">
            <v>INDEC-PB - 46212-1</v>
          </cell>
          <cell r="E83" t="str">
            <v xml:space="preserve">Interruptores eléctricos                                               </v>
          </cell>
        </row>
        <row r="84">
          <cell r="A84" t="str">
            <v>Gabinetes para 13 medidores</v>
          </cell>
          <cell r="B84" t="str">
            <v>u</v>
          </cell>
          <cell r="C84">
            <v>264473.2</v>
          </cell>
          <cell r="D84" t="str">
            <v>INDEC-PB - 46212-1</v>
          </cell>
          <cell r="E84" t="str">
            <v xml:space="preserve">Interruptores eléctricos                                               </v>
          </cell>
        </row>
        <row r="85">
          <cell r="A85" t="str">
            <v>Gabinetes para 6 medidores</v>
          </cell>
          <cell r="B85" t="str">
            <v>u</v>
          </cell>
          <cell r="C85">
            <v>101768.69</v>
          </cell>
          <cell r="D85" t="str">
            <v>INDEC-PB - 46212-1</v>
          </cell>
          <cell r="E85" t="str">
            <v xml:space="preserve">Interruptores eléctricos                                               </v>
          </cell>
        </row>
        <row r="86">
          <cell r="A86" t="str">
            <v>Jabalina de 1,5 c/prensahilo</v>
          </cell>
          <cell r="B86" t="str">
            <v>u</v>
          </cell>
          <cell r="C86">
            <v>930.06</v>
          </cell>
          <cell r="D86" t="str">
            <v>INDEC-CM - 42999-51</v>
          </cell>
          <cell r="E86" t="str">
            <v>Jabalina</v>
          </cell>
        </row>
        <row r="87">
          <cell r="A87" t="str">
            <v>Llave de combinacion</v>
          </cell>
          <cell r="B87" t="str">
            <v>u</v>
          </cell>
          <cell r="C87">
            <v>118.2</v>
          </cell>
          <cell r="D87" t="str">
            <v>INDEC-CM - 46212-52</v>
          </cell>
          <cell r="E87" t="str">
            <v>Tomacorriente con toma a tierra</v>
          </cell>
        </row>
        <row r="88">
          <cell r="A88" t="str">
            <v>Llave de 1 pto y toma.</v>
          </cell>
          <cell r="B88" t="str">
            <v>u</v>
          </cell>
          <cell r="C88">
            <v>148.22999999999999</v>
          </cell>
          <cell r="D88" t="str">
            <v>INDEC-PB - 46212-1</v>
          </cell>
          <cell r="E88" t="str">
            <v xml:space="preserve">Interruptores eléctricos                                               </v>
          </cell>
        </row>
        <row r="89">
          <cell r="A89" t="str">
            <v xml:space="preserve">Llave de 1 pto. </v>
          </cell>
          <cell r="B89" t="str">
            <v>u</v>
          </cell>
          <cell r="C89">
            <v>98.24</v>
          </cell>
          <cell r="D89" t="str">
            <v>INDEC-CM - 46212-51</v>
          </cell>
          <cell r="E89" t="str">
            <v>Interruptor de un  punto</v>
          </cell>
        </row>
        <row r="90">
          <cell r="A90" t="str">
            <v xml:space="preserve">Llave de 2 pto. </v>
          </cell>
          <cell r="B90" t="str">
            <v>u</v>
          </cell>
          <cell r="C90">
            <v>102.4</v>
          </cell>
          <cell r="D90" t="str">
            <v>INDEC-CM - 46212-51</v>
          </cell>
          <cell r="E90" t="str">
            <v>Interruptor de un  punto</v>
          </cell>
        </row>
        <row r="91">
          <cell r="A91" t="str">
            <v>Llave termica bipolar 2x10 A</v>
          </cell>
          <cell r="B91" t="str">
            <v>u</v>
          </cell>
          <cell r="C91">
            <v>678.17</v>
          </cell>
          <cell r="D91" t="str">
            <v>INDEC-CM - 46212-41</v>
          </cell>
          <cell r="E91" t="str">
            <v xml:space="preserve">Interruptor termomagnético </v>
          </cell>
        </row>
        <row r="92">
          <cell r="A92" t="str">
            <v>Llave termica bipolar 2x16 A</v>
          </cell>
          <cell r="B92" t="str">
            <v>u</v>
          </cell>
          <cell r="C92">
            <v>775.05</v>
          </cell>
          <cell r="D92" t="str">
            <v>INDEC-CM - 46212-41</v>
          </cell>
          <cell r="E92" t="str">
            <v xml:space="preserve">Interruptor termomagnético </v>
          </cell>
        </row>
        <row r="93">
          <cell r="A93" t="str">
            <v>Llave termica bipolar 2x20 A</v>
          </cell>
          <cell r="B93" t="str">
            <v>u</v>
          </cell>
          <cell r="C93">
            <v>936.19</v>
          </cell>
          <cell r="D93" t="str">
            <v>INDEC-PB - 46212-1</v>
          </cell>
          <cell r="E93" t="str">
            <v xml:space="preserve">Interruptores eléctricos                                               </v>
          </cell>
        </row>
        <row r="94">
          <cell r="A94" t="str">
            <v>Llave termica bipolar 2x25 A</v>
          </cell>
          <cell r="B94" t="str">
            <v>u</v>
          </cell>
          <cell r="C94">
            <v>833.18</v>
          </cell>
          <cell r="D94" t="str">
            <v>INDEC-CM - 46212-41</v>
          </cell>
          <cell r="E94" t="str">
            <v xml:space="preserve">Interruptor termomagnético </v>
          </cell>
        </row>
        <row r="95">
          <cell r="A95" t="str">
            <v>Llave termica tetrapolar 4x16 A</v>
          </cell>
          <cell r="B95" t="str">
            <v>u</v>
          </cell>
          <cell r="C95">
            <v>1763.25</v>
          </cell>
          <cell r="D95" t="str">
            <v>INDEC-CM - 46212-41</v>
          </cell>
          <cell r="E95" t="str">
            <v xml:space="preserve">Interruptor termomagnético </v>
          </cell>
        </row>
        <row r="96">
          <cell r="A96" t="str">
            <v>Llave termica tetrapolar 4x25 A</v>
          </cell>
          <cell r="B96" t="str">
            <v>u</v>
          </cell>
          <cell r="C96">
            <v>2247.66</v>
          </cell>
          <cell r="D96" t="str">
            <v>INDEC-CM - 46212-41</v>
          </cell>
          <cell r="E96" t="str">
            <v xml:space="preserve">Interruptor termomagnético </v>
          </cell>
        </row>
        <row r="97">
          <cell r="A97" t="str">
            <v>Disyuntor Direfencial tetrapolar 4x25 A</v>
          </cell>
          <cell r="B97" t="str">
            <v>u</v>
          </cell>
          <cell r="C97">
            <v>7556.78</v>
          </cell>
          <cell r="D97" t="str">
            <v>INDEC-PB - 46212-1</v>
          </cell>
          <cell r="E97" t="str">
            <v xml:space="preserve">Interruptores eléctricos                                               </v>
          </cell>
        </row>
        <row r="98">
          <cell r="A98" t="str">
            <v>Pilastra completa</v>
          </cell>
          <cell r="B98" t="str">
            <v>u</v>
          </cell>
          <cell r="C98">
            <v>13024.29</v>
          </cell>
          <cell r="D98" t="str">
            <v>INDEC-PB - 46212-1</v>
          </cell>
          <cell r="E98" t="str">
            <v xml:space="preserve">Interruptores eléctricos                                               </v>
          </cell>
        </row>
        <row r="99">
          <cell r="A99" t="str">
            <v xml:space="preserve">Portalamparas tres cuerpos </v>
          </cell>
          <cell r="B99" t="str">
            <v>u</v>
          </cell>
          <cell r="C99">
            <v>85.26</v>
          </cell>
          <cell r="D99" t="str">
            <v>INDEC-PB - 46212-1</v>
          </cell>
          <cell r="E99" t="str">
            <v xml:space="preserve">Interruptores eléctricos                                               </v>
          </cell>
        </row>
        <row r="100">
          <cell r="A100" t="str">
            <v>Portero x 12</v>
          </cell>
          <cell r="B100" t="str">
            <v>u</v>
          </cell>
          <cell r="C100">
            <v>61855.29</v>
          </cell>
          <cell r="D100" t="str">
            <v>INDEC-PB - 46212-1</v>
          </cell>
          <cell r="E100" t="str">
            <v xml:space="preserve">Interruptores eléctricos                                               </v>
          </cell>
        </row>
        <row r="101">
          <cell r="A101" t="str">
            <v>Portero x 6</v>
          </cell>
          <cell r="B101" t="str">
            <v>u</v>
          </cell>
          <cell r="C101">
            <v>16299.71</v>
          </cell>
          <cell r="D101" t="str">
            <v>INDEC-PB - 46212-1</v>
          </cell>
          <cell r="E101" t="str">
            <v xml:space="preserve">Interruptores eléctricos                                               </v>
          </cell>
        </row>
        <row r="102">
          <cell r="A102" t="str">
            <v>Pulsador p/ cajas rectangular</v>
          </cell>
          <cell r="B102" t="str">
            <v>u</v>
          </cell>
          <cell r="C102">
            <v>106.9</v>
          </cell>
          <cell r="D102" t="str">
            <v>INDEC-CM - 46212-51</v>
          </cell>
          <cell r="E102" t="str">
            <v>Interruptor de un  punto</v>
          </cell>
        </row>
        <row r="103">
          <cell r="A103" t="str">
            <v xml:space="preserve">Tomacorriente binorma </v>
          </cell>
          <cell r="B103" t="str">
            <v>u</v>
          </cell>
          <cell r="C103">
            <v>127.88</v>
          </cell>
          <cell r="D103" t="str">
            <v>INDEC-CM - 46212-52</v>
          </cell>
          <cell r="E103" t="str">
            <v>Tomacorriente con toma a tierra</v>
          </cell>
        </row>
        <row r="104">
          <cell r="A104" t="str">
            <v>Termotanque eléctrico de 50Ltrs</v>
          </cell>
          <cell r="B104" t="str">
            <v>u</v>
          </cell>
          <cell r="C104">
            <v>16469.900000000001</v>
          </cell>
          <cell r="D104" t="str">
            <v>INDEC-PB - 46212-1</v>
          </cell>
          <cell r="E104" t="str">
            <v xml:space="preserve">Interruptores eléctricos                                               </v>
          </cell>
        </row>
        <row r="105">
          <cell r="A105" t="str">
            <v>Estufa Placa Ceramica 1000 W</v>
          </cell>
          <cell r="B105" t="str">
            <v>u</v>
          </cell>
          <cell r="C105">
            <v>9688.17</v>
          </cell>
          <cell r="D105" t="str">
            <v>INDEC-PB - 46212-1</v>
          </cell>
          <cell r="E105" t="str">
            <v xml:space="preserve">Interruptores eléctricos                                               </v>
          </cell>
        </row>
        <row r="106">
          <cell r="A106" t="str">
            <v>Caloventor Split 2000 W</v>
          </cell>
          <cell r="B106" t="str">
            <v>u</v>
          </cell>
          <cell r="C106">
            <v>10075.700000000001</v>
          </cell>
          <cell r="D106" t="str">
            <v>INDEC-PB - 46212-1</v>
          </cell>
          <cell r="E106" t="str">
            <v xml:space="preserve">Interruptores eléctricos                                               </v>
          </cell>
        </row>
        <row r="107">
          <cell r="A107" t="str">
            <v>varios</v>
          </cell>
          <cell r="B107" t="str">
            <v>hs</v>
          </cell>
          <cell r="C107">
            <v>2.25</v>
          </cell>
          <cell r="D107" t="str">
            <v>IIEE-SJ - 103000</v>
          </cell>
          <cell r="E107" t="str">
            <v>Ayudante</v>
          </cell>
        </row>
        <row r="108">
          <cell r="A108" t="str">
            <v>varios1</v>
          </cell>
          <cell r="B108" t="str">
            <v>u</v>
          </cell>
          <cell r="C108">
            <v>1.02</v>
          </cell>
          <cell r="D108" t="str">
            <v>INDEC-CM - 37350-21</v>
          </cell>
          <cell r="E108" t="str">
            <v>Ladrillo común</v>
          </cell>
        </row>
        <row r="109">
          <cell r="A109" t="str">
            <v>varios2</v>
          </cell>
          <cell r="B109" t="str">
            <v>u</v>
          </cell>
          <cell r="C109">
            <v>6.01</v>
          </cell>
          <cell r="D109" t="str">
            <v>INDEC-CM - 37350-21</v>
          </cell>
          <cell r="E109" t="str">
            <v>Ladrillo común</v>
          </cell>
        </row>
        <row r="110">
          <cell r="A110" t="str">
            <v>varios3</v>
          </cell>
          <cell r="B110" t="str">
            <v>u</v>
          </cell>
          <cell r="C110">
            <v>0.59799999999999998</v>
          </cell>
          <cell r="D110" t="str">
            <v>INDEC-CM - 37350-21</v>
          </cell>
          <cell r="E110" t="str">
            <v>Ladrillo común</v>
          </cell>
        </row>
        <row r="111">
          <cell r="D111"/>
          <cell r="E111"/>
        </row>
        <row r="112">
          <cell r="D112"/>
          <cell r="E112"/>
        </row>
        <row r="113">
          <cell r="D113"/>
          <cell r="E113"/>
        </row>
        <row r="114">
          <cell r="D114"/>
          <cell r="E114"/>
        </row>
        <row r="115">
          <cell r="E115" t="str">
            <v/>
          </cell>
        </row>
        <row r="116">
          <cell r="A116" t="str">
            <v>INSTALACION SANITARIA</v>
          </cell>
          <cell r="B116"/>
          <cell r="C116"/>
          <cell r="D116"/>
          <cell r="E116"/>
        </row>
        <row r="117">
          <cell r="A117" t="str">
            <v>B  Ac Pozo Absorbente</v>
          </cell>
          <cell r="B117" t="str">
            <v>gl</v>
          </cell>
          <cell r="C117">
            <v>486.54</v>
          </cell>
          <cell r="D117" t="str">
            <v>INDEC-MO - 51620-1</v>
          </cell>
          <cell r="E117" t="str">
            <v xml:space="preserve">Instalación sanitaria </v>
          </cell>
        </row>
        <row r="118">
          <cell r="A118" t="str">
            <v>Instalación Sanitaria - Artefactos y Accesorios</v>
          </cell>
          <cell r="B118" t="str">
            <v>gl</v>
          </cell>
          <cell r="C118">
            <v>76551.55</v>
          </cell>
          <cell r="D118" t="str">
            <v>INDEC-PB - 37210-1</v>
          </cell>
          <cell r="E118" t="str">
            <v xml:space="preserve">Artefactos sanitarios                                                  </v>
          </cell>
        </row>
        <row r="119">
          <cell r="A119" t="str">
            <v>Instalación Sanitaria - Base Cloaca</v>
          </cell>
          <cell r="B119" t="str">
            <v>gl</v>
          </cell>
          <cell r="C119">
            <v>30021.01</v>
          </cell>
          <cell r="D119" t="str">
            <v>INDEC-CM - 36320-12</v>
          </cell>
          <cell r="E119" t="str">
            <v>Caño de PVC de 0,110 m</v>
          </cell>
        </row>
        <row r="120">
          <cell r="A120" t="str">
            <v>Instalación Sanitaria - Cámara Séptica 1500L.c/pantalla</v>
          </cell>
          <cell r="B120" t="str">
            <v>gl</v>
          </cell>
          <cell r="C120">
            <v>16834.03</v>
          </cell>
          <cell r="D120" t="str">
            <v>INDEC-MO - 51620-1</v>
          </cell>
          <cell r="E120" t="str">
            <v xml:space="preserve">Instalación sanitaria </v>
          </cell>
        </row>
        <row r="121">
          <cell r="A121" t="str">
            <v>Instalación Sanitaria - Griferia</v>
          </cell>
          <cell r="B121" t="str">
            <v>gl</v>
          </cell>
          <cell r="C121">
            <v>52303.81</v>
          </cell>
          <cell r="D121" t="str">
            <v>INDEC-PB - 37210-1</v>
          </cell>
          <cell r="E121" t="str">
            <v xml:space="preserve">Artefactos sanitarios                                                  </v>
          </cell>
        </row>
        <row r="122">
          <cell r="A122" t="str">
            <v>Instalación Sanitaria - Provisión Agua Potable</v>
          </cell>
          <cell r="B122" t="str">
            <v>gl</v>
          </cell>
          <cell r="C122">
            <v>44950.49</v>
          </cell>
          <cell r="D122" t="str">
            <v>INDEC-CM - 36320-22</v>
          </cell>
          <cell r="E122" t="str">
            <v>Caño de polipropileno de 0,019 m</v>
          </cell>
        </row>
        <row r="123">
          <cell r="A123" t="str">
            <v>Instalación Sanitaria p/disc. - Artefactos y Accesorios</v>
          </cell>
          <cell r="B123" t="str">
            <v>gl</v>
          </cell>
          <cell r="C123">
            <v>145851.06</v>
          </cell>
          <cell r="D123" t="str">
            <v>INDEC-PB - 37210-1</v>
          </cell>
          <cell r="E123" t="str">
            <v xml:space="preserve">Artefactos sanitarios                                                  </v>
          </cell>
        </row>
        <row r="124">
          <cell r="A124" t="str">
            <v>Instalación Sanitaria p/disc. - Base Cloaca</v>
          </cell>
          <cell r="B124" t="str">
            <v>gl</v>
          </cell>
          <cell r="C124">
            <v>24146.45</v>
          </cell>
          <cell r="D124" t="str">
            <v>INDEC-CM - 36320-12</v>
          </cell>
          <cell r="E124" t="str">
            <v>Caño de PVC de 0,110 m</v>
          </cell>
        </row>
        <row r="125">
          <cell r="A125" t="str">
            <v>Instalación Sanitaria p/disc. - Griferia</v>
          </cell>
          <cell r="B125" t="str">
            <v>gl</v>
          </cell>
          <cell r="C125">
            <v>58340.42</v>
          </cell>
          <cell r="D125" t="str">
            <v>INDEC-PB - 37210-1</v>
          </cell>
          <cell r="E125" t="str">
            <v xml:space="preserve">Artefactos sanitarios                                                  </v>
          </cell>
        </row>
        <row r="126">
          <cell r="A126" t="str">
            <v>Instalación Sanitaria p/disc. - Provisión Agua Potable</v>
          </cell>
          <cell r="B126" t="str">
            <v>gl</v>
          </cell>
          <cell r="C126">
            <v>34744.959999999999</v>
          </cell>
          <cell r="D126" t="str">
            <v>INDEC-CM - 36320-22</v>
          </cell>
          <cell r="E126" t="str">
            <v>Caño de polipropileno de 0,019 m</v>
          </cell>
        </row>
        <row r="127">
          <cell r="A127" t="str">
            <v xml:space="preserve">Provisión, acarreo y colocación de TERMOTANQUE SOLAR </v>
          </cell>
          <cell r="B127" t="str">
            <v>gl</v>
          </cell>
          <cell r="C127">
            <v>113615.86</v>
          </cell>
          <cell r="D127" t="str">
            <v>INDEC-PB - 37210-1</v>
          </cell>
          <cell r="E127" t="str">
            <v xml:space="preserve">Artefactos sanitarios                                                  </v>
          </cell>
        </row>
        <row r="128">
          <cell r="A128" t="str">
            <v>Termotanque Solar de Placa Plana</v>
          </cell>
          <cell r="B128" t="str">
            <v>u</v>
          </cell>
          <cell r="C128">
            <v>140918.9</v>
          </cell>
          <cell r="D128" t="str">
            <v>INDEC-PB - 37210-1</v>
          </cell>
          <cell r="E128" t="str">
            <v xml:space="preserve">Artefactos sanitarios                                                  </v>
          </cell>
        </row>
        <row r="132">
          <cell r="A132" t="str">
            <v>INSTALACION DE GAS</v>
          </cell>
          <cell r="B132"/>
          <cell r="C132"/>
          <cell r="D132"/>
          <cell r="E132"/>
        </row>
        <row r="133">
          <cell r="A133" t="str">
            <v>Accesorios para cañería gas Ø 50 mm.</v>
          </cell>
          <cell r="B133" t="str">
            <v>gl</v>
          </cell>
          <cell r="C133">
            <v>29.58</v>
          </cell>
          <cell r="D133" t="str">
            <v>INDEC-CM - 41277-31</v>
          </cell>
          <cell r="E133" t="str">
            <v>Caño de hierro negro con revestimiento epoxi</v>
          </cell>
        </row>
        <row r="134">
          <cell r="A134" t="str">
            <v>Accesorios para cañería gas Ø 63 mm.</v>
          </cell>
          <cell r="B134" t="str">
            <v>gl</v>
          </cell>
          <cell r="C134">
            <v>46.61</v>
          </cell>
          <cell r="D134" t="str">
            <v>INDEC-CM - 41277-31</v>
          </cell>
          <cell r="E134" t="str">
            <v>Caño de hierro negro con revestimiento epoxi</v>
          </cell>
        </row>
        <row r="135">
          <cell r="A135" t="str">
            <v>Accesorios para cañería gas Ø 90 mm.</v>
          </cell>
          <cell r="B135" t="str">
            <v>gl</v>
          </cell>
          <cell r="C135">
            <v>61.72</v>
          </cell>
          <cell r="D135" t="str">
            <v>INDEC-CM - 41277-31</v>
          </cell>
          <cell r="E135" t="str">
            <v>Caño de hierro negro con revestimiento epoxi</v>
          </cell>
        </row>
        <row r="136">
          <cell r="A136" t="str">
            <v>Accesorios para cañería gas Ø 125 mm.</v>
          </cell>
          <cell r="B136" t="str">
            <v>gl</v>
          </cell>
          <cell r="C136">
            <v>81.73</v>
          </cell>
          <cell r="D136" t="str">
            <v>INDEC-CM - 41277-31</v>
          </cell>
          <cell r="E136" t="str">
            <v>Caño de hierro negro con revestimiento epoxi</v>
          </cell>
        </row>
        <row r="137">
          <cell r="A137" t="str">
            <v>Cañería gas natural Ø 50 mm.</v>
          </cell>
          <cell r="B137" t="str">
            <v>m</v>
          </cell>
          <cell r="C137">
            <v>538.12</v>
          </cell>
          <cell r="D137" t="str">
            <v>INDEC-CM - 41277-31</v>
          </cell>
          <cell r="E137" t="str">
            <v>Caño de hierro negro con revestimiento epoxi</v>
          </cell>
        </row>
        <row r="138">
          <cell r="A138" t="str">
            <v>Cañería gas natural Ø 63 mm.</v>
          </cell>
          <cell r="B138" t="str">
            <v>m</v>
          </cell>
          <cell r="C138">
            <v>851.31</v>
          </cell>
          <cell r="D138" t="str">
            <v>INDEC-CM - 41277-31</v>
          </cell>
          <cell r="E138" t="str">
            <v>Caño de hierro negro con revestimiento epoxi</v>
          </cell>
        </row>
        <row r="139">
          <cell r="A139" t="str">
            <v>Cañería gas natural Ø 90 mm.</v>
          </cell>
          <cell r="B139" t="str">
            <v>m</v>
          </cell>
          <cell r="C139">
            <v>907.08</v>
          </cell>
          <cell r="D139" t="str">
            <v>INDEC-CM - 41277-31</v>
          </cell>
          <cell r="E139" t="str">
            <v>Caño de hierro negro con revestimiento epoxi</v>
          </cell>
        </row>
        <row r="140">
          <cell r="A140" t="str">
            <v>Cañería gas natural Ø 125 mm.</v>
          </cell>
          <cell r="B140" t="str">
            <v>m</v>
          </cell>
          <cell r="C140">
            <v>1022.88</v>
          </cell>
          <cell r="D140" t="str">
            <v>INDEC-CM - 41277-31</v>
          </cell>
          <cell r="E140" t="str">
            <v>Caño de hierro negro con revestimiento epoxi</v>
          </cell>
        </row>
        <row r="141">
          <cell r="A141" t="str">
            <v>Gabinete para medidor de gas pintado CH18</v>
          </cell>
          <cell r="B141" t="str">
            <v>gl</v>
          </cell>
          <cell r="C141">
            <v>13721.6</v>
          </cell>
          <cell r="D141" t="str">
            <v>INDEC-CM - 37550-21</v>
          </cell>
          <cell r="E141" t="str">
            <v>Gabinete para medidor de gas</v>
          </cell>
        </row>
        <row r="142">
          <cell r="A142" t="str">
            <v>Gabinete para tubo de gas envasado</v>
          </cell>
          <cell r="B142" t="str">
            <v>gl</v>
          </cell>
          <cell r="C142">
            <v>32503.3</v>
          </cell>
          <cell r="D142" t="str">
            <v>INDEC-CM - 37550-21</v>
          </cell>
          <cell r="E142" t="str">
            <v>Gabinete para medidor de gas</v>
          </cell>
        </row>
        <row r="143">
          <cell r="A143" t="str">
            <v>Instalación de gas - Artefactos</v>
          </cell>
          <cell r="B143" t="str">
            <v>gl</v>
          </cell>
          <cell r="C143">
            <v>24889.8</v>
          </cell>
          <cell r="D143" t="str">
            <v>INDEC-CM - 44821-21</v>
          </cell>
          <cell r="E143" t="str">
            <v>Cocina a gas</v>
          </cell>
        </row>
        <row r="144">
          <cell r="A144" t="str">
            <v>Instalación de gas - Calefon Inst 14 lts Automatico sin piloto</v>
          </cell>
          <cell r="B144" t="str">
            <v>gl</v>
          </cell>
          <cell r="C144">
            <v>23968.84</v>
          </cell>
          <cell r="D144" t="str">
            <v>INDEC-CM - 44821-21</v>
          </cell>
          <cell r="E144" t="str">
            <v>Cocina a gas</v>
          </cell>
        </row>
        <row r="145">
          <cell r="A145" t="str">
            <v>Instalación de gas - Cañeria</v>
          </cell>
          <cell r="B145" t="str">
            <v>gl</v>
          </cell>
          <cell r="C145">
            <v>40264.050000000003</v>
          </cell>
          <cell r="D145" t="str">
            <v>INDEC-CM - 41277-31</v>
          </cell>
          <cell r="E145" t="str">
            <v>Caño de hierro negro con revestimiento epoxi</v>
          </cell>
        </row>
        <row r="146">
          <cell r="A146" t="str">
            <v>Instalación de gas - Cocina 4 hornallas</v>
          </cell>
          <cell r="B146" t="str">
            <v>gl</v>
          </cell>
          <cell r="C146">
            <v>23755.5</v>
          </cell>
          <cell r="D146" t="str">
            <v>INDEC-CM - 44821-21</v>
          </cell>
          <cell r="E146" t="str">
            <v>Cocina a gas</v>
          </cell>
        </row>
        <row r="147">
          <cell r="A147" t="str">
            <v>Instalación de gas - Calefactor 3000 kcal</v>
          </cell>
          <cell r="B147" t="str">
            <v>gl</v>
          </cell>
          <cell r="C147">
            <v>6781.72</v>
          </cell>
          <cell r="D147" t="str">
            <v>INDEC-CM - 44821-21</v>
          </cell>
          <cell r="E147" t="str">
            <v>Cocina a gas</v>
          </cell>
        </row>
        <row r="148">
          <cell r="A148" t="str">
            <v>Caño Gas P.E, 25 mm</v>
          </cell>
          <cell r="B148" t="str">
            <v>u</v>
          </cell>
          <cell r="C148">
            <v>167.49</v>
          </cell>
          <cell r="D148" t="str">
            <v>INDEC-CM - 41277-31</v>
          </cell>
          <cell r="E148" t="str">
            <v>Caño de hierro negro con revestimiento epoxi</v>
          </cell>
        </row>
        <row r="149">
          <cell r="A149" t="str">
            <v>Vaina curva PVC x Servicio</v>
          </cell>
          <cell r="B149" t="str">
            <v>u</v>
          </cell>
          <cell r="C149">
            <v>186.88</v>
          </cell>
          <cell r="D149" t="str">
            <v>INDEC-CM - 41277-31</v>
          </cell>
          <cell r="E149" t="str">
            <v>Caño de hierro negro con revestimiento epoxi</v>
          </cell>
        </row>
        <row r="150">
          <cell r="A150" t="str">
            <v>Vaina recta PVC x Servicio</v>
          </cell>
          <cell r="B150" t="str">
            <v>u</v>
          </cell>
          <cell r="C150">
            <v>119.89</v>
          </cell>
          <cell r="D150" t="str">
            <v>INDEC-CM - 41277-31</v>
          </cell>
          <cell r="E150" t="str">
            <v>Caño de hierro negro con revestimiento epoxi</v>
          </cell>
        </row>
        <row r="151">
          <cell r="A151" t="str">
            <v>Valvula serv</v>
          </cell>
          <cell r="B151" t="str">
            <v>u</v>
          </cell>
          <cell r="C151">
            <v>3702.42</v>
          </cell>
          <cell r="D151" t="str">
            <v>INDEC-CM - 41277-31</v>
          </cell>
          <cell r="E151" t="str">
            <v>Caño de hierro negro con revestimiento epoxi</v>
          </cell>
        </row>
        <row r="152">
          <cell r="A152" t="str">
            <v>MALLA GAS 0,15 x m</v>
          </cell>
          <cell r="B152" t="str">
            <v>u</v>
          </cell>
          <cell r="C152">
            <v>8.4600000000000009</v>
          </cell>
          <cell r="D152" t="str">
            <v>INDEC-CM - 41277-31</v>
          </cell>
          <cell r="E152" t="str">
            <v>Caño de hierro negro con revestimiento epoxi</v>
          </cell>
        </row>
        <row r="153">
          <cell r="A153" t="str">
            <v>Regulador 6 m3 c/Flex 4Bar</v>
          </cell>
          <cell r="B153" t="str">
            <v>u</v>
          </cell>
          <cell r="C153">
            <v>1851.21</v>
          </cell>
          <cell r="D153" t="str">
            <v>INDEC-CM - 41277-31</v>
          </cell>
          <cell r="E153" t="str">
            <v>Caño de hierro negro con revestimiento epoxi</v>
          </cell>
        </row>
        <row r="154">
          <cell r="A154" t="str">
            <v>Pilar 1/1/4" X3/4" Dielectrico</v>
          </cell>
          <cell r="B154" t="str">
            <v>u</v>
          </cell>
          <cell r="C154">
            <v>634.70000000000005</v>
          </cell>
          <cell r="D154" t="str">
            <v>INDEC-CM - 41277-31</v>
          </cell>
          <cell r="E154" t="str">
            <v>Caño de hierro negro con revestimiento epoxi</v>
          </cell>
        </row>
        <row r="155">
          <cell r="A155" t="str">
            <v>Union doble 3/4</v>
          </cell>
          <cell r="B155" t="str">
            <v>u</v>
          </cell>
          <cell r="C155">
            <v>458.4</v>
          </cell>
          <cell r="D155" t="str">
            <v>INDEC-CM - 41277-31</v>
          </cell>
          <cell r="E155" t="str">
            <v>Caño de hierro negro con revestimiento epoxi</v>
          </cell>
        </row>
        <row r="156">
          <cell r="A156" t="str">
            <v>Codo Epoxi 90º3/4</v>
          </cell>
          <cell r="B156" t="str">
            <v>u</v>
          </cell>
          <cell r="C156">
            <v>153.38999999999999</v>
          </cell>
          <cell r="D156" t="str">
            <v>INDEC-CM - 41277-31</v>
          </cell>
          <cell r="E156" t="str">
            <v>Caño de hierro negro con revestimiento epoxi</v>
          </cell>
        </row>
        <row r="157">
          <cell r="A157" t="str">
            <v>Varios red de gas</v>
          </cell>
          <cell r="B157" t="str">
            <v>gl</v>
          </cell>
          <cell r="C157">
            <v>8100893.0234224433</v>
          </cell>
          <cell r="D157" t="str">
            <v>INDEC-CM - 41277-31</v>
          </cell>
          <cell r="E157" t="str">
            <v>Caño de hierro negro con revestimiento epoxi</v>
          </cell>
        </row>
        <row r="159">
          <cell r="C159">
            <v>8362.0234481688058</v>
          </cell>
        </row>
        <row r="160">
          <cell r="C160">
            <v>8109255.0468706125</v>
          </cell>
        </row>
        <row r="162">
          <cell r="A162"/>
          <cell r="B162"/>
          <cell r="C162"/>
          <cell r="D162"/>
          <cell r="E162" t="str">
            <v/>
          </cell>
        </row>
        <row r="163">
          <cell r="A163" t="str">
            <v>RED AGUA POTABLE</v>
          </cell>
          <cell r="B163"/>
          <cell r="C163"/>
          <cell r="D163"/>
          <cell r="E163" t="str">
            <v/>
          </cell>
        </row>
        <row r="164">
          <cell r="A164" t="str">
            <v>Abrazaderas</v>
          </cell>
          <cell r="B164" t="str">
            <v>u</v>
          </cell>
          <cell r="C164">
            <v>669.36</v>
          </cell>
          <cell r="D164" t="str">
            <v>INDEC-PB - 42921-4</v>
          </cell>
          <cell r="E164" t="str">
            <v xml:space="preserve">Abrazaderas                                                            </v>
          </cell>
        </row>
        <row r="165">
          <cell r="A165" t="str">
            <v>Accesorios Hidrante</v>
          </cell>
          <cell r="B165" t="str">
            <v>gl</v>
          </cell>
          <cell r="C165">
            <v>4610.6400000000003</v>
          </cell>
          <cell r="D165" t="str">
            <v>INDEC-CM - 43923-21</v>
          </cell>
          <cell r="E165" t="str">
            <v>Hidrante completo, con manguera y gabinete</v>
          </cell>
        </row>
        <row r="166">
          <cell r="A166" t="str">
            <v>Accesorios para Red Agua Potable Ø 110 mm.</v>
          </cell>
          <cell r="B166" t="str">
            <v>gl</v>
          </cell>
          <cell r="C166">
            <v>84.55</v>
          </cell>
          <cell r="D166" t="str">
            <v>INDEC-PB - 36320-1</v>
          </cell>
          <cell r="E166" t="str">
            <v xml:space="preserve">Caños y tubos de PVC                                                   </v>
          </cell>
        </row>
        <row r="167">
          <cell r="A167" t="str">
            <v>Accesorios para Red Agua Potable Ø 160 mm.</v>
          </cell>
          <cell r="B167" t="str">
            <v>gl</v>
          </cell>
          <cell r="C167">
            <v>214.92</v>
          </cell>
          <cell r="D167" t="str">
            <v>INDEC-PB - 36320-1</v>
          </cell>
          <cell r="E167" t="str">
            <v xml:space="preserve">Caños y tubos de PVC                                                   </v>
          </cell>
        </row>
        <row r="168">
          <cell r="A168" t="str">
            <v>Accesorios para Red Agua Potable Ø 200 mm.</v>
          </cell>
          <cell r="B168" t="str">
            <v>gl</v>
          </cell>
          <cell r="C168">
            <v>334.63</v>
          </cell>
          <cell r="D168" t="str">
            <v>INDEC-PB - 36320-1</v>
          </cell>
          <cell r="E168" t="str">
            <v xml:space="preserve">Caños y tubos de PVC                                                   </v>
          </cell>
        </row>
        <row r="169">
          <cell r="A169" t="str">
            <v>Accesorios para Red Agua Potable Ø 250 mm.</v>
          </cell>
          <cell r="B169" t="str">
            <v>gl</v>
          </cell>
          <cell r="C169">
            <v>474.02</v>
          </cell>
          <cell r="D169" t="str">
            <v>INDEC-PB - 36320-2</v>
          </cell>
          <cell r="E169" t="str">
            <v xml:space="preserve">Caños y tubos de polipropileno                                         </v>
          </cell>
        </row>
        <row r="170">
          <cell r="A170" t="str">
            <v>Accesorios para Red Agua Potable Ø 315 mm.</v>
          </cell>
          <cell r="B170" t="str">
            <v>gl</v>
          </cell>
          <cell r="C170">
            <v>561.34</v>
          </cell>
          <cell r="D170" t="str">
            <v>INDEC-PB - 36320-3</v>
          </cell>
          <cell r="E170" t="str">
            <v xml:space="preserve">Caños y tubos de polietileno                                           </v>
          </cell>
        </row>
        <row r="171">
          <cell r="A171" t="str">
            <v>Accesorios para Red Agua Potable Ø 75 mm.</v>
          </cell>
          <cell r="B171" t="str">
            <v>gl</v>
          </cell>
          <cell r="C171">
            <v>60.17</v>
          </cell>
          <cell r="D171" t="str">
            <v>INDEC-PB - 36320-1</v>
          </cell>
          <cell r="E171" t="str">
            <v xml:space="preserve">Caños y tubos de PVC                                                   </v>
          </cell>
        </row>
        <row r="172">
          <cell r="A172" t="str">
            <v>Caja de HªFª Forma Brasero</v>
          </cell>
          <cell r="B172" t="str">
            <v>u</v>
          </cell>
          <cell r="C172">
            <v>4509.3999999999996</v>
          </cell>
          <cell r="D172" t="str">
            <v>INDEC-CM - 43923-21</v>
          </cell>
          <cell r="E172" t="str">
            <v>Hidrante completo, con manguera y gabinete</v>
          </cell>
        </row>
        <row r="173">
          <cell r="A173" t="str">
            <v>Cámara Mapostería p/válv. esclusa</v>
          </cell>
          <cell r="B173" t="str">
            <v>gl</v>
          </cell>
          <cell r="C173">
            <v>2201.86</v>
          </cell>
          <cell r="D173" t="str">
            <v>INDEC-CM - 37350-21</v>
          </cell>
          <cell r="E173" t="str">
            <v>Ladrillo común</v>
          </cell>
        </row>
        <row r="174">
          <cell r="A174" t="str">
            <v>Cañería de PVC K 10 ø 110 mm</v>
          </cell>
          <cell r="B174" t="str">
            <v>m</v>
          </cell>
          <cell r="C174">
            <v>836.71</v>
          </cell>
          <cell r="D174" t="str">
            <v>INDEC-PB - 36320-1</v>
          </cell>
          <cell r="E174" t="str">
            <v xml:space="preserve">Caños y tubos de PVC                                                   </v>
          </cell>
        </row>
        <row r="175">
          <cell r="A175" t="str">
            <v>Cañería de PVC K 10 ø 160 mm</v>
          </cell>
          <cell r="B175" t="str">
            <v>m</v>
          </cell>
          <cell r="C175">
            <v>2149.0300000000002</v>
          </cell>
          <cell r="D175" t="str">
            <v>INDEC-PB - 36320-1</v>
          </cell>
          <cell r="E175" t="str">
            <v xml:space="preserve">Caños y tubos de PVC                                                   </v>
          </cell>
        </row>
        <row r="176">
          <cell r="A176" t="str">
            <v>Cañería de PVC K 10 ø 200 mm</v>
          </cell>
          <cell r="B176" t="str">
            <v>m</v>
          </cell>
          <cell r="C176">
            <v>3328.52</v>
          </cell>
          <cell r="D176" t="str">
            <v>INDEC-PB - 36320-1</v>
          </cell>
          <cell r="E176" t="str">
            <v xml:space="preserve">Caños y tubos de PVC                                                   </v>
          </cell>
        </row>
        <row r="177">
          <cell r="A177" t="str">
            <v>Cañería de PVC K 10 ø 250 mm</v>
          </cell>
          <cell r="B177" t="str">
            <v>m</v>
          </cell>
          <cell r="C177">
            <v>8364.2900000000009</v>
          </cell>
          <cell r="D177" t="str">
            <v>INDEC-PB - 36320-2</v>
          </cell>
          <cell r="E177" t="str">
            <v xml:space="preserve">Caños y tubos de polipropileno                                         </v>
          </cell>
        </row>
        <row r="178">
          <cell r="A178" t="str">
            <v>Cañería de PVC K 10 ø 315 mm</v>
          </cell>
          <cell r="B178" t="str">
            <v>m</v>
          </cell>
          <cell r="C178">
            <v>13228.01</v>
          </cell>
          <cell r="D178" t="str">
            <v>INDEC-PB - 36320-3</v>
          </cell>
          <cell r="E178" t="str">
            <v xml:space="preserve">Caños y tubos de polietileno                                           </v>
          </cell>
        </row>
        <row r="179">
          <cell r="A179" t="str">
            <v>Cañería de PVC K 10 ø 75 mm</v>
          </cell>
          <cell r="B179" t="str">
            <v>m</v>
          </cell>
          <cell r="C179">
            <v>595.38</v>
          </cell>
          <cell r="D179" t="str">
            <v>INDEC-PB - 36320-1</v>
          </cell>
          <cell r="E179" t="str">
            <v xml:space="preserve">Caños y tubos de PVC                                                   </v>
          </cell>
        </row>
        <row r="180">
          <cell r="A180" t="str">
            <v>Caño PEAD N10 Diam 20 mm</v>
          </cell>
          <cell r="B180" t="str">
            <v>m</v>
          </cell>
          <cell r="C180">
            <v>68.7</v>
          </cell>
          <cell r="D180" t="str">
            <v>INDEC-PB - 36320-3</v>
          </cell>
          <cell r="E180" t="str">
            <v xml:space="preserve">Caños y tubos de polietileno                                           </v>
          </cell>
        </row>
        <row r="181">
          <cell r="A181" t="str">
            <v>Ferula</v>
          </cell>
          <cell r="B181" t="str">
            <v>gl</v>
          </cell>
          <cell r="C181">
            <v>1550.11</v>
          </cell>
          <cell r="D181" t="str">
            <v>INDEC-PB - 36320-3</v>
          </cell>
          <cell r="E181" t="str">
            <v xml:space="preserve">Caños y tubos de polietileno                                           </v>
          </cell>
        </row>
        <row r="182">
          <cell r="A182" t="str">
            <v>Hidrante 4 piezas</v>
          </cell>
          <cell r="B182" t="str">
            <v>u</v>
          </cell>
          <cell r="C182">
            <v>30554.26</v>
          </cell>
          <cell r="D182" t="str">
            <v>INDEC-CM - 43923-21</v>
          </cell>
          <cell r="E182" t="str">
            <v>Hidrante completo, con manguera y gabinete</v>
          </cell>
        </row>
        <row r="183">
          <cell r="A183" t="str">
            <v>Kid domiciliario Agua  Diam. 20 mm</v>
          </cell>
          <cell r="B183" t="str">
            <v>u</v>
          </cell>
          <cell r="C183">
            <v>1849.56</v>
          </cell>
          <cell r="D183" t="str">
            <v>INDEC-PB - 36320-3</v>
          </cell>
          <cell r="E183" t="str">
            <v xml:space="preserve">Caños y tubos de polietileno                                           </v>
          </cell>
        </row>
        <row r="184">
          <cell r="A184" t="str">
            <v>Material de Exc Zarandeado</v>
          </cell>
          <cell r="B184" t="str">
            <v>m3</v>
          </cell>
          <cell r="C184">
            <v>1010.11</v>
          </cell>
          <cell r="D184" t="str">
            <v>IIEE-SJ - 203001</v>
          </cell>
          <cell r="E184" t="str">
            <v>Arena clasificada lavada</v>
          </cell>
        </row>
        <row r="185">
          <cell r="A185" t="str">
            <v>Material Granular Clasificado</v>
          </cell>
          <cell r="B185" t="str">
            <v>m3</v>
          </cell>
          <cell r="C185">
            <v>1272.06</v>
          </cell>
          <cell r="D185" t="str">
            <v>IIEE-SJ - 203001</v>
          </cell>
          <cell r="E185" t="str">
            <v>Arena clasificada lavada</v>
          </cell>
        </row>
        <row r="186">
          <cell r="A186" t="str">
            <v>Material Granular Clasificado para PE</v>
          </cell>
          <cell r="B186" t="str">
            <v>m3</v>
          </cell>
          <cell r="C186">
            <v>1307.43</v>
          </cell>
          <cell r="D186" t="str">
            <v>IIEE-SJ - 203002</v>
          </cell>
          <cell r="E186" t="str">
            <v>Canto rodado clasificado</v>
          </cell>
        </row>
        <row r="187">
          <cell r="A187" t="str">
            <v>Materiales varios p/conexiones domiciliarias</v>
          </cell>
          <cell r="B187" t="str">
            <v>gl</v>
          </cell>
          <cell r="C187">
            <v>6805.77</v>
          </cell>
          <cell r="D187" t="str">
            <v>INDEC-PB - 36320-3</v>
          </cell>
          <cell r="E187" t="str">
            <v xml:space="preserve">Caños y tubos de polietileno                                           </v>
          </cell>
        </row>
        <row r="188">
          <cell r="A188" t="str">
            <v>Materiales varios p/hidrantes</v>
          </cell>
          <cell r="B188" t="str">
            <v>gl</v>
          </cell>
          <cell r="C188">
            <v>5050.2</v>
          </cell>
          <cell r="D188" t="str">
            <v>INDEC-PB - 36320-3</v>
          </cell>
          <cell r="E188" t="str">
            <v xml:space="preserve">Caños y tubos de polietileno                                           </v>
          </cell>
        </row>
        <row r="189">
          <cell r="A189" t="str">
            <v>Materiales varios p/válv. esclusa 100 mm</v>
          </cell>
          <cell r="B189" t="str">
            <v>gl</v>
          </cell>
          <cell r="C189">
            <v>792.67</v>
          </cell>
          <cell r="D189" t="str">
            <v>INDEC-PB - 36320-3</v>
          </cell>
          <cell r="E189" t="str">
            <v xml:space="preserve">Caños y tubos de polietileno                                           </v>
          </cell>
        </row>
        <row r="190">
          <cell r="A190" t="str">
            <v>Materiales varios p/válv. esclusa 160 mm</v>
          </cell>
          <cell r="B190" t="str">
            <v>gl</v>
          </cell>
          <cell r="C190">
            <v>3619.82</v>
          </cell>
          <cell r="D190" t="str">
            <v>INDEC-PB - 36320-3</v>
          </cell>
          <cell r="E190" t="str">
            <v xml:space="preserve">Caños y tubos de polietileno                                           </v>
          </cell>
        </row>
        <row r="191">
          <cell r="A191" t="str">
            <v>Materiales varios p/válv. Esclusa 200 mm</v>
          </cell>
          <cell r="B191" t="str">
            <v>gl</v>
          </cell>
          <cell r="C191">
            <v>4948.67</v>
          </cell>
          <cell r="D191" t="str">
            <v>INDEC-PB - 36320-3</v>
          </cell>
          <cell r="E191" t="str">
            <v xml:space="preserve">Caños y tubos de polietileno                                           </v>
          </cell>
        </row>
        <row r="192">
          <cell r="A192" t="str">
            <v>Materiales varios p/válv. Esclusa 250 mm</v>
          </cell>
          <cell r="B192" t="str">
            <v>gl</v>
          </cell>
          <cell r="C192">
            <v>6765.34</v>
          </cell>
          <cell r="D192" t="str">
            <v>INDEC-PB - 36320-3</v>
          </cell>
          <cell r="E192" t="str">
            <v xml:space="preserve">Caños y tubos de polietileno                                           </v>
          </cell>
        </row>
        <row r="193">
          <cell r="A193" t="str">
            <v>Materiales varios p/válv. Esclusa 315 mm</v>
          </cell>
          <cell r="B193" t="str">
            <v>gl</v>
          </cell>
          <cell r="C193">
            <v>9248.92</v>
          </cell>
          <cell r="D193" t="str">
            <v>INDEC-PB - 36320-3</v>
          </cell>
          <cell r="E193" t="str">
            <v xml:space="preserve">Caños y tubos de polietileno                                           </v>
          </cell>
        </row>
        <row r="194">
          <cell r="A194" t="str">
            <v>Materiales varios p/válv. esclusa 75 mm</v>
          </cell>
          <cell r="B194" t="str">
            <v>gl</v>
          </cell>
          <cell r="C194">
            <v>1937.63</v>
          </cell>
          <cell r="D194" t="str">
            <v>INDEC-PB - 36320-3</v>
          </cell>
          <cell r="E194" t="str">
            <v xml:space="preserve">Caños y tubos de polietileno                                           </v>
          </cell>
        </row>
        <row r="195">
          <cell r="A195" t="str">
            <v>Nicho P/Medidor completo</v>
          </cell>
          <cell r="B195" t="str">
            <v>u</v>
          </cell>
          <cell r="C195">
            <v>5636.76</v>
          </cell>
          <cell r="D195" t="str">
            <v>INDEC-PB - 36320-3</v>
          </cell>
          <cell r="E195" t="str">
            <v xml:space="preserve">Caños y tubos de polietileno                                           </v>
          </cell>
        </row>
        <row r="196">
          <cell r="A196" t="str">
            <v>Piezas Esp Nudo p/válv. esclusa 100 mm</v>
          </cell>
          <cell r="B196" t="str">
            <v>gl</v>
          </cell>
          <cell r="C196">
            <v>3787.2</v>
          </cell>
          <cell r="D196" t="str">
            <v>INDEC-CM - 43923-21</v>
          </cell>
          <cell r="E196" t="str">
            <v>Hidrante completo, con manguera y gabinete</v>
          </cell>
        </row>
        <row r="197">
          <cell r="A197" t="str">
            <v>Piezas Esp Nudo p/válv. esclusa 160 mm</v>
          </cell>
          <cell r="B197" t="str">
            <v>gl</v>
          </cell>
          <cell r="C197">
            <v>5497.65</v>
          </cell>
          <cell r="D197" t="str">
            <v>INDEC-CM - 43923-21</v>
          </cell>
          <cell r="E197" t="str">
            <v>Hidrante completo, con manguera y gabinete</v>
          </cell>
        </row>
        <row r="198">
          <cell r="A198" t="str">
            <v>Piezas Esp Nudo p/válv. esclusa 200 mm</v>
          </cell>
          <cell r="B198" t="str">
            <v>gl</v>
          </cell>
          <cell r="C198">
            <v>8217.14</v>
          </cell>
          <cell r="D198" t="str">
            <v>INDEC-CM - 43923-21</v>
          </cell>
          <cell r="E198" t="str">
            <v>Hidrante completo, con manguera y gabinete</v>
          </cell>
        </row>
        <row r="199">
          <cell r="A199" t="str">
            <v>Piezas Esp Nudo p/válv. esclusa 250 mm</v>
          </cell>
          <cell r="B199" t="str">
            <v>gl</v>
          </cell>
          <cell r="C199">
            <v>3.74</v>
          </cell>
          <cell r="D199" t="str">
            <v>INDEC-CM - 43923-21</v>
          </cell>
          <cell r="E199" t="str">
            <v>Hidrante completo, con manguera y gabinete</v>
          </cell>
        </row>
        <row r="200">
          <cell r="A200" t="str">
            <v>Piezas Esp Nudo p/válv. esclusa 315 mm</v>
          </cell>
          <cell r="B200" t="str">
            <v>gl</v>
          </cell>
          <cell r="C200">
            <v>20289.009999999998</v>
          </cell>
          <cell r="D200" t="str">
            <v>INDEC-CM - 43923-21</v>
          </cell>
          <cell r="E200" t="str">
            <v>Hidrante completo, con manguera y gabinete</v>
          </cell>
        </row>
        <row r="201">
          <cell r="A201" t="str">
            <v>Piezas Esp Nudo p/válv. esclusa 75 mm</v>
          </cell>
          <cell r="B201" t="str">
            <v>gl</v>
          </cell>
          <cell r="C201">
            <v>2783.15</v>
          </cell>
          <cell r="D201" t="str">
            <v>INDEC-CM - 43923-21</v>
          </cell>
          <cell r="E201" t="str">
            <v>Hidrante completo, con manguera y gabinete</v>
          </cell>
        </row>
        <row r="202">
          <cell r="A202" t="str">
            <v>Valv. Escl. HªFª doble brida 100 mm</v>
          </cell>
          <cell r="B202" t="str">
            <v>u</v>
          </cell>
          <cell r="C202">
            <v>37871.949999999997</v>
          </cell>
          <cell r="D202" t="str">
            <v>INDEC-CM - 43923-21</v>
          </cell>
          <cell r="E202" t="str">
            <v>Hidrante completo, con manguera y gabinete</v>
          </cell>
        </row>
        <row r="203">
          <cell r="A203" t="str">
            <v>Valv. Escl. HªFª doble brida 160 mm</v>
          </cell>
          <cell r="B203" t="str">
            <v>u</v>
          </cell>
          <cell r="C203">
            <v>54938.92</v>
          </cell>
          <cell r="D203" t="str">
            <v>INDEC-CM - 43923-21</v>
          </cell>
          <cell r="E203" t="str">
            <v>Hidrante completo, con manguera y gabinete</v>
          </cell>
        </row>
        <row r="204">
          <cell r="A204" t="str">
            <v>Valv. Escl. HªFª doble brida 200 mm</v>
          </cell>
          <cell r="B204" t="str">
            <v>u</v>
          </cell>
          <cell r="C204">
            <v>82169.539999999994</v>
          </cell>
          <cell r="D204" t="str">
            <v>INDEC-CM - 43923-21</v>
          </cell>
          <cell r="E204" t="str">
            <v>Hidrante completo, con manguera y gabinete</v>
          </cell>
        </row>
        <row r="205">
          <cell r="A205" t="str">
            <v>Valv. Escl. HªFª doble brida 250 mm</v>
          </cell>
          <cell r="B205" t="str">
            <v>u</v>
          </cell>
          <cell r="C205">
            <v>129117.52</v>
          </cell>
          <cell r="D205" t="str">
            <v>INDEC-CM - 43923-21</v>
          </cell>
          <cell r="E205" t="str">
            <v>Hidrante completo, con manguera y gabinete</v>
          </cell>
        </row>
        <row r="206">
          <cell r="A206" t="str">
            <v>Valv. Escl. HªFª doble brida 300 mm</v>
          </cell>
          <cell r="B206" t="str">
            <v>u</v>
          </cell>
          <cell r="C206">
            <v>178672.43</v>
          </cell>
          <cell r="D206" t="str">
            <v>INDEC-CM - 43923-21</v>
          </cell>
          <cell r="E206" t="str">
            <v>Hidrante completo, con manguera y gabinete</v>
          </cell>
        </row>
        <row r="207">
          <cell r="A207" t="str">
            <v>Valv. Escl. HªFª doble brida 75 mm</v>
          </cell>
          <cell r="B207" t="str">
            <v>u</v>
          </cell>
          <cell r="C207">
            <v>27972.400000000001</v>
          </cell>
          <cell r="D207" t="str">
            <v>INDEC-CM - 43923-21</v>
          </cell>
          <cell r="E207" t="str">
            <v>Hidrante completo, con manguera y gabinete</v>
          </cell>
        </row>
        <row r="208">
          <cell r="A208" t="str">
            <v>Excavacion de Zanjas</v>
          </cell>
          <cell r="B208" t="str">
            <v>m3</v>
          </cell>
          <cell r="C208">
            <v>1446.18</v>
          </cell>
          <cell r="D208" t="str">
            <v>INDEC-PB - 36320-1</v>
          </cell>
          <cell r="E208" t="str">
            <v xml:space="preserve">Caños y tubos de PVC                                                   </v>
          </cell>
        </row>
        <row r="209">
          <cell r="A209" t="str">
            <v>Hormigon de Limpieza</v>
          </cell>
          <cell r="B209" t="str">
            <v>m2</v>
          </cell>
          <cell r="C209">
            <v>728.46</v>
          </cell>
          <cell r="D209" t="str">
            <v>INDEC-PB - 36320-1</v>
          </cell>
          <cell r="E209" t="str">
            <v xml:space="preserve">Caños y tubos de PVC                                                   </v>
          </cell>
        </row>
        <row r="210">
          <cell r="A210" t="str">
            <v>Contrapiso de H° (esp. 10 cm)+ base de 10 cm para bombas</v>
          </cell>
          <cell r="B210" t="str">
            <v>m2</v>
          </cell>
          <cell r="C210">
            <v>1275.4000000000001</v>
          </cell>
          <cell r="D210" t="str">
            <v>INDEC-PB - 36320-1</v>
          </cell>
          <cell r="E210" t="str">
            <v xml:space="preserve">Caños y tubos de PVC                                                   </v>
          </cell>
        </row>
        <row r="211">
          <cell r="A211" t="str">
            <v>Viga de Encadenado Inferior</v>
          </cell>
          <cell r="B211" t="str">
            <v>m3</v>
          </cell>
          <cell r="C211">
            <v>35044.589999999997</v>
          </cell>
          <cell r="D211" t="str">
            <v>INDEC-PB - 36320-1</v>
          </cell>
          <cell r="E211" t="str">
            <v xml:space="preserve">Caños y tubos de PVC                                                   </v>
          </cell>
        </row>
        <row r="212">
          <cell r="A212" t="str">
            <v>Columna de Encadenado</v>
          </cell>
          <cell r="B212" t="str">
            <v>m3</v>
          </cell>
          <cell r="C212">
            <v>44272.31</v>
          </cell>
          <cell r="D212" t="str">
            <v>INDEC-PB - 36320-1</v>
          </cell>
          <cell r="E212" t="str">
            <v xml:space="preserve">Caños y tubos de PVC                                                   </v>
          </cell>
        </row>
        <row r="213">
          <cell r="A213" t="str">
            <v>Viga de Encadenado Superior</v>
          </cell>
          <cell r="B213" t="str">
            <v>m3</v>
          </cell>
          <cell r="C213">
            <v>35044.589999999997</v>
          </cell>
          <cell r="D213" t="str">
            <v>INDEC-PB - 36320-1</v>
          </cell>
          <cell r="E213" t="str">
            <v xml:space="preserve">Caños y tubos de PVC                                                   </v>
          </cell>
        </row>
        <row r="214">
          <cell r="A214" t="str">
            <v>Losa de Hormigon Armado (en dos paños removibles)</v>
          </cell>
          <cell r="B214" t="str">
            <v>m3</v>
          </cell>
          <cell r="C214">
            <v>16628.43</v>
          </cell>
          <cell r="D214" t="str">
            <v>INDEC-PB - 36320-1</v>
          </cell>
          <cell r="E214" t="str">
            <v xml:space="preserve">Caños y tubos de PVC                                                   </v>
          </cell>
        </row>
        <row r="215">
          <cell r="A215" t="str">
            <v>Mamposteria Ladrillo Ceramico</v>
          </cell>
          <cell r="B215" t="str">
            <v>m2</v>
          </cell>
          <cell r="C215">
            <v>2368.7600000000002</v>
          </cell>
          <cell r="D215" t="str">
            <v>INDEC-PB - 36320-1</v>
          </cell>
          <cell r="E215" t="str">
            <v xml:space="preserve">Caños y tubos de PVC                                                   </v>
          </cell>
        </row>
        <row r="216">
          <cell r="A216" t="str">
            <v xml:space="preserve">Jaharro (con hidrófugo) y Enlucido a la Cal </v>
          </cell>
          <cell r="B216" t="str">
            <v>m2</v>
          </cell>
          <cell r="C216">
            <v>996.61</v>
          </cell>
          <cell r="D216" t="str">
            <v>INDEC-PB - 36320-1</v>
          </cell>
          <cell r="E216" t="str">
            <v xml:space="preserve">Caños y tubos de PVC                                                   </v>
          </cell>
        </row>
        <row r="217">
          <cell r="A217" t="str">
            <v>Escalera Metalica</v>
          </cell>
          <cell r="B217" t="str">
            <v>u</v>
          </cell>
          <cell r="C217">
            <v>1771.4</v>
          </cell>
          <cell r="D217" t="str">
            <v>INDEC-PB - 36320-1</v>
          </cell>
          <cell r="E217" t="str">
            <v xml:space="preserve">Caños y tubos de PVC                                                   </v>
          </cell>
        </row>
        <row r="218">
          <cell r="A218" t="str">
            <v>Tapa Metalica</v>
          </cell>
          <cell r="B218" t="str">
            <v>u</v>
          </cell>
          <cell r="C218">
            <v>944.86</v>
          </cell>
          <cell r="D218" t="str">
            <v>INDEC-PB - 36320-1</v>
          </cell>
          <cell r="E218" t="str">
            <v xml:space="preserve">Caños y tubos de PVC                                                   </v>
          </cell>
        </row>
        <row r="219">
          <cell r="A219" t="str">
            <v>Herramientas Varias (Cisterna)</v>
          </cell>
          <cell r="B219" t="str">
            <v>gl</v>
          </cell>
          <cell r="C219">
            <v>7085.61</v>
          </cell>
          <cell r="D219" t="str">
            <v>INDEC-PB - 42921-2</v>
          </cell>
          <cell r="E219" t="str">
            <v xml:space="preserve">Herramientas de mano                                                   </v>
          </cell>
        </row>
        <row r="220">
          <cell r="A220" t="str">
            <v>Tanque 500 lt</v>
          </cell>
          <cell r="B220" t="str">
            <v>u</v>
          </cell>
          <cell r="C220">
            <v>8673.56</v>
          </cell>
          <cell r="D220" t="str">
            <v>INDEC-PB - 36320-1</v>
          </cell>
          <cell r="E220" t="str">
            <v xml:space="preserve">Caños y tubos de PVC                                                   </v>
          </cell>
        </row>
        <row r="221">
          <cell r="A221" t="str">
            <v>Bombas 1/2 HP</v>
          </cell>
          <cell r="B221" t="str">
            <v>u</v>
          </cell>
          <cell r="C221">
            <v>4317.3999999999996</v>
          </cell>
          <cell r="D221" t="str">
            <v>INDEC-PB - 36320-1</v>
          </cell>
          <cell r="E221" t="str">
            <v xml:space="preserve">Caños y tubos de PVC                                                   </v>
          </cell>
        </row>
        <row r="222">
          <cell r="A222" t="str">
            <v>Pozo Blanco (incluye excav.- BDA- )</v>
          </cell>
          <cell r="B222" t="str">
            <v>gl</v>
          </cell>
          <cell r="C222">
            <v>4724.3100000000004</v>
          </cell>
          <cell r="D222" t="str">
            <v>INDEC-PB - 36320-1</v>
          </cell>
          <cell r="E222" t="str">
            <v xml:space="preserve">Caños y tubos de PVC                                                   </v>
          </cell>
        </row>
        <row r="223">
          <cell r="A223" t="str">
            <v>Varios- accesorios de conexión - flotante aut. - vent.- llp- etc</v>
          </cell>
          <cell r="B223" t="str">
            <v>gl</v>
          </cell>
          <cell r="C223">
            <v>7086.46</v>
          </cell>
          <cell r="D223" t="str">
            <v>INDEC-PB - 42921-2</v>
          </cell>
          <cell r="E223" t="str">
            <v xml:space="preserve">Herramientas de mano                                                   </v>
          </cell>
        </row>
        <row r="224">
          <cell r="A224" t="str">
            <v>ESTACION DE BOMBEO ESTANDAR</v>
          </cell>
          <cell r="B224" t="str">
            <v>gl</v>
          </cell>
          <cell r="C224">
            <v>1659096.8399999999</v>
          </cell>
          <cell r="D224" t="str">
            <v>INDEC-PB - 36320-1</v>
          </cell>
          <cell r="E224" t="str">
            <v xml:space="preserve">Caños y tubos de PVC                                                   </v>
          </cell>
        </row>
        <row r="225">
          <cell r="A225" t="str">
            <v>Varios red de agua potable</v>
          </cell>
          <cell r="B225" t="str">
            <v>gl</v>
          </cell>
          <cell r="C225">
            <v>5562305.3175889486</v>
          </cell>
          <cell r="D225" t="str">
            <v>INDEC-PB - 36320-1</v>
          </cell>
          <cell r="E225" t="str">
            <v xml:space="preserve">Caños y tubos de PVC                                                   </v>
          </cell>
        </row>
        <row r="226">
          <cell r="D226"/>
        </row>
        <row r="227">
          <cell r="D227"/>
        </row>
        <row r="235">
          <cell r="A235" t="str">
            <v>RED CLOACA</v>
          </cell>
          <cell r="B235"/>
          <cell r="C235"/>
          <cell r="D235"/>
          <cell r="E235" t="str">
            <v/>
          </cell>
        </row>
        <row r="236">
          <cell r="A236" t="str">
            <v>Accesorios para Red Cloacas Ø 110 mm.</v>
          </cell>
          <cell r="B236" t="str">
            <v>gl</v>
          </cell>
          <cell r="C236">
            <v>68.540000000000006</v>
          </cell>
          <cell r="D236" t="str">
            <v>INDEC-PB - 36320-1</v>
          </cell>
          <cell r="E236" t="str">
            <v xml:space="preserve">Caños y tubos de PVC                                                   </v>
          </cell>
        </row>
        <row r="237">
          <cell r="A237" t="str">
            <v>Accesorios para Red Cloacas Ø 160 mm.</v>
          </cell>
          <cell r="B237" t="str">
            <v>gl</v>
          </cell>
          <cell r="C237">
            <v>94.1</v>
          </cell>
          <cell r="D237" t="str">
            <v>INDEC-PB - 36320-1</v>
          </cell>
          <cell r="E237" t="str">
            <v xml:space="preserve">Caños y tubos de PVC                                                   </v>
          </cell>
        </row>
        <row r="238">
          <cell r="A238" t="str">
            <v>Accesorios para Red Cloacas Ø 200 mm.</v>
          </cell>
          <cell r="B238" t="str">
            <v>gl</v>
          </cell>
          <cell r="C238">
            <v>146.75</v>
          </cell>
          <cell r="D238" t="str">
            <v>INDEC-PB - 36320-1</v>
          </cell>
          <cell r="E238" t="str">
            <v xml:space="preserve">Caños y tubos de PVC                                                   </v>
          </cell>
        </row>
        <row r="239">
          <cell r="A239" t="str">
            <v>Accesorios para Red Cloacas Ø 250 mm.</v>
          </cell>
          <cell r="B239" t="str">
            <v>gl</v>
          </cell>
          <cell r="C239">
            <v>228.86</v>
          </cell>
          <cell r="D239" t="str">
            <v>INDEC-PB - 36320-1</v>
          </cell>
          <cell r="E239" t="str">
            <v xml:space="preserve">Caños y tubos de PVC                                                   </v>
          </cell>
        </row>
        <row r="240">
          <cell r="A240" t="str">
            <v>Aditivos</v>
          </cell>
          <cell r="B240" t="str">
            <v>lts</v>
          </cell>
          <cell r="C240">
            <v>1161.6300000000001</v>
          </cell>
          <cell r="D240" t="str">
            <v>INDEC-DCTO - Inciso e)</v>
          </cell>
          <cell r="E240" t="str">
            <v>Productos químicos</v>
          </cell>
        </row>
        <row r="241">
          <cell r="A241" t="str">
            <v>Boca Acceso Pozo Absorbente</v>
          </cell>
          <cell r="B241" t="str">
            <v>gl</v>
          </cell>
          <cell r="C241">
            <v>401.99</v>
          </cell>
          <cell r="D241" t="str">
            <v>INDEC-CM - 41543-21</v>
          </cell>
          <cell r="E241" t="str">
            <v xml:space="preserve">Boca de acceso de plomo </v>
          </cell>
        </row>
        <row r="242">
          <cell r="A242" t="str">
            <v>Cañería de PVC CP  ø 160 mm</v>
          </cell>
          <cell r="B242" t="str">
            <v>m</v>
          </cell>
          <cell r="C242">
            <v>940.97</v>
          </cell>
          <cell r="D242" t="str">
            <v>INDEC-PB - 36320-1</v>
          </cell>
          <cell r="E242" t="str">
            <v xml:space="preserve">Caños y tubos de PVC                                                   </v>
          </cell>
        </row>
        <row r="243">
          <cell r="A243" t="str">
            <v>Cañería de PVC CP  ø 250 mm</v>
          </cell>
          <cell r="B243" t="str">
            <v>m</v>
          </cell>
          <cell r="C243">
            <v>2289.25</v>
          </cell>
          <cell r="D243" t="str">
            <v>INDEC-PB - 36320-1</v>
          </cell>
          <cell r="E243" t="str">
            <v xml:space="preserve">Caños y tubos de PVC                                                   </v>
          </cell>
        </row>
        <row r="244">
          <cell r="A244" t="str">
            <v>Cañería de PVC CP  ø 200 mm</v>
          </cell>
          <cell r="B244" t="str">
            <v>m</v>
          </cell>
          <cell r="C244">
            <v>1467.69</v>
          </cell>
          <cell r="D244" t="str">
            <v>INDEC-PB - 36320-1</v>
          </cell>
          <cell r="E244" t="str">
            <v xml:space="preserve">Caños y tubos de PVC                                                   </v>
          </cell>
        </row>
        <row r="245">
          <cell r="A245" t="str">
            <v>Caño de PVC RCP ø 110 mm</v>
          </cell>
          <cell r="B245" t="str">
            <v>m</v>
          </cell>
          <cell r="C245">
            <v>639.16999999999996</v>
          </cell>
          <cell r="D245" t="str">
            <v>INDEC-PB - 36320-1</v>
          </cell>
          <cell r="E245" t="str">
            <v xml:space="preserve">Caños y tubos de PVC                                                   </v>
          </cell>
        </row>
        <row r="246">
          <cell r="A246" t="str">
            <v>Curva a 45º PVC  ø 110 mm</v>
          </cell>
          <cell r="B246" t="str">
            <v>u</v>
          </cell>
          <cell r="C246">
            <v>499.36</v>
          </cell>
          <cell r="D246" t="str">
            <v>INDEC-PB - 36320-1</v>
          </cell>
          <cell r="E246" t="str">
            <v xml:space="preserve">Caños y tubos de PVC                                                   </v>
          </cell>
        </row>
        <row r="247">
          <cell r="A247" t="str">
            <v>Encofrado metálico</v>
          </cell>
          <cell r="B247" t="str">
            <v>gl</v>
          </cell>
          <cell r="C247">
            <v>53731.51</v>
          </cell>
          <cell r="D247" t="str">
            <v>INDEC-CM - 37560-21</v>
          </cell>
          <cell r="E247" t="str">
            <v>Tapa de chapa para cámara de inspección</v>
          </cell>
        </row>
        <row r="248">
          <cell r="A248" t="str">
            <v xml:space="preserve">ESTACION DE BOMBEO C/MONITOREO </v>
          </cell>
          <cell r="B248" t="str">
            <v>gl</v>
          </cell>
          <cell r="C248">
            <v>5760059.9299999997</v>
          </cell>
          <cell r="D248" t="str">
            <v>INDEC-PB - 36320-1</v>
          </cell>
          <cell r="E248" t="str">
            <v xml:space="preserve">Caños y tubos de PVC                                                   </v>
          </cell>
        </row>
        <row r="249">
          <cell r="A249" t="str">
            <v>Excavación relleno y compactación</v>
          </cell>
          <cell r="B249" t="str">
            <v>m3</v>
          </cell>
          <cell r="C249">
            <v>3088.34</v>
          </cell>
          <cell r="D249" t="str">
            <v>INDEC-PB - 36320-1</v>
          </cell>
          <cell r="E249" t="str">
            <v xml:space="preserve">Caños y tubos de PVC                                                   </v>
          </cell>
        </row>
        <row r="250">
          <cell r="A250" t="str">
            <v>Herramientas menores para red de cloacas</v>
          </cell>
          <cell r="B250" t="str">
            <v>gl</v>
          </cell>
          <cell r="C250">
            <v>56330.62</v>
          </cell>
          <cell r="D250" t="str">
            <v>INDEC-PB - 42921-2</v>
          </cell>
          <cell r="E250" t="str">
            <v xml:space="preserve">Herramientas de mano                                                   </v>
          </cell>
        </row>
        <row r="251">
          <cell r="A251" t="str">
            <v>Hormigón elaborado H21</v>
          </cell>
          <cell r="B251" t="str">
            <v>m3</v>
          </cell>
          <cell r="C251">
            <v>6548.95</v>
          </cell>
          <cell r="D251" t="str">
            <v>IIEE-SJ - 218</v>
          </cell>
          <cell r="E251" t="str">
            <v>Hormigón Elaborado</v>
          </cell>
        </row>
        <row r="252">
          <cell r="A252" t="str">
            <v>Hormigón elaborado H25</v>
          </cell>
          <cell r="B252" t="str">
            <v>m3</v>
          </cell>
          <cell r="C252">
            <v>7172.66</v>
          </cell>
          <cell r="D252" t="str">
            <v>IIEE-SJ - 218</v>
          </cell>
          <cell r="E252" t="str">
            <v>Hormigón Elaborado</v>
          </cell>
        </row>
        <row r="253">
          <cell r="A253" t="str">
            <v>Marco y Tapa de Acero Dúctil</v>
          </cell>
          <cell r="B253" t="str">
            <v>u</v>
          </cell>
          <cell r="C253">
            <v>22741.98</v>
          </cell>
          <cell r="D253" t="str">
            <v>INDEC-CM - 37560-21</v>
          </cell>
          <cell r="E253" t="str">
            <v>Tapa de chapa para cámara de inspección</v>
          </cell>
        </row>
        <row r="254">
          <cell r="A254" t="str">
            <v>Ramal ø 160 mm - ø 110 mm</v>
          </cell>
          <cell r="B254" t="str">
            <v>u</v>
          </cell>
          <cell r="C254">
            <v>962.62</v>
          </cell>
          <cell r="D254" t="str">
            <v>INDEC-PB - 36320-1</v>
          </cell>
          <cell r="E254" t="str">
            <v xml:space="preserve">Caños y tubos de PVC                                                   </v>
          </cell>
        </row>
        <row r="255">
          <cell r="A255" t="str">
            <v>CPVC k 10 ɸ 110 (cañeria de impulsion)</v>
          </cell>
          <cell r="B255" t="str">
            <v>m</v>
          </cell>
          <cell r="C255">
            <v>1849.56</v>
          </cell>
          <cell r="D255" t="str">
            <v>INDEC-PB - 36320-1</v>
          </cell>
          <cell r="E255" t="str">
            <v xml:space="preserve">Caños y tubos de PVC                                                   </v>
          </cell>
        </row>
        <row r="256">
          <cell r="A256" t="str">
            <v>Excavacion</v>
          </cell>
          <cell r="B256" t="str">
            <v>m3</v>
          </cell>
          <cell r="C256">
            <v>1250.6600000000001</v>
          </cell>
          <cell r="D256" t="str">
            <v>INDEC-PB - 44427-1</v>
          </cell>
          <cell r="E256" t="str">
            <v xml:space="preserve">Máquinas viales autopropulsadas                                        </v>
          </cell>
        </row>
        <row r="257">
          <cell r="A257" t="str">
            <v>paquete estructural</v>
          </cell>
          <cell r="B257" t="str">
            <v>m3</v>
          </cell>
          <cell r="C257">
            <v>1100.93</v>
          </cell>
          <cell r="D257" t="str">
            <v>IIEE-SJ - 203001</v>
          </cell>
          <cell r="E257" t="str">
            <v>Arena clasificada lavada</v>
          </cell>
        </row>
        <row r="258">
          <cell r="A258" t="str">
            <v xml:space="preserve">relleno superior </v>
          </cell>
          <cell r="B258" t="str">
            <v>m3</v>
          </cell>
          <cell r="C258">
            <v>1294.69</v>
          </cell>
          <cell r="D258" t="str">
            <v>IIEE-SJ - 203001</v>
          </cell>
          <cell r="E258" t="str">
            <v>Arena clasificada lavada</v>
          </cell>
        </row>
        <row r="259">
          <cell r="A259" t="str">
            <v>BR</v>
          </cell>
          <cell r="B259" t="str">
            <v>u</v>
          </cell>
          <cell r="C259">
            <v>177029.36</v>
          </cell>
          <cell r="D259" t="str">
            <v>INDEC-CM - 37560-21</v>
          </cell>
          <cell r="E259" t="str">
            <v>Tapa de chapa para cámara de inspección</v>
          </cell>
        </row>
        <row r="261">
          <cell r="E261" t="str">
            <v/>
          </cell>
        </row>
        <row r="262">
          <cell r="A262" t="str">
            <v>ALUMBRADO PUBLICO</v>
          </cell>
          <cell r="B262"/>
          <cell r="C262"/>
          <cell r="D262"/>
          <cell r="E262" t="str">
            <v/>
          </cell>
        </row>
        <row r="263">
          <cell r="A263" t="str">
            <v>Aislador MN 17</v>
          </cell>
          <cell r="B263" t="str">
            <v>u</v>
          </cell>
          <cell r="C263">
            <v>646.47</v>
          </cell>
          <cell r="D263" t="str">
            <v>INDEC-PB - 46212-1</v>
          </cell>
          <cell r="E263" t="str">
            <v xml:space="preserve">Interruptores eléctricos                                               </v>
          </cell>
        </row>
        <row r="264">
          <cell r="A264" t="str">
            <v>Artef.tipo Meriza 66 p/ brazos, sin porta equipo, con lámparas Led 85 W .</v>
          </cell>
          <cell r="B264" t="str">
            <v>u</v>
          </cell>
          <cell r="C264">
            <v>5936.21</v>
          </cell>
          <cell r="D264" t="str">
            <v>INDEC-DCTO - Inciso g)</v>
          </cell>
          <cell r="E264" t="str">
            <v>Artefactos de iluminación y cableado</v>
          </cell>
        </row>
        <row r="265">
          <cell r="A265" t="str">
            <v>Artef.tipo Meriza 66 p/ brazos, sin porta equipo, con lámparas Na 150W.</v>
          </cell>
          <cell r="B265" t="str">
            <v>u</v>
          </cell>
          <cell r="C265">
            <v>5239.16</v>
          </cell>
          <cell r="D265" t="str">
            <v>INDEC-DCTO - Inciso g)</v>
          </cell>
          <cell r="E265" t="str">
            <v>Artefactos de iluminación y cableado</v>
          </cell>
        </row>
        <row r="266">
          <cell r="A266" t="str">
            <v>Brazo tipo  EQCH CN 77</v>
          </cell>
          <cell r="B266" t="str">
            <v>u</v>
          </cell>
          <cell r="C266">
            <v>4579.8599999999997</v>
          </cell>
          <cell r="D266" t="str">
            <v>INDEC-DCTO - Inciso g)</v>
          </cell>
          <cell r="E266" t="str">
            <v>Artefactos de iluminación y cableado</v>
          </cell>
        </row>
        <row r="267">
          <cell r="A267" t="str">
            <v>Brazo Pescante</v>
          </cell>
          <cell r="B267" t="str">
            <v>u</v>
          </cell>
          <cell r="C267">
            <v>2818.38</v>
          </cell>
          <cell r="D267" t="str">
            <v>INDEC-DCTO - Inciso g)</v>
          </cell>
          <cell r="E267" t="str">
            <v>Artefactos de iluminación y cableado</v>
          </cell>
        </row>
        <row r="268">
          <cell r="A268" t="str">
            <v>Cable Al_AL 35 mm2 C/PVC</v>
          </cell>
          <cell r="B268" t="str">
            <v>m</v>
          </cell>
          <cell r="C268">
            <v>184.96</v>
          </cell>
          <cell r="D268" t="str">
            <v>INDEC-CM - 46340-31</v>
          </cell>
          <cell r="E268" t="str">
            <v>Cable  con conductor unipolar</v>
          </cell>
        </row>
        <row r="269">
          <cell r="A269" t="str">
            <v>Cable desnudo 6mm2</v>
          </cell>
          <cell r="B269" t="str">
            <v>m</v>
          </cell>
          <cell r="C269">
            <v>133.87</v>
          </cell>
          <cell r="D269" t="str">
            <v>INDEC-CM - 46340-31</v>
          </cell>
          <cell r="E269" t="str">
            <v>Cable  con conductor unipolar</v>
          </cell>
        </row>
        <row r="270">
          <cell r="A270" t="str">
            <v>Cable subterráneo 2x10mm2</v>
          </cell>
          <cell r="B270" t="str">
            <v>m</v>
          </cell>
          <cell r="C270">
            <v>224.66</v>
          </cell>
          <cell r="D270" t="str">
            <v>INDEC-CM - 46340-31</v>
          </cell>
          <cell r="E270" t="str">
            <v>Cable  con conductor unipolar</v>
          </cell>
        </row>
        <row r="271">
          <cell r="A271" t="str">
            <v>Cable subterráneo 2x2,5mm2</v>
          </cell>
          <cell r="B271" t="str">
            <v>m</v>
          </cell>
          <cell r="C271">
            <v>69.33</v>
          </cell>
          <cell r="D271" t="str">
            <v>INDEC-CM - 46340-31</v>
          </cell>
          <cell r="E271" t="str">
            <v>Cable  con conductor unipolar</v>
          </cell>
        </row>
        <row r="272">
          <cell r="A272" t="str">
            <v>Cable subterráneo 2x4mm2</v>
          </cell>
          <cell r="B272" t="str">
            <v>m</v>
          </cell>
          <cell r="C272">
            <v>176.15</v>
          </cell>
          <cell r="D272" t="str">
            <v>INDEC-CM - 46340-31</v>
          </cell>
          <cell r="E272" t="str">
            <v>Cable  con conductor unipolar</v>
          </cell>
        </row>
        <row r="273">
          <cell r="A273" t="str">
            <v>Cable subterráneo 2x6mm2</v>
          </cell>
          <cell r="B273" t="str">
            <v>m</v>
          </cell>
          <cell r="C273">
            <v>147.08000000000001</v>
          </cell>
          <cell r="D273" t="str">
            <v>INDEC-CM - 46340-31</v>
          </cell>
          <cell r="E273" t="str">
            <v>Cable  con conductor unipolar</v>
          </cell>
        </row>
        <row r="274">
          <cell r="A274" t="str">
            <v>Cable tipo taller 2 x 2,5mm2</v>
          </cell>
          <cell r="B274" t="str">
            <v>m</v>
          </cell>
          <cell r="C274">
            <v>61.65</v>
          </cell>
          <cell r="D274" t="str">
            <v>INDEC-CM - 46340-31</v>
          </cell>
          <cell r="E274" t="str">
            <v>Cable  con conductor unipolar</v>
          </cell>
        </row>
        <row r="275">
          <cell r="A275" t="str">
            <v>Columna metálica recta 4,5m</v>
          </cell>
          <cell r="B275" t="str">
            <v>u</v>
          </cell>
          <cell r="C275">
            <v>5812.9</v>
          </cell>
          <cell r="D275" t="str">
            <v>INDEC-CM - 41277-21</v>
          </cell>
          <cell r="E275" t="str">
            <v>Caño de acero para instalaciones eléctricas</v>
          </cell>
        </row>
        <row r="276">
          <cell r="A276" t="str">
            <v>Columna metálica recta 7,5m</v>
          </cell>
          <cell r="B276" t="str">
            <v>u</v>
          </cell>
          <cell r="C276">
            <v>17610.23</v>
          </cell>
          <cell r="D276" t="str">
            <v>INDEC-CM - 41277-21</v>
          </cell>
          <cell r="E276" t="str">
            <v>Caño de acero para instalaciones eléctricas</v>
          </cell>
        </row>
        <row r="277">
          <cell r="A277" t="str">
            <v>Columna metálica recta 7,5m</v>
          </cell>
          <cell r="B277" t="str">
            <v>u</v>
          </cell>
          <cell r="C277">
            <v>18673.25</v>
          </cell>
          <cell r="D277" t="str">
            <v>INDEC-DCTO - Inciso g)</v>
          </cell>
          <cell r="E277" t="str">
            <v>Artefactos de iluminación y cableado</v>
          </cell>
        </row>
        <row r="278">
          <cell r="A278" t="str">
            <v>Equipo de control</v>
          </cell>
          <cell r="B278" t="str">
            <v>u</v>
          </cell>
          <cell r="C278">
            <v>20961.689999999999</v>
          </cell>
          <cell r="D278" t="str">
            <v>INDEC-PB - 46212-1</v>
          </cell>
          <cell r="E278" t="str">
            <v xml:space="preserve">Interruptores eléctricos                                               </v>
          </cell>
        </row>
        <row r="279">
          <cell r="A279" t="str">
            <v>Fusibles tipo tabaquera</v>
          </cell>
          <cell r="B279" t="str">
            <v>u</v>
          </cell>
          <cell r="C279">
            <v>140.91999999999999</v>
          </cell>
          <cell r="D279" t="str">
            <v>INDEC-PB - 46212-1</v>
          </cell>
          <cell r="E279" t="str">
            <v xml:space="preserve">Interruptores eléctricos                                               </v>
          </cell>
        </row>
        <row r="280">
          <cell r="A280" t="str">
            <v>Fusibles TN 13</v>
          </cell>
          <cell r="B280" t="str">
            <v>u</v>
          </cell>
          <cell r="C280">
            <v>123.3</v>
          </cell>
          <cell r="D280" t="str">
            <v>INDEC-PB - 46212-1</v>
          </cell>
          <cell r="E280" t="str">
            <v xml:space="preserve">Interruptores eléctricos                                               </v>
          </cell>
        </row>
        <row r="281">
          <cell r="A281" t="str">
            <v>Globo antivándalo (completo)</v>
          </cell>
          <cell r="B281" t="str">
            <v>u</v>
          </cell>
          <cell r="C281">
            <v>3434.9</v>
          </cell>
          <cell r="D281" t="str">
            <v>INDEC-DCTO - Inciso g)</v>
          </cell>
          <cell r="E281" t="str">
            <v>Artefactos de iluminación y cableado</v>
          </cell>
        </row>
        <row r="282">
          <cell r="A282" t="str">
            <v>Hormigón para base</v>
          </cell>
          <cell r="B282" t="str">
            <v>m3</v>
          </cell>
          <cell r="C282">
            <v>6195.75</v>
          </cell>
          <cell r="D282" t="str">
            <v>IIEE-SJ - 218003</v>
          </cell>
          <cell r="E282" t="str">
            <v>310 X M3      H-17</v>
          </cell>
        </row>
        <row r="283">
          <cell r="A283" t="str">
            <v>Lámpara bajo consumo</v>
          </cell>
          <cell r="B283" t="str">
            <v>u</v>
          </cell>
          <cell r="C283">
            <v>1014.42</v>
          </cell>
          <cell r="D283" t="str">
            <v>INDEC-DCTO - Inciso g)</v>
          </cell>
          <cell r="E283" t="str">
            <v>Artefactos de iluminación y cableado</v>
          </cell>
        </row>
        <row r="284">
          <cell r="A284" t="str">
            <v>Lámpara bajo consumo 65w</v>
          </cell>
          <cell r="B284" t="str">
            <v>u</v>
          </cell>
          <cell r="C284">
            <v>986.64</v>
          </cell>
          <cell r="D284" t="str">
            <v>INDEC-DCTO - Inciso g)</v>
          </cell>
          <cell r="E284" t="str">
            <v>Artefactos de iluminación y cableado</v>
          </cell>
        </row>
        <row r="285">
          <cell r="A285" t="str">
            <v>Lámpara led 85w</v>
          </cell>
          <cell r="B285" t="str">
            <v>u</v>
          </cell>
          <cell r="C285">
            <v>775.05</v>
          </cell>
          <cell r="D285" t="str">
            <v>INDEC-DCTO - Inciso g)</v>
          </cell>
          <cell r="E285" t="str">
            <v>Artefactos de iluminación y cableado</v>
          </cell>
        </row>
        <row r="286">
          <cell r="A286" t="str">
            <v>Lámpara mezcladora de 160w</v>
          </cell>
          <cell r="B286" t="str">
            <v>u</v>
          </cell>
          <cell r="C286">
            <v>234.42</v>
          </cell>
          <cell r="D286" t="str">
            <v>INDEC-DCTO - Inciso g)</v>
          </cell>
          <cell r="E286" t="str">
            <v>Artefactos de iluminación y cableado</v>
          </cell>
        </row>
        <row r="287">
          <cell r="A287" t="str">
            <v>Luminaria Tipo Led de 140 w - 17500 lúmenes</v>
          </cell>
          <cell r="B287" t="str">
            <v>u</v>
          </cell>
          <cell r="C287">
            <v>17283.63</v>
          </cell>
          <cell r="D287" t="str">
            <v>INDEC-DCTO - Inciso g)</v>
          </cell>
          <cell r="E287" t="str">
            <v>Artefactos de iluminación y cableado</v>
          </cell>
        </row>
        <row r="288">
          <cell r="A288" t="str">
            <v>Luminaria Tipo Led de 240 w - 27600 lúmenes</v>
          </cell>
          <cell r="B288" t="str">
            <v>u</v>
          </cell>
          <cell r="C288">
            <v>48262.01</v>
          </cell>
          <cell r="D288" t="str">
            <v>INDEC-DCTO - Inciso g)</v>
          </cell>
          <cell r="E288" t="str">
            <v>Artefactos de iluminación y cableado</v>
          </cell>
        </row>
        <row r="289">
          <cell r="A289" t="str">
            <v>Luminaria Tipo Led de 50 w - 6650 lúmenes</v>
          </cell>
          <cell r="B289" t="str">
            <v>u</v>
          </cell>
          <cell r="C289">
            <v>1149.76</v>
          </cell>
          <cell r="D289" t="str">
            <v>INDEC-DCTO - Inciso g)</v>
          </cell>
          <cell r="E289" t="str">
            <v>Artefactos de iluminación y cableado</v>
          </cell>
        </row>
        <row r="290">
          <cell r="A290" t="str">
            <v>Luminaria Tipo Led de 80 w</v>
          </cell>
          <cell r="B290" t="str">
            <v>u</v>
          </cell>
          <cell r="C290">
            <v>27802.38</v>
          </cell>
          <cell r="D290" t="str">
            <v>INDEC-DCTO - Inciso g)</v>
          </cell>
          <cell r="E290" t="str">
            <v>Artefactos de iluminación y cableado</v>
          </cell>
        </row>
        <row r="291">
          <cell r="A291" t="str">
            <v>Materiales menores (alumbrado público)</v>
          </cell>
          <cell r="B291" t="str">
            <v>gl</v>
          </cell>
          <cell r="C291">
            <v>10374.030000000001</v>
          </cell>
          <cell r="D291" t="str">
            <v>INDEC-DCTO - Inciso g)</v>
          </cell>
          <cell r="E291" t="str">
            <v>Artefactos de iluminación y cableado</v>
          </cell>
        </row>
        <row r="292">
          <cell r="A292" t="str">
            <v>Morseto</v>
          </cell>
          <cell r="B292" t="str">
            <v>m</v>
          </cell>
          <cell r="C292">
            <v>413.95</v>
          </cell>
          <cell r="D292" t="str">
            <v>INDEC-CM - 46340-31</v>
          </cell>
          <cell r="E292" t="str">
            <v>Cable  con conductor unipolar</v>
          </cell>
        </row>
        <row r="293">
          <cell r="A293" t="str">
            <v>Pilar p/ medidor monofásico</v>
          </cell>
          <cell r="B293" t="str">
            <v>u</v>
          </cell>
          <cell r="C293">
            <v>1621.64</v>
          </cell>
          <cell r="D293" t="str">
            <v>INDEC-PB - 46212-1</v>
          </cell>
          <cell r="E293" t="str">
            <v xml:space="preserve">Interruptores eléctricos                                               </v>
          </cell>
        </row>
        <row r="294">
          <cell r="A294" t="str">
            <v>Poste de Eucaliptus 7,5m</v>
          </cell>
          <cell r="B294" t="str">
            <v>u</v>
          </cell>
          <cell r="C294">
            <v>6253.28</v>
          </cell>
          <cell r="D294" t="str">
            <v>INDEC-PB - 31100-1</v>
          </cell>
          <cell r="E294" t="str">
            <v xml:space="preserve">Maderas aserradas                                                      </v>
          </cell>
        </row>
        <row r="295">
          <cell r="A295" t="str">
            <v>Poste de H° A° de 7,5m</v>
          </cell>
          <cell r="B295" t="str">
            <v>u</v>
          </cell>
          <cell r="C295">
            <v>5932.4</v>
          </cell>
          <cell r="D295" t="str">
            <v>INDEC-PB - 31100-1</v>
          </cell>
          <cell r="E295" t="str">
            <v xml:space="preserve">Maderas aserradas                                                      </v>
          </cell>
        </row>
        <row r="296">
          <cell r="A296" t="str">
            <v>Poste de Metalico 9m</v>
          </cell>
          <cell r="B296" t="str">
            <v>u</v>
          </cell>
          <cell r="C296">
            <v>26422.29</v>
          </cell>
          <cell r="D296" t="str">
            <v>INDEC-PB - 31100-1</v>
          </cell>
          <cell r="E296" t="str">
            <v xml:space="preserve">Maderas aserradas                                                      </v>
          </cell>
        </row>
        <row r="297">
          <cell r="A297" t="str">
            <v>Pre Ensamblado 2x16</v>
          </cell>
          <cell r="B297" t="str">
            <v>m</v>
          </cell>
          <cell r="C297">
            <v>232.52</v>
          </cell>
          <cell r="D297" t="str">
            <v>INDEC-CM - 46340-31</v>
          </cell>
          <cell r="E297" t="str">
            <v>Cable  con conductor unipolar</v>
          </cell>
        </row>
        <row r="298">
          <cell r="A298" t="str">
            <v>Rack MN 482</v>
          </cell>
          <cell r="B298" t="str">
            <v>u</v>
          </cell>
          <cell r="C298">
            <v>581.29</v>
          </cell>
          <cell r="D298" t="str">
            <v>INDEC-PB - 46212-1</v>
          </cell>
          <cell r="E298" t="str">
            <v xml:space="preserve">Interruptores eléctricos                                               </v>
          </cell>
        </row>
        <row r="299">
          <cell r="A299" t="str">
            <v>Varios alumbrado</v>
          </cell>
          <cell r="B299" t="str">
            <v>gl</v>
          </cell>
          <cell r="C299">
            <v>4513.54</v>
          </cell>
          <cell r="D299" t="str">
            <v>INDEC-CM - 46340-31</v>
          </cell>
          <cell r="E299" t="str">
            <v>Cable  con conductor unipolar</v>
          </cell>
        </row>
        <row r="300">
          <cell r="A300" t="str">
            <v>Alumbrado Público por Vivienda</v>
          </cell>
          <cell r="B300" t="str">
            <v>u</v>
          </cell>
          <cell r="C300">
            <v>15941.13</v>
          </cell>
          <cell r="D300" t="str">
            <v>INDEC-DCTO - Inciso g)</v>
          </cell>
          <cell r="E300" t="str">
            <v>Artefactos de iluminación y cableado</v>
          </cell>
        </row>
        <row r="302">
          <cell r="E302" t="str">
            <v/>
          </cell>
        </row>
        <row r="303">
          <cell r="A303" t="str">
            <v>VIVIENDA</v>
          </cell>
          <cell r="B303"/>
          <cell r="C303"/>
          <cell r="D303"/>
          <cell r="E303" t="str">
            <v/>
          </cell>
        </row>
        <row r="304">
          <cell r="A304" t="str">
            <v>Aguarrás</v>
          </cell>
          <cell r="B304" t="str">
            <v>lts</v>
          </cell>
          <cell r="C304">
            <v>422.76</v>
          </cell>
          <cell r="D304" t="str">
            <v>INDEC-DCTO - Inciso e)</v>
          </cell>
          <cell r="E304" t="str">
            <v>Productos químicos</v>
          </cell>
        </row>
        <row r="305">
          <cell r="A305" t="str">
            <v>Alambre N° 14</v>
          </cell>
          <cell r="B305" t="str">
            <v>kg</v>
          </cell>
          <cell r="C305">
            <v>267.75</v>
          </cell>
          <cell r="D305" t="str">
            <v>INDEC-PB - 41263-1</v>
          </cell>
          <cell r="E305" t="str">
            <v xml:space="preserve">Alambres de acero                                                      </v>
          </cell>
        </row>
        <row r="306">
          <cell r="A306" t="str">
            <v>Alambre N° 17</v>
          </cell>
          <cell r="B306" t="str">
            <v>kg</v>
          </cell>
          <cell r="C306">
            <v>271.27</v>
          </cell>
          <cell r="D306" t="str">
            <v>INDEC-PB - 41263-1</v>
          </cell>
          <cell r="E306" t="str">
            <v xml:space="preserve">Alambres de acero                                                      </v>
          </cell>
        </row>
        <row r="307">
          <cell r="A307" t="str">
            <v>Amortización de reglas ( 200 usos )</v>
          </cell>
          <cell r="B307" t="str">
            <v>m</v>
          </cell>
          <cell r="C307">
            <v>181.45</v>
          </cell>
          <cell r="D307" t="str">
            <v>INDEC-PB - 2710-1</v>
          </cell>
          <cell r="E307" t="str">
            <v>Hierros y aceros en formas básicas (incluye: Ferroaleaciones, Palanquillas, Chapas de acero laminadas en caliente, Chapas de acero laminadas en frío, Flejes de hierro, Hojalata, Alambrones de hierro, Hierros redondos, Perfiles de hierro, Barras de hierro y acero, Alambres de acero, Tubos de acero y Caño de hierro galvanizado con costura)</v>
          </cell>
        </row>
        <row r="308">
          <cell r="A308" t="str">
            <v>Arena Fina</v>
          </cell>
          <cell r="B308" t="str">
            <v>m3</v>
          </cell>
          <cell r="C308">
            <v>1112.2</v>
          </cell>
          <cell r="D308" t="str">
            <v>INDEC-PB - 15310-1</v>
          </cell>
          <cell r="E308" t="str">
            <v xml:space="preserve">Arenas                                                                 </v>
          </cell>
        </row>
        <row r="309">
          <cell r="A309" t="str">
            <v>Arena Gruesa Lavada</v>
          </cell>
          <cell r="B309" t="str">
            <v>m3</v>
          </cell>
          <cell r="C309">
            <v>989.87</v>
          </cell>
          <cell r="D309" t="str">
            <v>IIEE-SJ - 203001</v>
          </cell>
          <cell r="E309" t="str">
            <v>Arena clasificada lavada</v>
          </cell>
        </row>
        <row r="310">
          <cell r="A310" t="str">
            <v>Barniz Marino p/ mad. Preservador, curador, insecticida</v>
          </cell>
          <cell r="B310" t="str">
            <v>m2</v>
          </cell>
          <cell r="C310">
            <v>409.26</v>
          </cell>
          <cell r="D310" t="str">
            <v>INDEC-CM - 35110-41</v>
          </cell>
          <cell r="E310" t="str">
            <v>Barniz con poliuretano</v>
          </cell>
        </row>
        <row r="311">
          <cell r="A311" t="str">
            <v>Base anticorrosiva</v>
          </cell>
          <cell r="B311" t="str">
            <v>lts</v>
          </cell>
          <cell r="C311">
            <v>508.38</v>
          </cell>
          <cell r="D311" t="str">
            <v>INDEC-PB - 35110-2</v>
          </cell>
          <cell r="E311" t="str">
            <v xml:space="preserve">Esmaltes sintéticos                                                    </v>
          </cell>
        </row>
        <row r="312">
          <cell r="A312" t="str">
            <v>Cal</v>
          </cell>
          <cell r="B312" t="str">
            <v>kg</v>
          </cell>
          <cell r="C312">
            <v>13.48</v>
          </cell>
          <cell r="D312" t="str">
            <v>INDEC-CM - 37420-11</v>
          </cell>
          <cell r="E312" t="str">
            <v>Cal área hidratada</v>
          </cell>
        </row>
        <row r="313">
          <cell r="A313" t="str">
            <v>Cal Viva</v>
          </cell>
          <cell r="B313" t="str">
            <v>kg</v>
          </cell>
          <cell r="C313">
            <v>13.12</v>
          </cell>
          <cell r="D313" t="str">
            <v>INDEC-CM - 37420-11</v>
          </cell>
          <cell r="E313" t="str">
            <v>Cal área hidratada</v>
          </cell>
        </row>
        <row r="314">
          <cell r="A314" t="str">
            <v xml:space="preserve">Campana cocina </v>
          </cell>
          <cell r="B314" t="str">
            <v>u</v>
          </cell>
          <cell r="C314">
            <v>4037.29</v>
          </cell>
          <cell r="D314" t="str">
            <v>INDEC-PB - 42999-1</v>
          </cell>
          <cell r="E314" t="str">
            <v xml:space="preserve">Piletas y mesadas de acero inoxidable                                  </v>
          </cell>
        </row>
        <row r="315">
          <cell r="A315" t="str">
            <v>Cemento Portland</v>
          </cell>
          <cell r="B315" t="str">
            <v>kg</v>
          </cell>
          <cell r="C315">
            <v>13.03</v>
          </cell>
          <cell r="D315" t="str">
            <v>INDEC-CM - 37440-11</v>
          </cell>
          <cell r="E315" t="str">
            <v>Cemento portland normal, en bolsa</v>
          </cell>
        </row>
        <row r="316">
          <cell r="A316" t="str">
            <v xml:space="preserve">Ceramicos </v>
          </cell>
          <cell r="B316" t="str">
            <v>m2</v>
          </cell>
          <cell r="C316">
            <v>894.61</v>
          </cell>
          <cell r="D316" t="str">
            <v>INDEC-DCTO - Inciso c)</v>
          </cell>
          <cell r="E316" t="str">
            <v>Pisos y revestimientos</v>
          </cell>
        </row>
        <row r="317">
          <cell r="A317" t="str">
            <v>Ceramicos Pared</v>
          </cell>
          <cell r="B317" t="str">
            <v>m2</v>
          </cell>
          <cell r="C317">
            <v>693.78</v>
          </cell>
          <cell r="D317" t="str">
            <v>INDEC-DCTO - Inciso c)</v>
          </cell>
          <cell r="E317" t="str">
            <v>Pisos y revestimientos</v>
          </cell>
        </row>
        <row r="318">
          <cell r="A318" t="str">
            <v>Chanfles</v>
          </cell>
          <cell r="B318" t="str">
            <v>m</v>
          </cell>
          <cell r="C318">
            <v>78.62</v>
          </cell>
          <cell r="D318" t="str">
            <v>INDEC-PB - 31100-1</v>
          </cell>
          <cell r="E318" t="str">
            <v xml:space="preserve">Maderas aserradas                                                      </v>
          </cell>
        </row>
        <row r="319">
          <cell r="A319" t="str">
            <v>Cinta Durlock 75m</v>
          </cell>
          <cell r="B319" t="str">
            <v>u</v>
          </cell>
          <cell r="C319">
            <v>681.91</v>
          </cell>
          <cell r="D319" t="str">
            <v>INDEC-CM - 37410-11</v>
          </cell>
          <cell r="E319" t="str">
            <v>Yeso blanco</v>
          </cell>
        </row>
        <row r="320">
          <cell r="A320" t="str">
            <v>Cierre de Tanque</v>
          </cell>
          <cell r="B320" t="str">
            <v>gl</v>
          </cell>
          <cell r="C320">
            <v>24660.81</v>
          </cell>
          <cell r="D320" t="str">
            <v>INDEC-CM - 42943-11</v>
          </cell>
          <cell r="E320" t="str">
            <v>Metal desplegado</v>
          </cell>
        </row>
        <row r="321">
          <cell r="A321" t="str">
            <v>Claraboya</v>
          </cell>
          <cell r="B321" t="str">
            <v>u</v>
          </cell>
          <cell r="C321">
            <v>2482.29</v>
          </cell>
          <cell r="D321" t="str">
            <v>INDEC-PB - 2811-1</v>
          </cell>
          <cell r="E321" t="str">
            <v>Estructuras metálicas para construcción (incluye: Aberturas de aluminio, Aberturas de chapa de hierro y Cortinas de aluminio)</v>
          </cell>
        </row>
        <row r="322">
          <cell r="A322" t="str">
            <v>Clavos punta París 2,5</v>
          </cell>
          <cell r="B322" t="str">
            <v>kg</v>
          </cell>
          <cell r="C322">
            <v>285.36</v>
          </cell>
          <cell r="D322" t="str">
            <v>INDEC-PB - 42944-2</v>
          </cell>
          <cell r="E322" t="str">
            <v xml:space="preserve">Clavos                                                                 </v>
          </cell>
        </row>
        <row r="323">
          <cell r="A323" t="str">
            <v>Cuna de asiento para rollizo Ø promedio de 12 cm, con tornillo pasante Ø 10 mm</v>
          </cell>
          <cell r="B323" t="str">
            <v>u</v>
          </cell>
          <cell r="C323">
            <v>357.74</v>
          </cell>
          <cell r="D323" t="str">
            <v>INDEC-PB - 2710-1</v>
          </cell>
          <cell r="E323" t="str">
            <v>Hierros y aceros en formas básicas (incluye: Ferroaleaciones, Palanquillas, Chapas de acero laminadas en caliente, Chapas de acero laminadas en frío, Flejes de hierro, Hojalata, Alambrones de hierro, Hierros redondos, Perfiles de hierro, Barras de hierro y acero, Alambres de acero, Tubos de acero y Caño de hierro galvanizado con costura)</v>
          </cell>
        </row>
        <row r="324">
          <cell r="A324" t="str">
            <v>Cuñas</v>
          </cell>
          <cell r="B324" t="str">
            <v>u</v>
          </cell>
          <cell r="C324">
            <v>27.3</v>
          </cell>
          <cell r="D324" t="str">
            <v>INDEC-PB - 31100-1</v>
          </cell>
          <cell r="E324" t="str">
            <v xml:space="preserve">Maderas aserradas                                                      </v>
          </cell>
        </row>
        <row r="325">
          <cell r="A325" t="str">
            <v>Disco de Corte</v>
          </cell>
          <cell r="B325" t="str">
            <v>u</v>
          </cell>
          <cell r="C325">
            <v>146.56</v>
          </cell>
          <cell r="D325" t="str">
            <v>INDEC-PB - 42922-1</v>
          </cell>
          <cell r="E325" t="str">
            <v xml:space="preserve">Accesorios para herramientas                                           </v>
          </cell>
        </row>
        <row r="326">
          <cell r="A326" t="str">
            <v>Electrodos 2.5 mm</v>
          </cell>
          <cell r="B326" t="str">
            <v>kg</v>
          </cell>
          <cell r="C326">
            <v>433.48</v>
          </cell>
          <cell r="D326" t="str">
            <v>INDEC-PB - 42120-1</v>
          </cell>
          <cell r="E326" t="str">
            <v xml:space="preserve">Aberturas de aluminio                                                  </v>
          </cell>
        </row>
        <row r="327">
          <cell r="A327" t="str">
            <v>Emulsion asfaltica</v>
          </cell>
          <cell r="B327" t="str">
            <v>lts</v>
          </cell>
          <cell r="C327">
            <v>74.58</v>
          </cell>
          <cell r="D327" t="str">
            <v>INDEC-CM - 37940-11</v>
          </cell>
          <cell r="E327" t="str">
            <v xml:space="preserve">Pintura asfáltica </v>
          </cell>
        </row>
        <row r="328">
          <cell r="A328" t="str">
            <v>Enduido</v>
          </cell>
          <cell r="B328" t="str">
            <v>kg</v>
          </cell>
          <cell r="C328">
            <v>299.45</v>
          </cell>
          <cell r="D328" t="str">
            <v>INDEC-CM - 35110-31</v>
          </cell>
          <cell r="E328" t="str">
            <v>Pintura al látex para interiores</v>
          </cell>
        </row>
        <row r="329">
          <cell r="A329" t="str">
            <v>Entonador</v>
          </cell>
          <cell r="B329" t="str">
            <v>lts</v>
          </cell>
          <cell r="C329">
            <v>1615.14</v>
          </cell>
          <cell r="D329" t="str">
            <v>INDEC-CM - 35110-31</v>
          </cell>
          <cell r="E329" t="str">
            <v>Pintura al látex para interiores</v>
          </cell>
        </row>
        <row r="330">
          <cell r="A330" t="str">
            <v xml:space="preserve">Escotilla </v>
          </cell>
          <cell r="B330" t="str">
            <v>u</v>
          </cell>
          <cell r="C330">
            <v>7871.03</v>
          </cell>
          <cell r="D330" t="str">
            <v>INDEC-PB - 42120-1</v>
          </cell>
          <cell r="E330" t="str">
            <v xml:space="preserve">Aberturas de aluminio                                                  </v>
          </cell>
        </row>
        <row r="331">
          <cell r="A331" t="str">
            <v>Esmalte sintético</v>
          </cell>
          <cell r="B331" t="str">
            <v>lts</v>
          </cell>
          <cell r="C331">
            <v>718.95</v>
          </cell>
          <cell r="D331" t="str">
            <v>INDEC-PB - 35110-2</v>
          </cell>
          <cell r="E331" t="str">
            <v xml:space="preserve">Esmaltes sintéticos                                                    </v>
          </cell>
        </row>
        <row r="332">
          <cell r="A332" t="str">
            <v>Estructura met. base apoyo mesada</v>
          </cell>
          <cell r="B332" t="str">
            <v>u</v>
          </cell>
          <cell r="C332">
            <v>4553.99</v>
          </cell>
          <cell r="D332" t="str">
            <v>INDEC-PB - 42999-1</v>
          </cell>
          <cell r="E332" t="str">
            <v xml:space="preserve">Piletas y mesadas de acero inoxidable                                  </v>
          </cell>
        </row>
        <row r="333">
          <cell r="A333" t="str">
            <v>Fijaciones N°8 x caja 100 un.</v>
          </cell>
          <cell r="B333" t="str">
            <v>u</v>
          </cell>
          <cell r="C333">
            <v>464.19</v>
          </cell>
          <cell r="D333" t="str">
            <v>INDEC-PB - 91251-1</v>
          </cell>
          <cell r="E333" t="str">
            <v xml:space="preserve">Perfiles de hierro / acero                                           </v>
          </cell>
        </row>
        <row r="334">
          <cell r="A334" t="str">
            <v>Gargolas de H° Prefabricada</v>
          </cell>
          <cell r="B334" t="str">
            <v>u</v>
          </cell>
          <cell r="C334">
            <v>241.59</v>
          </cell>
          <cell r="D334" t="str">
            <v>IIEE-SJ - 218</v>
          </cell>
          <cell r="E334" t="str">
            <v>Hormigón Elaborado</v>
          </cell>
        </row>
        <row r="335">
          <cell r="A335" t="str">
            <v>Grancilla</v>
          </cell>
          <cell r="B335" t="str">
            <v>m3</v>
          </cell>
          <cell r="C335">
            <v>951.2</v>
          </cell>
          <cell r="D335" t="str">
            <v>IIEE-SJ - 213001</v>
          </cell>
          <cell r="E335" t="str">
            <v>Piedra Nº 1</v>
          </cell>
        </row>
        <row r="336">
          <cell r="A336" t="str">
            <v xml:space="preserve">Guardacantos de Aluminio </v>
          </cell>
          <cell r="B336" t="str">
            <v>m</v>
          </cell>
          <cell r="C336">
            <v>267.41000000000003</v>
          </cell>
          <cell r="D336" t="str">
            <v>INDEC-PB - 41532-11</v>
          </cell>
          <cell r="E336" t="str">
            <v xml:space="preserve">Lingotes de aluminio y sus aleaciones                       </v>
          </cell>
        </row>
        <row r="337">
          <cell r="A337" t="str">
            <v>Hidrófugo Ceresita</v>
          </cell>
          <cell r="B337" t="str">
            <v>lts</v>
          </cell>
          <cell r="C337">
            <v>73.63</v>
          </cell>
          <cell r="D337" t="str">
            <v>INDEC-PB - 37990-1</v>
          </cell>
          <cell r="E337" t="str">
            <v xml:space="preserve">Hidrófugos                                                             </v>
          </cell>
        </row>
        <row r="338">
          <cell r="A338" t="str">
            <v>Hierro</v>
          </cell>
          <cell r="B338" t="str">
            <v>kg</v>
          </cell>
          <cell r="C338">
            <v>144.44</v>
          </cell>
          <cell r="D338" t="str">
            <v>INDEC-PB - 41261-1</v>
          </cell>
          <cell r="E338" t="str">
            <v xml:space="preserve">Barras de hierro y acero                                               </v>
          </cell>
        </row>
        <row r="339">
          <cell r="A339" t="str">
            <v>Imprimacion</v>
          </cell>
          <cell r="B339" t="str">
            <v>lts</v>
          </cell>
          <cell r="C339">
            <v>449.18</v>
          </cell>
          <cell r="D339" t="str">
            <v>INDEC-CM - 35110-61</v>
          </cell>
          <cell r="E339" t="str">
            <v>Fijador  al agua</v>
          </cell>
        </row>
        <row r="340">
          <cell r="A340" t="str">
            <v>Ladrillo ceramico</v>
          </cell>
          <cell r="B340" t="str">
            <v>u</v>
          </cell>
          <cell r="C340">
            <v>98.22</v>
          </cell>
          <cell r="D340" t="str">
            <v>INDEC-CM - 37350-11</v>
          </cell>
          <cell r="E340" t="str">
            <v>Ladrillo cerámico hueco</v>
          </cell>
        </row>
        <row r="341">
          <cell r="A341" t="str">
            <v>Ladrillon</v>
          </cell>
          <cell r="B341" t="str">
            <v>u</v>
          </cell>
          <cell r="C341">
            <v>23.83</v>
          </cell>
          <cell r="D341" t="str">
            <v>IIEE-SJ - 205002</v>
          </cell>
          <cell r="E341" t="str">
            <v>LADRILLON 1°</v>
          </cell>
        </row>
        <row r="342">
          <cell r="A342" t="str">
            <v>Ladrillon Escoreado</v>
          </cell>
          <cell r="B342" t="str">
            <v>u</v>
          </cell>
          <cell r="C342">
            <v>21.1</v>
          </cell>
          <cell r="D342" t="str">
            <v>IIEE-SJ - 205001</v>
          </cell>
          <cell r="E342" t="str">
            <v>LADRILLO RECOCIDO</v>
          </cell>
        </row>
        <row r="343">
          <cell r="A343" t="str">
            <v>Lana de vidrio</v>
          </cell>
          <cell r="B343" t="str">
            <v>m2</v>
          </cell>
          <cell r="C343">
            <v>221.35</v>
          </cell>
          <cell r="D343" t="str">
            <v>INDEC-CM - 34720-11</v>
          </cell>
          <cell r="E343" t="str">
            <v>Poliestireno expandido en placas</v>
          </cell>
        </row>
        <row r="344">
          <cell r="A344" t="str">
            <v>Lija</v>
          </cell>
          <cell r="B344" t="str">
            <v>u</v>
          </cell>
          <cell r="C344">
            <v>59.61</v>
          </cell>
          <cell r="D344" t="str">
            <v>INDEC-PB - 37910-1</v>
          </cell>
          <cell r="E344" t="str">
            <v xml:space="preserve">Abrasivos                                                              </v>
          </cell>
        </row>
        <row r="345">
          <cell r="A345" t="str">
            <v>Lija al agua</v>
          </cell>
          <cell r="B345" t="str">
            <v>u</v>
          </cell>
          <cell r="C345">
            <v>53.78</v>
          </cell>
          <cell r="D345" t="str">
            <v>INDEC-PB - 37910-1</v>
          </cell>
          <cell r="E345" t="str">
            <v xml:space="preserve">Abrasivos                                                              </v>
          </cell>
        </row>
        <row r="346">
          <cell r="A346" t="str">
            <v>Líquido para desencofrar</v>
          </cell>
          <cell r="B346" t="str">
            <v>lts</v>
          </cell>
          <cell r="C346">
            <v>79.510000000000005</v>
          </cell>
          <cell r="D346" t="str">
            <v>INDEC-DCTO - Inciso e)</v>
          </cell>
          <cell r="E346" t="str">
            <v>Productos químicos</v>
          </cell>
        </row>
        <row r="347">
          <cell r="A347" t="str">
            <v>Machimbre</v>
          </cell>
          <cell r="B347" t="str">
            <v>m2</v>
          </cell>
          <cell r="C347">
            <v>748.63</v>
          </cell>
          <cell r="D347" t="str">
            <v>INDEC-CM - 31210-21</v>
          </cell>
          <cell r="E347" t="str">
            <v>Machimbre con una cara cepillada</v>
          </cell>
        </row>
        <row r="348">
          <cell r="A348" t="str">
            <v>Madera p/encofrado</v>
          </cell>
          <cell r="B348" t="str">
            <v>m2</v>
          </cell>
          <cell r="C348">
            <v>1163.9000000000001</v>
          </cell>
          <cell r="D348" t="str">
            <v>INDEC-PB - 31420-1</v>
          </cell>
          <cell r="E348" t="str">
            <v xml:space="preserve">Maderas terciadas fenólicas                                            </v>
          </cell>
        </row>
        <row r="349">
          <cell r="A349" t="str">
            <v>Malla antigranizo</v>
          </cell>
          <cell r="B349" t="str">
            <v>u</v>
          </cell>
          <cell r="C349">
            <v>7926.69</v>
          </cell>
          <cell r="D349" t="str">
            <v>INDEC-CM - 42943-11</v>
          </cell>
          <cell r="E349" t="str">
            <v>Metal desplegado</v>
          </cell>
        </row>
        <row r="350">
          <cell r="A350" t="str">
            <v>Masilla</v>
          </cell>
          <cell r="B350" t="str">
            <v>kg</v>
          </cell>
          <cell r="C350">
            <v>15.22</v>
          </cell>
          <cell r="D350" t="str">
            <v>INDEC-PB - 35110-2</v>
          </cell>
          <cell r="E350" t="str">
            <v xml:space="preserve">Esmaltes sintéticos                                                    </v>
          </cell>
        </row>
        <row r="351">
          <cell r="A351" t="str">
            <v>Masilla Durlock x 32kg</v>
          </cell>
          <cell r="B351" t="str">
            <v>u</v>
          </cell>
          <cell r="C351">
            <v>3025.6</v>
          </cell>
          <cell r="D351" t="str">
            <v>INDEC-CM - 37410-11</v>
          </cell>
          <cell r="E351" t="str">
            <v>Yeso blanco</v>
          </cell>
        </row>
        <row r="352">
          <cell r="A352" t="str">
            <v>Membrana impermeable</v>
          </cell>
          <cell r="B352" t="str">
            <v>m2</v>
          </cell>
          <cell r="C352">
            <v>330.17</v>
          </cell>
          <cell r="D352" t="str">
            <v>INDEC-PB - 37930-1</v>
          </cell>
          <cell r="E352" t="str">
            <v xml:space="preserve">Membranas asfálticas                                                   </v>
          </cell>
        </row>
        <row r="353">
          <cell r="A353" t="str">
            <v>Mesada (granito recostituido 2,00m x 0,60m)</v>
          </cell>
          <cell r="B353" t="str">
            <v>u</v>
          </cell>
          <cell r="C353">
            <v>13884.1</v>
          </cell>
          <cell r="D353" t="str">
            <v>INDEC-PB - 42999-1</v>
          </cell>
          <cell r="E353" t="str">
            <v xml:space="preserve">Piletas y mesadas de acero inoxidable                                  </v>
          </cell>
        </row>
        <row r="354">
          <cell r="A354" t="str">
            <v xml:space="preserve">Mesada  granito natural 1,40m x 0,60m </v>
          </cell>
          <cell r="B354" t="str">
            <v>u</v>
          </cell>
          <cell r="C354">
            <v>10918.31</v>
          </cell>
          <cell r="D354" t="str">
            <v>INDEC-PB - 42999-1</v>
          </cell>
          <cell r="E354" t="str">
            <v xml:space="preserve">Piletas y mesadas de acero inoxidable                                  </v>
          </cell>
        </row>
        <row r="355">
          <cell r="A355" t="str">
            <v xml:space="preserve">Mesada  granito natural 1,10m x 0,60m </v>
          </cell>
          <cell r="B355" t="str">
            <v>u</v>
          </cell>
          <cell r="C355">
            <v>10568.92</v>
          </cell>
          <cell r="D355" t="str">
            <v>INDEC-PB - 42999-1</v>
          </cell>
          <cell r="E355" t="str">
            <v xml:space="preserve">Piletas y mesadas de acero inoxidable                                  </v>
          </cell>
        </row>
        <row r="356">
          <cell r="A356" t="str">
            <v xml:space="preserve">Mesada  granito natural 1,00m x 0,60m </v>
          </cell>
          <cell r="B356" t="str">
            <v>u</v>
          </cell>
          <cell r="C356">
            <v>10040.469999999999</v>
          </cell>
          <cell r="D356" t="str">
            <v>INDEC-PB - 42999-1</v>
          </cell>
          <cell r="E356" t="str">
            <v xml:space="preserve">Piletas y mesadas de acero inoxidable                                  </v>
          </cell>
        </row>
        <row r="357">
          <cell r="A357" t="str">
            <v xml:space="preserve">Mesada ext. (granito recost. 1,40m x 0,60m incl apoyos) </v>
          </cell>
          <cell r="B357" t="str">
            <v>u</v>
          </cell>
          <cell r="C357">
            <v>9718.8799999999992</v>
          </cell>
          <cell r="D357" t="str">
            <v>INDEC-PB - 42999-1</v>
          </cell>
          <cell r="E357" t="str">
            <v xml:space="preserve">Piletas y mesadas de acero inoxidable                                  </v>
          </cell>
        </row>
        <row r="358">
          <cell r="A358" t="str">
            <v>Mesada granito natural. 2,00m x 0,60m (incluye bacha ac. Inox.)</v>
          </cell>
          <cell r="B358" t="str">
            <v>u</v>
          </cell>
          <cell r="C358">
            <v>23787.96</v>
          </cell>
          <cell r="D358" t="str">
            <v>INDEC-PB - 42999-1</v>
          </cell>
          <cell r="E358" t="str">
            <v xml:space="preserve">Piletas y mesadas de acero inoxidable                                  </v>
          </cell>
        </row>
        <row r="359">
          <cell r="A359" t="str">
            <v>Mesada p/disc granito natural. 2,00m x 0,60m (incluye bacha ac. Inox.)</v>
          </cell>
          <cell r="B359" t="str">
            <v>u</v>
          </cell>
          <cell r="C359">
            <v>24779.13</v>
          </cell>
          <cell r="D359" t="str">
            <v>INDEC-PB - 42999-1</v>
          </cell>
          <cell r="E359" t="str">
            <v xml:space="preserve">Piletas y mesadas de acero inoxidable                                  </v>
          </cell>
        </row>
        <row r="360">
          <cell r="A360" t="str">
            <v>Mesada p/disc. (granito recostituido 2,12m x 0,60m)</v>
          </cell>
          <cell r="B360" t="str">
            <v>u</v>
          </cell>
          <cell r="C360">
            <v>14694.02</v>
          </cell>
          <cell r="D360" t="str">
            <v>INDEC-PB - 42999-1</v>
          </cell>
          <cell r="E360" t="str">
            <v xml:space="preserve">Piletas y mesadas de acero inoxidable                                  </v>
          </cell>
        </row>
        <row r="361">
          <cell r="A361" t="str">
            <v>Montante Perfil 34mm Knauf (2,6m)</v>
          </cell>
          <cell r="B361" t="str">
            <v>u</v>
          </cell>
          <cell r="C361">
            <v>337.01</v>
          </cell>
          <cell r="D361" t="str">
            <v>INDEC-PB - 91251-1</v>
          </cell>
          <cell r="E361" t="str">
            <v xml:space="preserve">Perfiles de hierro / acero                                           </v>
          </cell>
        </row>
        <row r="362">
          <cell r="A362" t="str">
            <v>Montante Perfil 69mm Knauf (2,6m)</v>
          </cell>
          <cell r="B362" t="str">
            <v>u</v>
          </cell>
          <cell r="C362">
            <v>469.14</v>
          </cell>
          <cell r="D362" t="str">
            <v>INDEC-PB - 91251-1</v>
          </cell>
          <cell r="E362" t="str">
            <v xml:space="preserve">Perfiles de hierro / acero                                           </v>
          </cell>
        </row>
        <row r="363">
          <cell r="A363" t="str">
            <v>Óxido Férrico</v>
          </cell>
          <cell r="B363" t="str">
            <v>kg</v>
          </cell>
          <cell r="C363">
            <v>80.959999999999994</v>
          </cell>
          <cell r="D363" t="str">
            <v>IIEE-SJ - 207</v>
          </cell>
          <cell r="E363" t="str">
            <v>Pinturas y afines</v>
          </cell>
        </row>
        <row r="364">
          <cell r="A364" t="str">
            <v>Pastina</v>
          </cell>
          <cell r="B364" t="str">
            <v>kg</v>
          </cell>
          <cell r="C364">
            <v>86.22</v>
          </cell>
          <cell r="D364" t="str">
            <v>INDEC-PB - 37990-2</v>
          </cell>
          <cell r="E364" t="str">
            <v xml:space="preserve">Pegamentos para revestimientos                                         </v>
          </cell>
        </row>
        <row r="365">
          <cell r="A365" t="str">
            <v>Pegamento</v>
          </cell>
          <cell r="B365" t="str">
            <v>kg</v>
          </cell>
          <cell r="C365">
            <v>22.07</v>
          </cell>
          <cell r="D365" t="str">
            <v>INDEC-PB - 37990-2</v>
          </cell>
          <cell r="E365" t="str">
            <v xml:space="preserve">Pegamentos para revestimientos                                         </v>
          </cell>
        </row>
        <row r="366">
          <cell r="A366" t="str">
            <v>Piedra Bola</v>
          </cell>
          <cell r="B366" t="str">
            <v>m3</v>
          </cell>
          <cell r="C366">
            <v>1332.86</v>
          </cell>
          <cell r="D366" t="str">
            <v>IIEE-SJ - 203002</v>
          </cell>
          <cell r="E366" t="str">
            <v>Canto rodado clasificado</v>
          </cell>
        </row>
        <row r="367">
          <cell r="A367" t="str">
            <v>Pileta de lavar con estructura de apoyo</v>
          </cell>
          <cell r="B367" t="str">
            <v>u</v>
          </cell>
          <cell r="C367">
            <v>7367.66</v>
          </cell>
          <cell r="D367" t="str">
            <v>INDEC-PB - 42999-1</v>
          </cell>
          <cell r="E367" t="str">
            <v xml:space="preserve">Piletas y mesadas de acero inoxidable                                  </v>
          </cell>
        </row>
        <row r="368">
          <cell r="A368" t="str">
            <v>Pintura Esmalte Sintético</v>
          </cell>
          <cell r="B368" t="str">
            <v>lts</v>
          </cell>
          <cell r="C368">
            <v>718.95</v>
          </cell>
          <cell r="D368" t="str">
            <v>INDEC-PB - 35110-2</v>
          </cell>
          <cell r="E368" t="str">
            <v xml:space="preserve">Esmaltes sintéticos                                                    </v>
          </cell>
        </row>
        <row r="369">
          <cell r="A369" t="str">
            <v>Pintura latex interior</v>
          </cell>
          <cell r="B369" t="str">
            <v>lts</v>
          </cell>
          <cell r="C369">
            <v>484.41</v>
          </cell>
          <cell r="D369" t="str">
            <v>INDEC-CM - 35110-31</v>
          </cell>
          <cell r="E369" t="str">
            <v>Pintura al látex para interiores</v>
          </cell>
        </row>
        <row r="370">
          <cell r="A370" t="str">
            <v>Pintura latex exterior</v>
          </cell>
          <cell r="B370" t="str">
            <v>lts</v>
          </cell>
          <cell r="C370">
            <v>502.02</v>
          </cell>
          <cell r="D370" t="str">
            <v>INDEC-CM - 35110-32</v>
          </cell>
          <cell r="E370" t="str">
            <v>Pintura al látex para exteriores</v>
          </cell>
        </row>
        <row r="371">
          <cell r="A371" t="str">
            <v>Pintura Epoxi para pisos</v>
          </cell>
          <cell r="B371" t="str">
            <v>lts</v>
          </cell>
          <cell r="C371">
            <v>1614.65</v>
          </cell>
          <cell r="D371" t="str">
            <v>INDEC-CM - 35110-32</v>
          </cell>
          <cell r="E371" t="str">
            <v>Pintura al látex para exteriores</v>
          </cell>
        </row>
        <row r="372">
          <cell r="A372" t="str">
            <v>Placa Poliestireno expandido 1,5cm</v>
          </cell>
          <cell r="B372" t="str">
            <v>m</v>
          </cell>
          <cell r="C372">
            <v>543.08000000000004</v>
          </cell>
          <cell r="D372" t="str">
            <v>INDEC-CM - 34720-11</v>
          </cell>
          <cell r="E372" t="str">
            <v>Poliestireno expandido en placas</v>
          </cell>
        </row>
        <row r="373">
          <cell r="A373" t="str">
            <v>Placas Yeso (verde) resistente humedad 12,5mm (1,20x2,40)</v>
          </cell>
          <cell r="B373" t="str">
            <v>u</v>
          </cell>
          <cell r="C373">
            <v>1484.12</v>
          </cell>
          <cell r="D373" t="str">
            <v>INDEC-CM - 37410-11</v>
          </cell>
          <cell r="E373" t="str">
            <v>Yeso blanco</v>
          </cell>
        </row>
        <row r="374">
          <cell r="A374" t="str">
            <v>Placas Yeso (verde) resistente humedad 9,5mm (1,20x2,40)</v>
          </cell>
          <cell r="B374" t="str">
            <v>u</v>
          </cell>
          <cell r="C374">
            <v>807.98</v>
          </cell>
          <cell r="D374" t="str">
            <v>INDEC-CM - 37410-11</v>
          </cell>
          <cell r="E374" t="str">
            <v>Yeso blanco</v>
          </cell>
        </row>
        <row r="375">
          <cell r="A375" t="str">
            <v>Planchuela metalica 11/2" x 3/16"</v>
          </cell>
          <cell r="B375" t="str">
            <v>u</v>
          </cell>
          <cell r="C375">
            <v>77.52</v>
          </cell>
          <cell r="D375" t="str">
            <v>INDEC-PB - 2710-1</v>
          </cell>
          <cell r="E375" t="str">
            <v>Hierros y aceros en formas básicas (incluye: Ferroaleaciones, Palanquillas, Chapas de acero laminadas en caliente, Chapas de acero laminadas en frío, Flejes de hierro, Hojalata, Alambrones de hierro, Hierros redondos, Perfiles de hierro, Barras de hierro y acero, Alambres de acero, Tubos de acero y Caño de hierro galvanizado con costura)</v>
          </cell>
        </row>
        <row r="376">
          <cell r="A376" t="str">
            <v>Poliestireno expandido (0,10x0,01)</v>
          </cell>
          <cell r="B376" t="str">
            <v>m</v>
          </cell>
          <cell r="C376">
            <v>278.3</v>
          </cell>
          <cell r="D376" t="str">
            <v>INDEC-CM - 34720-11</v>
          </cell>
          <cell r="E376" t="str">
            <v>Poliestireno expandido en placas</v>
          </cell>
        </row>
        <row r="377">
          <cell r="A377" t="str">
            <v>Poliestireno Expandido esp.10cm</v>
          </cell>
          <cell r="B377" t="str">
            <v>ml</v>
          </cell>
          <cell r="C377">
            <v>193.27</v>
          </cell>
          <cell r="D377" t="str">
            <v>INDEC-CM - 34720-11</v>
          </cell>
          <cell r="E377" t="str">
            <v>Poliestireno expandido en placas</v>
          </cell>
        </row>
        <row r="378">
          <cell r="A378" t="str">
            <v>Polietileno de 200 micrones</v>
          </cell>
          <cell r="B378" t="str">
            <v>m2</v>
          </cell>
          <cell r="C378">
            <v>36.39</v>
          </cell>
          <cell r="D378" t="str">
            <v>INDEC-PB - 36490-4</v>
          </cell>
          <cell r="E378" t="str">
            <v xml:space="preserve">Film de polietileno                                                    </v>
          </cell>
        </row>
        <row r="379">
          <cell r="A379" t="str">
            <v>Pomeca Puzolanica</v>
          </cell>
          <cell r="B379" t="str">
            <v>m3</v>
          </cell>
          <cell r="C379">
            <v>1987.7</v>
          </cell>
          <cell r="D379" t="str">
            <v>INDEC-CM - 34720-11</v>
          </cell>
          <cell r="E379" t="str">
            <v>Poliestireno expandido en placas</v>
          </cell>
        </row>
        <row r="380">
          <cell r="A380" t="str">
            <v>Postes de eucalipto longitud 3,65 m  y Ø promedio 18 cm</v>
          </cell>
          <cell r="B380" t="str">
            <v>u</v>
          </cell>
          <cell r="C380">
            <v>954.06</v>
          </cell>
          <cell r="D380" t="str">
            <v>INDEC-PB - 31100-1</v>
          </cell>
          <cell r="E380" t="str">
            <v xml:space="preserve">Maderas aserradas                                                      </v>
          </cell>
        </row>
        <row r="381">
          <cell r="A381" t="str">
            <v>Protector Impermeabilizante para ladrillo</v>
          </cell>
          <cell r="B381" t="str">
            <v>lts</v>
          </cell>
          <cell r="C381">
            <v>438.19</v>
          </cell>
          <cell r="D381" t="str">
            <v>INDEC-CM - 35110-32</v>
          </cell>
          <cell r="E381" t="str">
            <v>Pintura al látex para exteriores</v>
          </cell>
        </row>
        <row r="382">
          <cell r="A382" t="str">
            <v>Ripio Clasificado</v>
          </cell>
          <cell r="B382" t="str">
            <v>m3</v>
          </cell>
          <cell r="C382">
            <v>761.42</v>
          </cell>
          <cell r="D382" t="str">
            <v>IIEE-SJ - 203002</v>
          </cell>
          <cell r="E382" t="str">
            <v>Canto rodado clasificado</v>
          </cell>
        </row>
        <row r="383">
          <cell r="A383" t="str">
            <v>Ripio Comun</v>
          </cell>
          <cell r="B383" t="str">
            <v>m3</v>
          </cell>
          <cell r="C383">
            <v>686.98</v>
          </cell>
          <cell r="D383" t="str">
            <v>IIEE-SJ - 203002</v>
          </cell>
          <cell r="E383" t="str">
            <v>Canto rodado clasificado</v>
          </cell>
        </row>
        <row r="384">
          <cell r="A384" t="str">
            <v>Rollizos de eucaliptus Ø 16 cm canteado</v>
          </cell>
          <cell r="B384" t="str">
            <v>ml</v>
          </cell>
          <cell r="C384">
            <v>265</v>
          </cell>
          <cell r="D384" t="str">
            <v>INDEC-CM - 31210-21</v>
          </cell>
          <cell r="E384" t="str">
            <v>Machimbre con una cara cepillada</v>
          </cell>
        </row>
        <row r="385">
          <cell r="A385" t="str">
            <v>Rollizo de eucalipto longitud 1 m y Ø promedio de 12 cm</v>
          </cell>
          <cell r="B385" t="str">
            <v>u</v>
          </cell>
          <cell r="C385">
            <v>218.58</v>
          </cell>
          <cell r="D385" t="str">
            <v>INDEC-PB - 31100-1</v>
          </cell>
          <cell r="E385" t="str">
            <v xml:space="preserve">Maderas aserradas                                                      </v>
          </cell>
        </row>
        <row r="386">
          <cell r="A386" t="str">
            <v>Rollizo de eucalipto longitud 2 m y Ø promedio de 12 cm</v>
          </cell>
          <cell r="B386" t="str">
            <v>u</v>
          </cell>
          <cell r="C386">
            <v>437.25</v>
          </cell>
          <cell r="D386" t="str">
            <v>INDEC-PB - 31100-1</v>
          </cell>
          <cell r="E386" t="str">
            <v xml:space="preserve">Maderas aserradas                                                      </v>
          </cell>
        </row>
        <row r="387">
          <cell r="A387" t="str">
            <v>Rollizo de eucalipto longitud 2,9 m y Ø promedio de 12 cm</v>
          </cell>
          <cell r="B387" t="str">
            <v>u</v>
          </cell>
          <cell r="C387">
            <v>655.87</v>
          </cell>
          <cell r="D387" t="str">
            <v>INDEC-PB - 31100-1</v>
          </cell>
          <cell r="E387" t="str">
            <v xml:space="preserve">Maderas aserradas                                                      </v>
          </cell>
        </row>
        <row r="388">
          <cell r="A388" t="str">
            <v>Rollizo de eucalipto longitud 3,45 m y Ø promedio de 12 cm</v>
          </cell>
          <cell r="B388" t="str">
            <v>u</v>
          </cell>
          <cell r="C388">
            <v>874.56</v>
          </cell>
          <cell r="D388" t="str">
            <v>INDEC-PB - 31100-1</v>
          </cell>
          <cell r="E388" t="str">
            <v xml:space="preserve">Maderas aserradas                                                      </v>
          </cell>
        </row>
        <row r="389">
          <cell r="A389" t="str">
            <v>Salpicado Plastico</v>
          </cell>
          <cell r="B389" t="str">
            <v>kg</v>
          </cell>
          <cell r="C389">
            <v>57.07</v>
          </cell>
          <cell r="D389" t="str">
            <v>INDEC-PB - 44440-1</v>
          </cell>
          <cell r="E389" t="str">
            <v xml:space="preserve">Hormigoneras                                                           </v>
          </cell>
        </row>
        <row r="390">
          <cell r="A390" t="str">
            <v xml:space="preserve">Sellador </v>
          </cell>
          <cell r="B390" t="str">
            <v>lts</v>
          </cell>
          <cell r="C390">
            <v>268.66000000000003</v>
          </cell>
          <cell r="D390" t="str">
            <v>INDEC-PB - 35110-2</v>
          </cell>
          <cell r="E390" t="str">
            <v xml:space="preserve">Esmaltes sintéticos                                                    </v>
          </cell>
        </row>
        <row r="391">
          <cell r="A391" t="str">
            <v xml:space="preserve">Silicona </v>
          </cell>
          <cell r="B391" t="str">
            <v>gl</v>
          </cell>
          <cell r="C391">
            <v>107.27</v>
          </cell>
          <cell r="D391" t="str">
            <v>INDEC-PB - 34740-1</v>
          </cell>
          <cell r="E391" t="str">
            <v xml:space="preserve">Resinas plásticas                                                      </v>
          </cell>
        </row>
        <row r="392">
          <cell r="A392" t="str">
            <v>Solera Perfil 35mm Knauf (2,6m)</v>
          </cell>
          <cell r="B392" t="str">
            <v>u</v>
          </cell>
          <cell r="C392">
            <v>337.01</v>
          </cell>
          <cell r="D392" t="str">
            <v>INDEC-PB - 91251-1</v>
          </cell>
          <cell r="E392" t="str">
            <v xml:space="preserve">Perfiles de hierro / acero                                           </v>
          </cell>
        </row>
        <row r="393">
          <cell r="A393" t="str">
            <v>Solera Perfil 70mm Knauf (2,6m)</v>
          </cell>
          <cell r="B393" t="str">
            <v>u</v>
          </cell>
          <cell r="C393">
            <v>434.26</v>
          </cell>
          <cell r="D393" t="str">
            <v>INDEC-PB - 91251-1</v>
          </cell>
          <cell r="E393" t="str">
            <v xml:space="preserve">Perfiles de hierro / acero                                           </v>
          </cell>
        </row>
        <row r="394">
          <cell r="A394" t="str">
            <v>Soporte según Detalle I</v>
          </cell>
          <cell r="B394" t="str">
            <v>u</v>
          </cell>
          <cell r="C394">
            <v>477.01</v>
          </cell>
          <cell r="D394" t="str">
            <v>INDEC-PB - 2710-1</v>
          </cell>
          <cell r="E394" t="str">
            <v>Hierros y aceros en formas básicas (incluye: Ferroaleaciones, Palanquillas, Chapas de acero laminadas en caliente, Chapas de acero laminadas en frío, Flejes de hierro, Hojalata, Alambrones de hierro, Hierros redondos, Perfiles de hierro, Barras de hierro y acero, Alambres de acero, Tubos de acero y Caño de hierro galvanizado con costura)</v>
          </cell>
        </row>
        <row r="395">
          <cell r="A395" t="str">
            <v>Tablas</v>
          </cell>
          <cell r="B395" t="str">
            <v>m2</v>
          </cell>
          <cell r="C395">
            <v>1028.48</v>
          </cell>
          <cell r="D395" t="str">
            <v>INDEC-PB - 31100-1</v>
          </cell>
          <cell r="E395" t="str">
            <v xml:space="preserve">Maderas aserradas                                                      </v>
          </cell>
        </row>
        <row r="396">
          <cell r="A396" t="str">
            <v>Techo Metálico Autoportante</v>
          </cell>
          <cell r="B396" t="str">
            <v>gl</v>
          </cell>
          <cell r="C396">
            <v>346907.73</v>
          </cell>
          <cell r="D396" t="str">
            <v>INDEC-PB - 42999-2</v>
          </cell>
          <cell r="E396" t="str">
            <v xml:space="preserve">Chapas metálicas                                                       </v>
          </cell>
        </row>
        <row r="397">
          <cell r="A397" t="str">
            <v>Tirafondo de 16 cm</v>
          </cell>
          <cell r="B397" t="str">
            <v>u</v>
          </cell>
          <cell r="C397">
            <v>75.48</v>
          </cell>
          <cell r="D397" t="str">
            <v>INDEC-PB - 42944-1</v>
          </cell>
          <cell r="E397" t="str">
            <v xml:space="preserve">Bulones                                                                </v>
          </cell>
        </row>
        <row r="398">
          <cell r="A398" t="str">
            <v>Tirantes</v>
          </cell>
          <cell r="B398" t="str">
            <v>m</v>
          </cell>
          <cell r="C398">
            <v>196.74</v>
          </cell>
          <cell r="D398" t="str">
            <v>INDEC-PB - 31100-1</v>
          </cell>
          <cell r="E398" t="str">
            <v xml:space="preserve">Maderas aserradas                                                      </v>
          </cell>
        </row>
        <row r="399">
          <cell r="A399" t="str">
            <v>Tirantes 3" x 3"</v>
          </cell>
          <cell r="B399" t="str">
            <v>m</v>
          </cell>
          <cell r="C399">
            <v>246.61</v>
          </cell>
          <cell r="D399" t="str">
            <v>INDEC-PB - 31100-1</v>
          </cell>
          <cell r="E399" t="str">
            <v xml:space="preserve">Maderas aserradas                                                      </v>
          </cell>
        </row>
        <row r="400">
          <cell r="A400" t="str">
            <v>Tornillo Pasante Ø 10</v>
          </cell>
          <cell r="B400" t="str">
            <v>u</v>
          </cell>
          <cell r="C400">
            <v>75.53</v>
          </cell>
          <cell r="D400" t="str">
            <v>INDEC-PB - 42944-1</v>
          </cell>
          <cell r="E400" t="str">
            <v xml:space="preserve">Bulones                                                                </v>
          </cell>
        </row>
        <row r="401">
          <cell r="A401" t="str">
            <v>Tornillo Tirafondo de 3" de longitud</v>
          </cell>
          <cell r="B401" t="str">
            <v>u</v>
          </cell>
          <cell r="C401">
            <v>16.66</v>
          </cell>
          <cell r="D401" t="str">
            <v>INDEC-PB - 42944-1</v>
          </cell>
          <cell r="E401" t="str">
            <v xml:space="preserve">Bulones                                                                </v>
          </cell>
        </row>
        <row r="402">
          <cell r="A402" t="str">
            <v>Tornillos T1 punta mecha x caja 100 un.</v>
          </cell>
          <cell r="B402" t="str">
            <v>u</v>
          </cell>
          <cell r="C402">
            <v>420.17</v>
          </cell>
          <cell r="D402" t="str">
            <v>INDEC-PB - 91251-1</v>
          </cell>
          <cell r="E402" t="str">
            <v xml:space="preserve">Perfiles de hierro / acero                                           </v>
          </cell>
        </row>
        <row r="403">
          <cell r="A403" t="str">
            <v>Tornillos T2 punta aguja x caja 100 un.</v>
          </cell>
          <cell r="B403" t="str">
            <v>u</v>
          </cell>
          <cell r="C403">
            <v>231.44</v>
          </cell>
          <cell r="D403" t="str">
            <v>INDEC-PB - 91251-1</v>
          </cell>
          <cell r="E403" t="str">
            <v xml:space="preserve">Perfiles de hierro / acero                                           </v>
          </cell>
        </row>
        <row r="404">
          <cell r="A404" t="str">
            <v>Vara de eucalipto longitud 2,10 m  y Ø promedio 8 cm</v>
          </cell>
          <cell r="B404" t="str">
            <v>u</v>
          </cell>
          <cell r="C404">
            <v>816.89</v>
          </cell>
          <cell r="D404" t="str">
            <v>INDEC-PB - 31100-1</v>
          </cell>
          <cell r="E404" t="str">
            <v xml:space="preserve">Maderas aserradas                                                      </v>
          </cell>
        </row>
        <row r="405">
          <cell r="A405" t="str">
            <v>Vara de eucalipto longitud 3,25 m  y Ø promedio 8 cm</v>
          </cell>
          <cell r="B405" t="str">
            <v>u</v>
          </cell>
          <cell r="C405">
            <v>1089.25</v>
          </cell>
          <cell r="D405" t="str">
            <v>INDEC-PB - 31100-1</v>
          </cell>
          <cell r="E405" t="str">
            <v xml:space="preserve">Maderas aserradas                                                      </v>
          </cell>
        </row>
        <row r="406">
          <cell r="A406" t="str">
            <v>Ventilacion CHG Ø100 (calefón)</v>
          </cell>
          <cell r="B406" t="str">
            <v>u</v>
          </cell>
          <cell r="C406">
            <v>513.16999999999996</v>
          </cell>
          <cell r="D406" t="str">
            <v>INDEC-PB - 42999-1</v>
          </cell>
          <cell r="E406" t="str">
            <v xml:space="preserve">Piletas y mesadas de acero inoxidable                                  </v>
          </cell>
        </row>
        <row r="407">
          <cell r="A407" t="str">
            <v>Ventilacion CHG Ø125 (campana cocina)</v>
          </cell>
          <cell r="B407" t="str">
            <v>u</v>
          </cell>
          <cell r="C407">
            <v>759.31</v>
          </cell>
          <cell r="D407" t="str">
            <v>INDEC-PB - 42999-1</v>
          </cell>
          <cell r="E407" t="str">
            <v xml:space="preserve">Piletas y mesadas de acero inoxidable                                  </v>
          </cell>
        </row>
        <row r="408">
          <cell r="A408" t="str">
            <v>Vidrio / Cristal  3 mm espesor</v>
          </cell>
          <cell r="B408" t="str">
            <v>m2</v>
          </cell>
          <cell r="C408">
            <v>1995.13</v>
          </cell>
          <cell r="D408" t="str">
            <v>INDEC-PB - 37113-1</v>
          </cell>
          <cell r="E408" t="str">
            <v xml:space="preserve">Vidrio plano                                                           </v>
          </cell>
        </row>
        <row r="409">
          <cell r="A409" t="str">
            <v>Vidrio / Cristal  4mm espesor</v>
          </cell>
          <cell r="B409" t="str">
            <v>m2</v>
          </cell>
          <cell r="C409">
            <v>2630.59</v>
          </cell>
          <cell r="D409" t="str">
            <v>INDEC-PB - 37113-1</v>
          </cell>
          <cell r="E409" t="str">
            <v xml:space="preserve">Vidrio plano                                                           </v>
          </cell>
        </row>
        <row r="410">
          <cell r="A410" t="str">
            <v>Vidrio / Cristal  Laminado 3+3 - 4mm espesor</v>
          </cell>
          <cell r="B410" t="str">
            <v>m2</v>
          </cell>
          <cell r="C410">
            <v>4447.38</v>
          </cell>
          <cell r="D410" t="str">
            <v>INDEC-PB - 37113-1</v>
          </cell>
          <cell r="E410" t="str">
            <v xml:space="preserve">Vidrio plano                                                           </v>
          </cell>
        </row>
        <row r="411">
          <cell r="A411" t="str">
            <v>Vidrio / Cristal  Traslucido 4mm espesor</v>
          </cell>
          <cell r="B411" t="str">
            <v>m2</v>
          </cell>
          <cell r="C411">
            <v>3248.55</v>
          </cell>
          <cell r="D411" t="str">
            <v>INDEC-PB - 37113-1</v>
          </cell>
          <cell r="E411" t="str">
            <v xml:space="preserve">Vidrio plano                                                           </v>
          </cell>
        </row>
        <row r="412">
          <cell r="A412" t="str">
            <v>Vigueta pretensada</v>
          </cell>
          <cell r="B412" t="str">
            <v>ml</v>
          </cell>
          <cell r="C412">
            <v>512.79</v>
          </cell>
          <cell r="D412" t="str">
            <v>INDEC-CM - 37550-11</v>
          </cell>
          <cell r="E412" t="str">
            <v>Vigueta de hormigón pretensado</v>
          </cell>
        </row>
        <row r="413">
          <cell r="A413" t="str">
            <v>Yeso Especial</v>
          </cell>
          <cell r="B413" t="str">
            <v>kg</v>
          </cell>
          <cell r="C413">
            <v>19.11</v>
          </cell>
          <cell r="D413" t="str">
            <v>INDEC-CM - 37410-11</v>
          </cell>
          <cell r="E413" t="str">
            <v>Yeso blanco</v>
          </cell>
        </row>
        <row r="414">
          <cell r="A414" t="str">
            <v>Zocalo</v>
          </cell>
          <cell r="B414" t="str">
            <v>ml</v>
          </cell>
          <cell r="C414">
            <v>56.56</v>
          </cell>
          <cell r="D414" t="str">
            <v>INDEC-DCTO - Inciso c)</v>
          </cell>
          <cell r="E414" t="str">
            <v>Pisos y revestimientos</v>
          </cell>
        </row>
        <row r="415">
          <cell r="A415" t="str">
            <v xml:space="preserve">Alfajia </v>
          </cell>
          <cell r="B415" t="str">
            <v>ml</v>
          </cell>
          <cell r="C415">
            <v>88.07</v>
          </cell>
          <cell r="D415" t="str">
            <v>INDEC-PB - 31100-1</v>
          </cell>
          <cell r="E415" t="str">
            <v xml:space="preserve">Maderas aserradas                                                      </v>
          </cell>
        </row>
        <row r="416">
          <cell r="A416" t="str">
            <v>Puntal</v>
          </cell>
          <cell r="B416" t="str">
            <v>ml</v>
          </cell>
          <cell r="C416">
            <v>77.150000000000006</v>
          </cell>
          <cell r="D416" t="str">
            <v>INDEC-PB - 31100-1</v>
          </cell>
          <cell r="E416" t="str">
            <v xml:space="preserve">Maderas aserradas                                                      </v>
          </cell>
        </row>
        <row r="417">
          <cell r="A417" t="str">
            <v xml:space="preserve">Marco y hoja puerta placa </v>
          </cell>
          <cell r="B417" t="str">
            <v>u</v>
          </cell>
          <cell r="C417">
            <v>9098.58</v>
          </cell>
          <cell r="D417" t="str">
            <v>INDEC-PB - 31600-2</v>
          </cell>
          <cell r="E417" t="str">
            <v xml:space="preserve">Puertas placa                                                          </v>
          </cell>
        </row>
        <row r="418">
          <cell r="A418" t="str">
            <v>Marco y hoja PV1 chapa- (1,60x2,10), incluye mosquitecro</v>
          </cell>
          <cell r="B418" t="str">
            <v>u</v>
          </cell>
          <cell r="C418">
            <v>48440.87</v>
          </cell>
          <cell r="D418" t="str">
            <v>INDEC-CM - 42120-11</v>
          </cell>
          <cell r="E418" t="str">
            <v>Puerta metálica vidriada</v>
          </cell>
        </row>
        <row r="419">
          <cell r="A419" t="str">
            <v>Marco y hoja PV aluminio Principal (1,50x2,60), incluye mosquitecro</v>
          </cell>
          <cell r="B419" t="str">
            <v>u</v>
          </cell>
          <cell r="C419">
            <v>33798.519999999997</v>
          </cell>
          <cell r="D419" t="str">
            <v>INDEC-CM - 31600-32</v>
          </cell>
          <cell r="E419" t="str">
            <v>Puerta de entrada de madera con tableros, de calidad media</v>
          </cell>
        </row>
        <row r="420">
          <cell r="A420" t="str">
            <v xml:space="preserve"> V 1 simple incluye vidrio y mosquitero</v>
          </cell>
          <cell r="B420" t="str">
            <v>u</v>
          </cell>
          <cell r="C420">
            <v>37224.15</v>
          </cell>
          <cell r="D420" t="str">
            <v>IIEE-SJ - 211008</v>
          </cell>
          <cell r="E420" t="str">
            <v xml:space="preserve">Ventana de aluminio- corrediza  1,20x1,10 mts. con vidrio de 3 o 4 mm completa </v>
          </cell>
        </row>
        <row r="421">
          <cell r="A421" t="str">
            <v>Caño metalico 80x80x2 (CM)</v>
          </cell>
          <cell r="B421" t="str">
            <v>m</v>
          </cell>
          <cell r="C421">
            <v>1567.72</v>
          </cell>
          <cell r="D421" t="str">
            <v>INDEC-PB - 42999-2</v>
          </cell>
          <cell r="E421" t="str">
            <v xml:space="preserve">Chapas metálicas                                                       </v>
          </cell>
        </row>
        <row r="422">
          <cell r="A422" t="str">
            <v>Caño metalico 80x80x2 (VM)</v>
          </cell>
          <cell r="B422" t="str">
            <v>m</v>
          </cell>
          <cell r="C422">
            <v>1567.72</v>
          </cell>
          <cell r="D422" t="str">
            <v>INDEC-PB - 42999-2</v>
          </cell>
          <cell r="E422" t="str">
            <v xml:space="preserve">Chapas metálicas                                                       </v>
          </cell>
        </row>
        <row r="423">
          <cell r="A423" t="str">
            <v>Perfil C 80x40x15x1,6mm (K)</v>
          </cell>
          <cell r="B423" t="str">
            <v>m</v>
          </cell>
          <cell r="C423">
            <v>862.16</v>
          </cell>
          <cell r="D423" t="str">
            <v>INDEC-PB - 42999-2</v>
          </cell>
          <cell r="E423" t="str">
            <v xml:space="preserve">Chapas metálicas                                                       </v>
          </cell>
        </row>
        <row r="424">
          <cell r="A424" t="str">
            <v>Ángulo de Hierro 2 1/4x3/16x4,75mm (Long. 6cm)</v>
          </cell>
          <cell r="B424" t="str">
            <v>u</v>
          </cell>
          <cell r="C424">
            <v>47.56</v>
          </cell>
          <cell r="D424" t="str">
            <v>INDEC-PB - 42999-2</v>
          </cell>
          <cell r="E424" t="str">
            <v xml:space="preserve">Chapas metálicas                                                       </v>
          </cell>
        </row>
        <row r="425">
          <cell r="A425" t="str">
            <v>Platima 200x200x2</v>
          </cell>
          <cell r="B425" t="str">
            <v>u</v>
          </cell>
          <cell r="C425">
            <v>84.55</v>
          </cell>
          <cell r="D425" t="str">
            <v>INDEC-PB - 42999-2</v>
          </cell>
          <cell r="E425" t="str">
            <v xml:space="preserve">Chapas metálicas                                                       </v>
          </cell>
        </row>
        <row r="426">
          <cell r="A426" t="str">
            <v>Electrodos 2 1/2</v>
          </cell>
          <cell r="B426" t="str">
            <v>kg</v>
          </cell>
          <cell r="C426">
            <v>686.98</v>
          </cell>
          <cell r="D426" t="str">
            <v>INDEC-PB - 42999-2</v>
          </cell>
          <cell r="E426" t="str">
            <v xml:space="preserve">Chapas metálicas                                                       </v>
          </cell>
        </row>
        <row r="427">
          <cell r="A427" t="str">
            <v>Puertas Ventanas de Aluminio (1,80x2,60)</v>
          </cell>
          <cell r="B427" t="str">
            <v>u</v>
          </cell>
          <cell r="C427">
            <v>51919.81</v>
          </cell>
          <cell r="D427" t="str">
            <v>IIEE-SJ - 211008</v>
          </cell>
          <cell r="E427" t="str">
            <v xml:space="preserve">Ventana de aluminio- corrediza  1,20x1,10 mts. con vidrio de 3 o 4 mm completa </v>
          </cell>
        </row>
        <row r="428">
          <cell r="A428" t="str">
            <v>Carpintería de iluminación y ventilación</v>
          </cell>
          <cell r="B428" t="str">
            <v>u</v>
          </cell>
          <cell r="C428">
            <v>16513.93</v>
          </cell>
          <cell r="D428" t="str">
            <v>IIEE-SJ - 211008</v>
          </cell>
          <cell r="E428" t="str">
            <v xml:space="preserve">Ventana de aluminio- corrediza  1,20x1,10 mts. con vidrio de 3 o 4 mm completa </v>
          </cell>
        </row>
        <row r="429">
          <cell r="A429" t="str">
            <v>Revoque Termoaislante</v>
          </cell>
          <cell r="B429" t="str">
            <v>kg</v>
          </cell>
          <cell r="C429">
            <v>37.42</v>
          </cell>
          <cell r="D429" t="str">
            <v>INDEC-CM - 34720-11</v>
          </cell>
          <cell r="E429" t="str">
            <v>Poliestireno expandido en placas</v>
          </cell>
        </row>
        <row r="430">
          <cell r="A430" t="str">
            <v>Tareas de limpieza y mantenimiento de obra</v>
          </cell>
          <cell r="B430" t="str">
            <v>gl</v>
          </cell>
          <cell r="C430">
            <v>17281.656000000003</v>
          </cell>
          <cell r="D430" t="str">
            <v>IIEE-SJ - 212001</v>
          </cell>
          <cell r="E430" t="str">
            <v>Gas Oil</v>
          </cell>
        </row>
        <row r="431">
          <cell r="C431">
            <v>36312.849152542374</v>
          </cell>
          <cell r="D431">
            <v>19031.193152542372</v>
          </cell>
          <cell r="E431"/>
        </row>
        <row r="433">
          <cell r="A433" t="str">
            <v>URBANIZACION</v>
          </cell>
          <cell r="B433"/>
          <cell r="C433"/>
          <cell r="D433"/>
          <cell r="E433" t="str">
            <v/>
          </cell>
        </row>
        <row r="434">
          <cell r="A434" t="str">
            <v>Abrazadera de chapa</v>
          </cell>
          <cell r="B434" t="str">
            <v>u</v>
          </cell>
          <cell r="C434">
            <v>300.81</v>
          </cell>
          <cell r="D434" t="str">
            <v>INDEC-PB - 42999-2</v>
          </cell>
          <cell r="E434" t="str">
            <v xml:space="preserve">Chapas metálicas                                                       </v>
          </cell>
        </row>
        <row r="435">
          <cell r="A435" t="str">
            <v>Adoquines</v>
          </cell>
          <cell r="B435" t="str">
            <v>u</v>
          </cell>
          <cell r="C435">
            <v>340.3</v>
          </cell>
          <cell r="D435" t="str">
            <v>INDEC-PB - 37510-1</v>
          </cell>
          <cell r="E435" t="str">
            <v xml:space="preserve">Hormigón                                                               </v>
          </cell>
        </row>
        <row r="436">
          <cell r="A436" t="str">
            <v>Alambre  Galvanizado 14</v>
          </cell>
          <cell r="B436" t="str">
            <v>kg</v>
          </cell>
          <cell r="C436">
            <v>376.54</v>
          </cell>
          <cell r="D436" t="str">
            <v>INDEC-PB - 41263-1</v>
          </cell>
          <cell r="E436" t="str">
            <v xml:space="preserve">Alambres de acero                                                      </v>
          </cell>
        </row>
        <row r="437">
          <cell r="A437" t="str">
            <v>Alambre  Galvanizado Puas</v>
          </cell>
          <cell r="B437" t="str">
            <v>kg</v>
          </cell>
          <cell r="C437">
            <v>436.64</v>
          </cell>
          <cell r="D437" t="str">
            <v>INDEC-PB - 41263-1</v>
          </cell>
          <cell r="E437" t="str">
            <v xml:space="preserve">Alambres de acero                                                      </v>
          </cell>
        </row>
        <row r="438">
          <cell r="A438" t="str">
            <v xml:space="preserve">Alambre Romboidal </v>
          </cell>
          <cell r="B438" t="str">
            <v>m</v>
          </cell>
          <cell r="C438">
            <v>290.47000000000003</v>
          </cell>
          <cell r="D438" t="str">
            <v>INDEC-PB - 41263-1</v>
          </cell>
          <cell r="E438" t="str">
            <v xml:space="preserve">Alambres de acero                                                      </v>
          </cell>
        </row>
        <row r="439">
          <cell r="A439" t="str">
            <v>Anillo de Hº  para muro de escalada</v>
          </cell>
          <cell r="B439" t="str">
            <v>u</v>
          </cell>
          <cell r="C439">
            <v>899.66</v>
          </cell>
          <cell r="D439" t="str">
            <v>INDEC-PB - 37510-1</v>
          </cell>
          <cell r="E439" t="str">
            <v xml:space="preserve">Hormigón                                                               </v>
          </cell>
        </row>
        <row r="440">
          <cell r="A440" t="str">
            <v>Arbol (Acacia Visco altura 1,70 mtrs)</v>
          </cell>
          <cell r="B440" t="str">
            <v>u</v>
          </cell>
          <cell r="C440">
            <v>786.77</v>
          </cell>
          <cell r="D440" t="str">
            <v>INDEC-GG 31100-11</v>
          </cell>
          <cell r="E440" t="str">
            <v>Tirante sin cepillar</v>
          </cell>
        </row>
        <row r="441">
          <cell r="A441" t="str">
            <v>Arbol (Aguaribay altura 1,70 mtrs)</v>
          </cell>
          <cell r="B441" t="str">
            <v>u</v>
          </cell>
          <cell r="C441">
            <v>786.77</v>
          </cell>
          <cell r="D441" t="str">
            <v>INDEC-GG 31100-11</v>
          </cell>
          <cell r="E441" t="str">
            <v>Tirante sin cepillar</v>
          </cell>
        </row>
        <row r="442">
          <cell r="A442" t="str">
            <v>Arbol (Casuarina Equisetifolia altura 1,70 mtrs)</v>
          </cell>
          <cell r="B442" t="str">
            <v>u</v>
          </cell>
          <cell r="C442">
            <v>786.77</v>
          </cell>
          <cell r="D442" t="str">
            <v>INDEC-GG 31100-11</v>
          </cell>
          <cell r="E442" t="str">
            <v>Tirante sin cepillar</v>
          </cell>
        </row>
        <row r="443">
          <cell r="A443" t="str">
            <v>Arbol (Mora Híbrida altura 1,70 mtrs)</v>
          </cell>
          <cell r="B443" t="str">
            <v>u</v>
          </cell>
          <cell r="C443">
            <v>786.77</v>
          </cell>
          <cell r="D443" t="str">
            <v>INDEC-GG 31100-11</v>
          </cell>
          <cell r="E443" t="str">
            <v>Tirante sin cepillar</v>
          </cell>
        </row>
        <row r="444">
          <cell r="A444" t="str">
            <v>Arbol Ornamental (Fresno Americano altura 2 mtrs)</v>
          </cell>
          <cell r="B444" t="str">
            <v>u</v>
          </cell>
          <cell r="C444">
            <v>1018.17</v>
          </cell>
          <cell r="D444" t="str">
            <v>INDEC-GG 31100-11</v>
          </cell>
          <cell r="E444" t="str">
            <v>Tirante sin cepillar</v>
          </cell>
        </row>
        <row r="445">
          <cell r="A445" t="str">
            <v>Arbol Ornamental (Jacarandá altura 2 mtrs)</v>
          </cell>
          <cell r="B445" t="str">
            <v>u</v>
          </cell>
          <cell r="C445">
            <v>1619.83</v>
          </cell>
          <cell r="D445" t="str">
            <v>INDEC-GG 31100-11</v>
          </cell>
          <cell r="E445" t="str">
            <v>Tirante sin cepillar</v>
          </cell>
        </row>
        <row r="446">
          <cell r="A446" t="str">
            <v>Arbol Ornamental (Lapacho Rosado altura 2 mtrs)</v>
          </cell>
          <cell r="B446" t="str">
            <v>u</v>
          </cell>
          <cell r="C446">
            <v>1569.34</v>
          </cell>
          <cell r="D446" t="str">
            <v>INDEC-GG 31100-11</v>
          </cell>
          <cell r="E446" t="str">
            <v>Tirante sin cepillar</v>
          </cell>
        </row>
        <row r="447">
          <cell r="A447" t="str">
            <v>Banco de hormigón premoldeado</v>
          </cell>
          <cell r="B447" t="str">
            <v>u</v>
          </cell>
          <cell r="C447">
            <v>11107.28</v>
          </cell>
          <cell r="D447" t="str">
            <v>INDEC-PB - 37510-1</v>
          </cell>
          <cell r="E447" t="str">
            <v xml:space="preserve">Hormigón                                                               </v>
          </cell>
        </row>
        <row r="448">
          <cell r="A448" t="str">
            <v>Caño de H° premoldeado 0,40m x1,00m</v>
          </cell>
          <cell r="B448" t="str">
            <v>u</v>
          </cell>
          <cell r="C448">
            <v>2453.13</v>
          </cell>
          <cell r="D448" t="str">
            <v>INDEC-PB - 37510-1</v>
          </cell>
          <cell r="E448" t="str">
            <v xml:space="preserve">Hormigón                                                               </v>
          </cell>
        </row>
        <row r="449">
          <cell r="A449" t="str">
            <v>Caño de PV 160mm</v>
          </cell>
          <cell r="B449" t="str">
            <v>m</v>
          </cell>
          <cell r="C449">
            <v>480.99</v>
          </cell>
          <cell r="D449" t="str">
            <v>INDEC-PB - 36320-1</v>
          </cell>
          <cell r="E449" t="str">
            <v xml:space="preserve">Caños y tubos de PVC                                                   </v>
          </cell>
        </row>
        <row r="450">
          <cell r="A450" t="str">
            <v>Caño metalico 80x40x2</v>
          </cell>
          <cell r="B450" t="str">
            <v>m</v>
          </cell>
          <cell r="C450">
            <v>743.37</v>
          </cell>
          <cell r="D450" t="str">
            <v>INDEC-PB - 91251-1</v>
          </cell>
          <cell r="E450" t="str">
            <v xml:space="preserve">Perfiles de hierro / acero                                           </v>
          </cell>
        </row>
        <row r="451">
          <cell r="A451" t="str">
            <v>Caño metalico 80x80x2</v>
          </cell>
          <cell r="B451" t="str">
            <v>m</v>
          </cell>
          <cell r="C451">
            <v>1115.06</v>
          </cell>
          <cell r="D451" t="str">
            <v>INDEC-PB - 91251-1</v>
          </cell>
          <cell r="E451" t="str">
            <v xml:space="preserve">Perfiles de hierro / acero                                           </v>
          </cell>
        </row>
        <row r="452">
          <cell r="A452" t="str">
            <v>Carpeta de concreto Asfaltica colocada</v>
          </cell>
          <cell r="B452" t="str">
            <v>m3</v>
          </cell>
          <cell r="C452">
            <v>9762.98</v>
          </cell>
          <cell r="D452" t="str">
            <v>IIEE-SJ - 214002</v>
          </cell>
          <cell r="E452" t="str">
            <v>Asfaliq EM1</v>
          </cell>
        </row>
        <row r="453">
          <cell r="A453" t="str">
            <v>Chapa 2 mm de espesor y ángulo</v>
          </cell>
          <cell r="B453" t="str">
            <v>kg</v>
          </cell>
          <cell r="C453">
            <v>113.04</v>
          </cell>
          <cell r="D453" t="str">
            <v>INDEC-DCTO - Inciso p)</v>
          </cell>
          <cell r="E453" t="str">
            <v>Gastos generales</v>
          </cell>
        </row>
        <row r="454">
          <cell r="A454" t="str">
            <v>Chapa Nº14 cortada para indicadores</v>
          </cell>
          <cell r="B454" t="str">
            <v>m2</v>
          </cell>
          <cell r="C454">
            <v>4628.0200000000004</v>
          </cell>
          <cell r="D454" t="str">
            <v>INDEC-PB - 42999-2</v>
          </cell>
          <cell r="E454" t="str">
            <v xml:space="preserve">Chapas metálicas                                                       </v>
          </cell>
        </row>
        <row r="455">
          <cell r="A455" t="str">
            <v>Chepica en panes</v>
          </cell>
          <cell r="B455" t="str">
            <v>m2</v>
          </cell>
          <cell r="C455">
            <v>185.2</v>
          </cell>
          <cell r="D455" t="str">
            <v>INDEC-GG 31100-11</v>
          </cell>
          <cell r="E455" t="str">
            <v>Tirante sin cepillar</v>
          </cell>
        </row>
        <row r="456">
          <cell r="A456" t="str">
            <v>Semilla de Chepica</v>
          </cell>
          <cell r="B456" t="str">
            <v>m2</v>
          </cell>
          <cell r="C456">
            <v>79.27</v>
          </cell>
          <cell r="D456" t="str">
            <v>INDEC-GG 31100-11</v>
          </cell>
          <cell r="E456" t="str">
            <v>Tirante sin cepillar</v>
          </cell>
        </row>
        <row r="457">
          <cell r="A457" t="str">
            <v xml:space="preserve">Compuerta incluida obra de toma </v>
          </cell>
          <cell r="B457" t="str">
            <v>u</v>
          </cell>
          <cell r="C457">
            <v>13830.06</v>
          </cell>
          <cell r="D457" t="str">
            <v>INDEC-DCTO - Inciso p)</v>
          </cell>
          <cell r="E457" t="str">
            <v>Gastos generales</v>
          </cell>
        </row>
        <row r="458">
          <cell r="A458" t="str">
            <v>Hormigón Elaborado H17</v>
          </cell>
          <cell r="B458" t="str">
            <v>m3</v>
          </cell>
          <cell r="C458">
            <v>5868.39</v>
          </cell>
          <cell r="D458" t="str">
            <v>IIEE-SJ - 218003</v>
          </cell>
          <cell r="E458" t="str">
            <v>310 X M3      H-17</v>
          </cell>
        </row>
        <row r="459">
          <cell r="A459" t="str">
            <v>Hormigón H13</v>
          </cell>
          <cell r="B459" t="str">
            <v>m3</v>
          </cell>
          <cell r="C459">
            <v>5531.89</v>
          </cell>
          <cell r="D459" t="str">
            <v>IIEE-SJ - 218002</v>
          </cell>
          <cell r="E459" t="str">
            <v>250 X M3      H-13</v>
          </cell>
        </row>
        <row r="460">
          <cell r="A460" t="str">
            <v>Incidencia de Encofrado</v>
          </cell>
          <cell r="B460" t="str">
            <v>gl</v>
          </cell>
          <cell r="C460">
            <v>974.84</v>
          </cell>
          <cell r="D460" t="str">
            <v>INDEC-PB - 31100-1</v>
          </cell>
          <cell r="E460" t="str">
            <v xml:space="preserve">Maderas aserradas                                                      </v>
          </cell>
        </row>
        <row r="461">
          <cell r="A461" t="str">
            <v>Incidencia de Encofrado 5%</v>
          </cell>
          <cell r="B461" t="str">
            <v>gl</v>
          </cell>
          <cell r="C461">
            <v>67.48</v>
          </cell>
          <cell r="D461" t="str">
            <v>INDEC-PB - 31100-1</v>
          </cell>
          <cell r="E461" t="str">
            <v xml:space="preserve">Maderas aserradas                                                      </v>
          </cell>
        </row>
        <row r="462">
          <cell r="A462" t="str">
            <v>Indicadores de calles</v>
          </cell>
          <cell r="B462" t="str">
            <v>u</v>
          </cell>
          <cell r="C462">
            <v>9688.17</v>
          </cell>
          <cell r="D462" t="str">
            <v>INDEC-PB - 2710-1</v>
          </cell>
          <cell r="E462" t="str">
            <v>Hierros y aceros en formas básicas (incluye: Ferroaleaciones, Palanquillas, Chapas de acero laminadas en caliente, Chapas de acero laminadas en frío, Flejes de hierro, Hojalata, Alambrones de hierro, Hierros redondos, Perfiles de hierro, Barras de hierro y acero, Alambres de acero, Tubos de acero y Caño de hierro galvanizado con costura)</v>
          </cell>
        </row>
        <row r="463">
          <cell r="A463" t="str">
            <v>Limpieza Final de Obra</v>
          </cell>
          <cell r="B463" t="str">
            <v>m2</v>
          </cell>
          <cell r="C463">
            <v>583.54999999999995</v>
          </cell>
          <cell r="D463" t="str">
            <v>INDEC-DCTO - Inciso p)</v>
          </cell>
          <cell r="E463" t="str">
            <v>Gastos generales</v>
          </cell>
        </row>
        <row r="464">
          <cell r="A464" t="str">
            <v>Material de Rechazo</v>
          </cell>
          <cell r="B464" t="str">
            <v>m3</v>
          </cell>
          <cell r="C464">
            <v>274.23</v>
          </cell>
          <cell r="D464" t="str">
            <v>INDEC-PB - 15320-1</v>
          </cell>
          <cell r="E464" t="str">
            <v xml:space="preserve">Piedras                                                                </v>
          </cell>
        </row>
        <row r="465">
          <cell r="A465" t="str">
            <v>Material granular para base</v>
          </cell>
          <cell r="B465" t="str">
            <v>m3</v>
          </cell>
          <cell r="C465">
            <v>779.7</v>
          </cell>
          <cell r="D465" t="str">
            <v>INDEC-PB - 15320-1</v>
          </cell>
          <cell r="E465" t="str">
            <v xml:space="preserve">Piedras                                                                </v>
          </cell>
        </row>
        <row r="466">
          <cell r="A466" t="str">
            <v>Material granular para Sub-base</v>
          </cell>
          <cell r="B466" t="str">
            <v>m3</v>
          </cell>
          <cell r="C466">
            <v>657.47</v>
          </cell>
          <cell r="D466" t="str">
            <v>INDEC-PB - 15320-1</v>
          </cell>
          <cell r="E466" t="str">
            <v xml:space="preserve">Piedras                                                                </v>
          </cell>
        </row>
        <row r="467">
          <cell r="A467" t="str">
            <v>Material no clasificado</v>
          </cell>
          <cell r="B467" t="str">
            <v>m3</v>
          </cell>
          <cell r="C467">
            <v>536.58000000000004</v>
          </cell>
          <cell r="D467" t="str">
            <v>INDEC-PB - 15320-1</v>
          </cell>
          <cell r="E467" t="str">
            <v xml:space="preserve">Piedras                                                                </v>
          </cell>
        </row>
        <row r="468">
          <cell r="A468" t="str">
            <v>Materiales varios (Vertice de Hormigon)</v>
          </cell>
          <cell r="B468" t="str">
            <v>gl</v>
          </cell>
          <cell r="C468">
            <v>200.03</v>
          </cell>
          <cell r="D468" t="str">
            <v>INDEC-PB - 37510-1</v>
          </cell>
          <cell r="E468" t="str">
            <v xml:space="preserve">Hormigón                                                               </v>
          </cell>
        </row>
        <row r="469">
          <cell r="A469" t="str">
            <v>Muro  de escalada con banco de Hº Aº (4,78m)</v>
          </cell>
          <cell r="B469" t="str">
            <v>u</v>
          </cell>
          <cell r="C469">
            <v>64600.82</v>
          </cell>
          <cell r="D469" t="str">
            <v>INDEC-PB - 37510-1</v>
          </cell>
          <cell r="E469" t="str">
            <v xml:space="preserve">Hormigón                                                               </v>
          </cell>
        </row>
        <row r="470">
          <cell r="A470" t="str">
            <v>Muro con banco de Hº Aº</v>
          </cell>
          <cell r="B470" t="str">
            <v>u</v>
          </cell>
          <cell r="C470">
            <v>64604.13</v>
          </cell>
          <cell r="D470" t="str">
            <v>INDEC-PB - 37510-1</v>
          </cell>
          <cell r="E470" t="str">
            <v xml:space="preserve">Hormigón                                                               </v>
          </cell>
        </row>
        <row r="471">
          <cell r="A471" t="str">
            <v>Pintura Termoplástica Reflectante</v>
          </cell>
          <cell r="B471" t="str">
            <v>m2</v>
          </cell>
          <cell r="C471">
            <v>3551.68</v>
          </cell>
          <cell r="D471" t="str">
            <v>DNV-T I - 40</v>
          </cell>
          <cell r="E471" t="str">
            <v>Pintura termoplástica reflectante.</v>
          </cell>
        </row>
        <row r="472">
          <cell r="A472" t="str">
            <v xml:space="preserve">Planchuela </v>
          </cell>
          <cell r="B472" t="str">
            <v>m</v>
          </cell>
          <cell r="C472">
            <v>126.79</v>
          </cell>
          <cell r="D472" t="str">
            <v>INDEC-PB - 41263-1</v>
          </cell>
          <cell r="E472" t="str">
            <v xml:space="preserve">Alambres de acero                                                      </v>
          </cell>
        </row>
        <row r="473">
          <cell r="A473" t="str">
            <v xml:space="preserve">Poste de Hormigon </v>
          </cell>
          <cell r="B473" t="str">
            <v>u</v>
          </cell>
          <cell r="C473">
            <v>1402.41</v>
          </cell>
          <cell r="D473" t="str">
            <v>INDEC-PB - 37510-1</v>
          </cell>
          <cell r="E473" t="str">
            <v xml:space="preserve">Hormigón                                                               </v>
          </cell>
        </row>
        <row r="474">
          <cell r="A474" t="str">
            <v>Poste de hormigón premoldeado</v>
          </cell>
          <cell r="B474" t="str">
            <v>u</v>
          </cell>
          <cell r="C474">
            <v>1274.6500000000001</v>
          </cell>
          <cell r="D474" t="str">
            <v>INDEC-PB - 37510-1</v>
          </cell>
          <cell r="E474" t="str">
            <v xml:space="preserve">Hormigón                                                               </v>
          </cell>
        </row>
        <row r="475">
          <cell r="A475" t="str">
            <v>Relleno de piedra de 1,5" a 2"</v>
          </cell>
          <cell r="B475" t="str">
            <v>m3</v>
          </cell>
          <cell r="C475">
            <v>432.9</v>
          </cell>
          <cell r="D475" t="str">
            <v>INDEC-PB - 15320-1</v>
          </cell>
          <cell r="E475" t="str">
            <v xml:space="preserve">Piedras                                                                </v>
          </cell>
        </row>
        <row r="476">
          <cell r="A476" t="str">
            <v>Riego de imprimación terminado</v>
          </cell>
          <cell r="B476" t="str">
            <v>gl</v>
          </cell>
          <cell r="C476">
            <v>134.58000000000001</v>
          </cell>
          <cell r="D476" t="str">
            <v>IIEE-SJ - 214002</v>
          </cell>
          <cell r="E476" t="str">
            <v>Asfaliq EM1</v>
          </cell>
        </row>
        <row r="477">
          <cell r="A477" t="str">
            <v>Riego de liga terminado</v>
          </cell>
          <cell r="B477" t="str">
            <v>gl</v>
          </cell>
          <cell r="C477">
            <v>74.09</v>
          </cell>
          <cell r="D477" t="str">
            <v>IIEE-SJ - 214002</v>
          </cell>
          <cell r="E477" t="str">
            <v>Asfaliq EM1</v>
          </cell>
        </row>
        <row r="478">
          <cell r="A478" t="str">
            <v>Tierra apta para siembra</v>
          </cell>
          <cell r="B478" t="str">
            <v>m3</v>
          </cell>
          <cell r="C478">
            <v>986.43</v>
          </cell>
          <cell r="D478" t="str">
            <v>IIEE-SJ - 203</v>
          </cell>
          <cell r="E478" t="str">
            <v>Áridos</v>
          </cell>
        </row>
        <row r="479">
          <cell r="A479" t="str">
            <v>Torniquetes  para estiramiento de Alambrado</v>
          </cell>
          <cell r="B479" t="str">
            <v>u</v>
          </cell>
          <cell r="C479">
            <v>249.74</v>
          </cell>
          <cell r="D479" t="str">
            <v>INDEC-PB - 41263-1</v>
          </cell>
          <cell r="E479" t="str">
            <v xml:space="preserve">Alambres de acero                                                      </v>
          </cell>
        </row>
        <row r="480">
          <cell r="A480" t="str">
            <v>Tutor de álamo 50mmx2,20mm</v>
          </cell>
          <cell r="B480" t="str">
            <v>u</v>
          </cell>
          <cell r="C480">
            <v>112.08</v>
          </cell>
          <cell r="D480" t="str">
            <v>INDEC-GG 31100-11</v>
          </cell>
          <cell r="E480" t="str">
            <v>Tirante sin cepillar</v>
          </cell>
        </row>
        <row r="481">
          <cell r="A481" t="str">
            <v>Caño PVC 40</v>
          </cell>
          <cell r="B481" t="str">
            <v>ml</v>
          </cell>
          <cell r="C481">
            <v>127.37</v>
          </cell>
          <cell r="D481" t="str">
            <v>INDEC-PB - 36320-1</v>
          </cell>
          <cell r="E481" t="str">
            <v xml:space="preserve">Caños y tubos de PVC                                                   </v>
          </cell>
        </row>
        <row r="482">
          <cell r="A482" t="str">
            <v>Superficie de empedrado</v>
          </cell>
          <cell r="B482" t="str">
            <v>m2</v>
          </cell>
          <cell r="C482">
            <v>1937.63</v>
          </cell>
          <cell r="D482" t="str">
            <v>INDEC-PB - 37510-1</v>
          </cell>
          <cell r="E482" t="str">
            <v xml:space="preserve">Hormigón                                                               </v>
          </cell>
        </row>
        <row r="483">
          <cell r="A483" t="str">
            <v>Cuneta impermeabilizada</v>
          </cell>
          <cell r="B483" t="str">
            <v>ml</v>
          </cell>
          <cell r="C483">
            <v>6300.84</v>
          </cell>
          <cell r="D483" t="str">
            <v>INDEC-PB - 37510-1</v>
          </cell>
          <cell r="E483" t="str">
            <v xml:space="preserve">Hormigón                                                               </v>
          </cell>
        </row>
        <row r="484">
          <cell r="A484" t="str">
            <v>Veredines</v>
          </cell>
          <cell r="B484" t="str">
            <v>m2</v>
          </cell>
          <cell r="C484">
            <v>1601.19</v>
          </cell>
          <cell r="D484" t="str">
            <v>INDEC-PB - 37510-1</v>
          </cell>
          <cell r="E484" t="str">
            <v xml:space="preserve">Hormigón                                                               </v>
          </cell>
        </row>
        <row r="485">
          <cell r="A485" t="str">
            <v>Obra de toma</v>
          </cell>
          <cell r="B485" t="str">
            <v>u</v>
          </cell>
          <cell r="C485">
            <v>5636.76</v>
          </cell>
          <cell r="D485" t="str">
            <v>INDEC-PB - 37510-1</v>
          </cell>
          <cell r="E485" t="str">
            <v xml:space="preserve">Hormigón                                                               </v>
          </cell>
        </row>
        <row r="486">
          <cell r="A486" t="str">
            <v>Comparto</v>
          </cell>
          <cell r="B486" t="str">
            <v>u</v>
          </cell>
          <cell r="C486">
            <v>6165.2</v>
          </cell>
          <cell r="D486" t="str">
            <v>INDEC-PB - 37510-1</v>
          </cell>
          <cell r="E486" t="str">
            <v xml:space="preserve">Hormigón                                                               </v>
          </cell>
        </row>
        <row r="487">
          <cell r="A487" t="str">
            <v>Cesto</v>
          </cell>
          <cell r="B487" t="str">
            <v>u</v>
          </cell>
          <cell r="C487">
            <v>15853.38</v>
          </cell>
          <cell r="D487" t="str">
            <v>INDEC-PB - 2710-1</v>
          </cell>
          <cell r="E487" t="str">
            <v>Hierros y aceros en formas básicas (incluye: Ferroaleaciones, Palanquillas, Chapas de acero laminadas en caliente, Chapas de acero laminadas en frío, Flejes de hierro, Hojalata, Alambrones de hierro, Hierros redondos, Perfiles de hierro, Barras de hierro y acero, Alambres de acero, Tubos de acero y Caño de hierro galvanizado con costura)</v>
          </cell>
        </row>
        <row r="488">
          <cell r="A488" t="str">
            <v>Carpeta de concreto asfaltica colocada 1</v>
          </cell>
          <cell r="B488" t="str">
            <v>m3</v>
          </cell>
          <cell r="C488">
            <v>715.68</v>
          </cell>
          <cell r="D488" t="str">
            <v>IIEE-SJ - 214002</v>
          </cell>
          <cell r="E488" t="str">
            <v>Asfaliq EM1</v>
          </cell>
        </row>
        <row r="489">
          <cell r="A489" t="str">
            <v>riego de liga termiando</v>
          </cell>
          <cell r="B489" t="str">
            <v>gl</v>
          </cell>
          <cell r="C489">
            <v>74.08</v>
          </cell>
          <cell r="D489" t="str">
            <v>IIEE-SJ - 214003</v>
          </cell>
          <cell r="E489" t="str">
            <v>Asfaliq ER1</v>
          </cell>
        </row>
        <row r="490">
          <cell r="A490" t="str">
            <v>riego de imprimacion terminado</v>
          </cell>
          <cell r="B490" t="str">
            <v>gl</v>
          </cell>
          <cell r="C490">
            <v>134.57</v>
          </cell>
          <cell r="D490" t="str">
            <v>IIEE-SJ - 214004</v>
          </cell>
          <cell r="E490" t="str">
            <v>Emulsion EBCR</v>
          </cell>
        </row>
        <row r="491">
          <cell r="E491" t="str">
            <v/>
          </cell>
        </row>
        <row r="495">
          <cell r="A495" t="str">
            <v>FLETE</v>
          </cell>
          <cell r="B495"/>
          <cell r="C495"/>
          <cell r="D495"/>
          <cell r="E495"/>
        </row>
        <row r="496">
          <cell r="A496" t="str">
            <v>Flete Vivienda</v>
          </cell>
          <cell r="B496" t="str">
            <v>gl</v>
          </cell>
          <cell r="C496">
            <v>6126.4019357570805</v>
          </cell>
          <cell r="D496" t="str">
            <v>INDEC-PB - 33360-1</v>
          </cell>
          <cell r="E496" t="str">
            <v xml:space="preserve">Gas oil                                                                </v>
          </cell>
        </row>
        <row r="497">
          <cell r="A497"/>
          <cell r="C497">
            <v>5</v>
          </cell>
          <cell r="D497" t="str">
            <v>km  Distancia</v>
          </cell>
        </row>
        <row r="498">
          <cell r="A498"/>
          <cell r="C498">
            <v>143</v>
          </cell>
          <cell r="D498" t="str">
            <v>Cantidad Vivienda</v>
          </cell>
        </row>
        <row r="499">
          <cell r="A499" t="str">
            <v>Flete compensación traslados de materiales varios</v>
          </cell>
          <cell r="B499" t="str">
            <v>gl</v>
          </cell>
          <cell r="C499">
            <v>4300</v>
          </cell>
          <cell r="D499" t="str">
            <v>INDEC-PB - 33360-1</v>
          </cell>
          <cell r="E499" t="str">
            <v xml:space="preserve">Gas oil                                                                </v>
          </cell>
        </row>
        <row r="500">
          <cell r="A500" t="str">
            <v>Flete compensación Infraestructura</v>
          </cell>
          <cell r="B500" t="str">
            <v>gl</v>
          </cell>
          <cell r="C500">
            <v>4300</v>
          </cell>
          <cell r="D500" t="str">
            <v>INDEC-PB - 33360-1</v>
          </cell>
          <cell r="E500" t="str">
            <v xml:space="preserve">Gas oil                                                                </v>
          </cell>
        </row>
        <row r="501">
          <cell r="A501"/>
        </row>
        <row r="502">
          <cell r="A502"/>
          <cell r="C502">
            <v>4367</v>
          </cell>
        </row>
        <row r="503">
          <cell r="A503"/>
          <cell r="E503">
            <v>737.70491803278685</v>
          </cell>
        </row>
        <row r="504">
          <cell r="A504"/>
        </row>
        <row r="505">
          <cell r="A505"/>
          <cell r="C505">
            <v>545756409.78867006</v>
          </cell>
          <cell r="D505" t="str">
            <v>MONTO TOTAL DE VIVIENDA</v>
          </cell>
          <cell r="E505"/>
        </row>
        <row r="506">
          <cell r="A506"/>
          <cell r="B506"/>
          <cell r="C506"/>
          <cell r="D506"/>
          <cell r="E506"/>
        </row>
        <row r="507">
          <cell r="D507"/>
        </row>
        <row r="508">
          <cell r="B508" t="str">
            <v>Litros cada 100 km</v>
          </cell>
          <cell r="D508"/>
        </row>
        <row r="509">
          <cell r="B509">
            <v>40</v>
          </cell>
          <cell r="D509"/>
          <cell r="E509">
            <v>160</v>
          </cell>
        </row>
        <row r="510">
          <cell r="E510">
            <v>9760</v>
          </cell>
        </row>
      </sheetData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RAESTRUCTURA BASICA"/>
      <sheetName val="ESPECIALES"/>
      <sheetName val="PT"/>
      <sheetName val="CdA"/>
      <sheetName val="Grafico Curva Inversiones"/>
    </sheetNames>
    <sheetDataSet>
      <sheetData sheetId="0"/>
      <sheetData sheetId="1"/>
      <sheetData sheetId="2">
        <row r="6">
          <cell r="F6">
            <v>1</v>
          </cell>
          <cell r="G6">
            <v>2</v>
          </cell>
          <cell r="H6">
            <v>3</v>
          </cell>
          <cell r="I6">
            <v>4</v>
          </cell>
          <cell r="J6">
            <v>5</v>
          </cell>
          <cell r="K6">
            <v>6</v>
          </cell>
          <cell r="L6">
            <v>7</v>
          </cell>
          <cell r="M6">
            <v>8</v>
          </cell>
          <cell r="N6">
            <v>9</v>
          </cell>
          <cell r="O6">
            <v>10</v>
          </cell>
          <cell r="P6">
            <v>11</v>
          </cell>
          <cell r="Q6">
            <v>12</v>
          </cell>
        </row>
        <row r="101">
          <cell r="D101" t="str">
            <v>Curva Máxima</v>
          </cell>
          <cell r="E101">
            <v>0</v>
          </cell>
          <cell r="F101">
            <v>5.8299999999999998E-2</v>
          </cell>
          <cell r="G101">
            <v>0.15</v>
          </cell>
          <cell r="H101">
            <v>0.26</v>
          </cell>
          <cell r="I101">
            <v>0.38</v>
          </cell>
          <cell r="J101">
            <v>0.50509999999999999</v>
          </cell>
          <cell r="K101">
            <v>0.63</v>
          </cell>
          <cell r="L101">
            <v>0.74660000000000004</v>
          </cell>
          <cell r="M101">
            <v>0.82340000000000002</v>
          </cell>
          <cell r="N101">
            <v>0.9</v>
          </cell>
          <cell r="O101">
            <v>0.94669999999999999</v>
          </cell>
          <cell r="P101">
            <v>0.98329999999999995</v>
          </cell>
          <cell r="Q101">
            <v>1</v>
          </cell>
        </row>
        <row r="102">
          <cell r="D102" t="str">
            <v>Curva Mínima</v>
          </cell>
          <cell r="E102">
            <v>0</v>
          </cell>
          <cell r="F102">
            <v>1.2500000000000001E-2</v>
          </cell>
          <cell r="G102">
            <v>5.5E-2</v>
          </cell>
          <cell r="H102">
            <v>0.115</v>
          </cell>
          <cell r="I102">
            <v>0.2</v>
          </cell>
          <cell r="J102">
            <v>0.3</v>
          </cell>
          <cell r="K102">
            <v>0.4</v>
          </cell>
          <cell r="L102">
            <v>0.5</v>
          </cell>
          <cell r="M102">
            <v>0.60670000000000002</v>
          </cell>
          <cell r="N102">
            <v>0.72</v>
          </cell>
          <cell r="O102">
            <v>0.83330000000000004</v>
          </cell>
          <cell r="P102">
            <v>0.93340000000000001</v>
          </cell>
          <cell r="Q102">
            <v>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B8094-721F-4A3F-A962-988F721B56BD}">
  <sheetPr>
    <pageSetUpPr fitToPage="1"/>
  </sheetPr>
  <dimension ref="A1:H58"/>
  <sheetViews>
    <sheetView workbookViewId="0">
      <selection activeCell="H9" sqref="H9"/>
    </sheetView>
  </sheetViews>
  <sheetFormatPr baseColWidth="10" defaultRowHeight="12.75" x14ac:dyDescent="0.2"/>
  <cols>
    <col min="1" max="1" width="29.85546875" customWidth="1"/>
    <col min="2" max="2" width="18.85546875" customWidth="1"/>
    <col min="5" max="5" width="14.28515625" customWidth="1"/>
    <col min="6" max="6" width="19.85546875" customWidth="1"/>
    <col min="8" max="8" width="22.5703125" bestFit="1" customWidth="1"/>
  </cols>
  <sheetData>
    <row r="1" spans="1:8" x14ac:dyDescent="0.2">
      <c r="A1" s="297" t="s">
        <v>370</v>
      </c>
      <c r="B1" s="297" t="s">
        <v>371</v>
      </c>
      <c r="F1" t="s">
        <v>446</v>
      </c>
    </row>
    <row r="2" spans="1:8" x14ac:dyDescent="0.2">
      <c r="A2" s="297" t="s">
        <v>372</v>
      </c>
      <c r="B2" s="297" t="s">
        <v>430</v>
      </c>
    </row>
    <row r="3" spans="1:8" x14ac:dyDescent="0.2">
      <c r="A3" s="297" t="s">
        <v>373</v>
      </c>
      <c r="B3" s="297" t="s">
        <v>374</v>
      </c>
    </row>
    <row r="4" spans="1:8" x14ac:dyDescent="0.2">
      <c r="A4" s="297" t="s">
        <v>375</v>
      </c>
      <c r="B4" s="392" t="s">
        <v>376</v>
      </c>
    </row>
    <row r="5" spans="1:8" x14ac:dyDescent="0.2">
      <c r="A5" s="297" t="s">
        <v>377</v>
      </c>
      <c r="B5" t="s">
        <v>378</v>
      </c>
    </row>
    <row r="6" spans="1:8" x14ac:dyDescent="0.2">
      <c r="A6" s="297" t="s">
        <v>379</v>
      </c>
      <c r="B6" s="298">
        <v>281753128.5848</v>
      </c>
    </row>
    <row r="7" spans="1:8" x14ac:dyDescent="0.2">
      <c r="A7" s="297" t="s">
        <v>380</v>
      </c>
      <c r="B7" s="299">
        <v>0.15</v>
      </c>
    </row>
    <row r="8" spans="1:8" x14ac:dyDescent="0.2">
      <c r="A8" s="297" t="s">
        <v>381</v>
      </c>
      <c r="B8" s="300" t="s">
        <v>382</v>
      </c>
    </row>
    <row r="9" spans="1:8" x14ac:dyDescent="0.2">
      <c r="A9" s="297" t="s">
        <v>383</v>
      </c>
      <c r="B9" s="301">
        <v>360</v>
      </c>
    </row>
    <row r="10" spans="1:8" x14ac:dyDescent="0.2">
      <c r="A10" s="297" t="s">
        <v>384</v>
      </c>
      <c r="B10" s="276" t="s">
        <v>382</v>
      </c>
    </row>
    <row r="11" spans="1:8" x14ac:dyDescent="0.2">
      <c r="A11" s="297" t="s">
        <v>385</v>
      </c>
      <c r="B11" s="276" t="s">
        <v>382</v>
      </c>
    </row>
    <row r="13" spans="1:8" x14ac:dyDescent="0.2">
      <c r="B13" s="297"/>
      <c r="C13" s="297"/>
      <c r="D13" s="297"/>
      <c r="E13" s="297"/>
      <c r="F13" s="297"/>
      <c r="G13" s="297"/>
      <c r="H13" s="297"/>
    </row>
    <row r="14" spans="1:8" x14ac:dyDescent="0.2">
      <c r="A14" t="s">
        <v>431</v>
      </c>
      <c r="B14" t="s">
        <v>386</v>
      </c>
    </row>
    <row r="15" spans="1:8" x14ac:dyDescent="0.2">
      <c r="H15" s="302"/>
    </row>
    <row r="16" spans="1:8" x14ac:dyDescent="0.2">
      <c r="C16" t="s">
        <v>387</v>
      </c>
      <c r="H16" s="302"/>
    </row>
    <row r="17" spans="2:8" x14ac:dyDescent="0.2">
      <c r="H17" s="302"/>
    </row>
    <row r="18" spans="2:8" x14ac:dyDescent="0.2">
      <c r="C18" t="s">
        <v>388</v>
      </c>
      <c r="H18" s="302"/>
    </row>
    <row r="19" spans="2:8" x14ac:dyDescent="0.2">
      <c r="H19" s="302"/>
    </row>
    <row r="20" spans="2:8" x14ac:dyDescent="0.2">
      <c r="C20" t="s">
        <v>432</v>
      </c>
      <c r="H20" s="302"/>
    </row>
    <row r="21" spans="2:8" x14ac:dyDescent="0.2">
      <c r="H21" s="302"/>
    </row>
    <row r="22" spans="2:8" x14ac:dyDescent="0.2">
      <c r="C22" t="s">
        <v>433</v>
      </c>
      <c r="H22" s="302"/>
    </row>
    <row r="23" spans="2:8" x14ac:dyDescent="0.2">
      <c r="H23" s="302"/>
    </row>
    <row r="24" spans="2:8" x14ac:dyDescent="0.2">
      <c r="C24" t="s">
        <v>434</v>
      </c>
      <c r="H24" s="302"/>
    </row>
    <row r="25" spans="2:8" x14ac:dyDescent="0.2">
      <c r="H25" s="302"/>
    </row>
    <row r="26" spans="2:8" x14ac:dyDescent="0.2">
      <c r="C26" t="s">
        <v>435</v>
      </c>
      <c r="H26" s="302"/>
    </row>
    <row r="27" spans="2:8" x14ac:dyDescent="0.2">
      <c r="H27" s="302"/>
    </row>
    <row r="28" spans="2:8" x14ac:dyDescent="0.2">
      <c r="B28" s="297"/>
      <c r="H28" s="303"/>
    </row>
    <row r="29" spans="2:8" x14ac:dyDescent="0.2">
      <c r="B29" s="297"/>
      <c r="H29" s="303"/>
    </row>
    <row r="30" spans="2:8" x14ac:dyDescent="0.2">
      <c r="B30" s="297" t="s">
        <v>436</v>
      </c>
      <c r="H30" s="303"/>
    </row>
    <row r="31" spans="2:8" x14ac:dyDescent="0.2">
      <c r="B31" s="297"/>
      <c r="H31" s="303"/>
    </row>
    <row r="32" spans="2:8" x14ac:dyDescent="0.2">
      <c r="B32" s="297"/>
      <c r="H32" s="304"/>
    </row>
    <row r="33" spans="1:8" x14ac:dyDescent="0.2">
      <c r="B33" s="297"/>
      <c r="H33" s="304"/>
    </row>
    <row r="34" spans="1:8" x14ac:dyDescent="0.2">
      <c r="B34" s="297" t="s">
        <v>389</v>
      </c>
      <c r="H34" s="304"/>
    </row>
    <row r="35" spans="1:8" x14ac:dyDescent="0.2">
      <c r="B35" s="297"/>
      <c r="H35" s="303"/>
    </row>
    <row r="36" spans="1:8" x14ac:dyDescent="0.2">
      <c r="B36" s="297"/>
      <c r="C36" t="s">
        <v>390</v>
      </c>
      <c r="F36" s="394">
        <v>0.14000000000000001</v>
      </c>
      <c r="H36" s="303"/>
    </row>
    <row r="37" spans="1:8" x14ac:dyDescent="0.2">
      <c r="C37" t="s">
        <v>391</v>
      </c>
      <c r="F37" s="305"/>
    </row>
    <row r="38" spans="1:8" x14ac:dyDescent="0.2">
      <c r="F38" s="305"/>
    </row>
    <row r="39" spans="1:8" x14ac:dyDescent="0.2">
      <c r="B39" s="297"/>
      <c r="C39" t="s">
        <v>392</v>
      </c>
      <c r="F39" s="394">
        <v>0.1</v>
      </c>
      <c r="H39" s="303"/>
    </row>
    <row r="40" spans="1:8" x14ac:dyDescent="0.2">
      <c r="C40" t="s">
        <v>391</v>
      </c>
      <c r="F40" s="305"/>
    </row>
    <row r="41" spans="1:8" x14ac:dyDescent="0.2">
      <c r="F41" s="305"/>
      <c r="H41" s="302"/>
    </row>
    <row r="42" spans="1:8" x14ac:dyDescent="0.2">
      <c r="C42" t="s">
        <v>437</v>
      </c>
      <c r="F42" s="305"/>
      <c r="H42" s="303"/>
    </row>
    <row r="43" spans="1:8" x14ac:dyDescent="0.2">
      <c r="C43" t="s">
        <v>438</v>
      </c>
      <c r="F43" s="305">
        <v>0.21</v>
      </c>
      <c r="H43" s="302"/>
    </row>
    <row r="44" spans="1:8" x14ac:dyDescent="0.2">
      <c r="C44" t="s">
        <v>439</v>
      </c>
      <c r="F44" s="305">
        <v>2.4E-2</v>
      </c>
      <c r="H44" s="302"/>
    </row>
    <row r="45" spans="1:8" x14ac:dyDescent="0.2">
      <c r="F45" s="305"/>
      <c r="H45" s="306"/>
    </row>
    <row r="46" spans="1:8" x14ac:dyDescent="0.2">
      <c r="F46" s="305"/>
    </row>
    <row r="47" spans="1:8" x14ac:dyDescent="0.2">
      <c r="A47" t="s">
        <v>393</v>
      </c>
      <c r="F47" s="305"/>
      <c r="H47" s="302"/>
    </row>
    <row r="48" spans="1:8" x14ac:dyDescent="0.2">
      <c r="F48" s="305"/>
      <c r="H48" s="302"/>
    </row>
    <row r="49" spans="1:8" x14ac:dyDescent="0.2">
      <c r="A49" t="s">
        <v>440</v>
      </c>
      <c r="F49" s="305"/>
    </row>
    <row r="50" spans="1:8" x14ac:dyDescent="0.2">
      <c r="A50" t="s">
        <v>441</v>
      </c>
      <c r="F50" s="305"/>
    </row>
    <row r="51" spans="1:8" x14ac:dyDescent="0.2">
      <c r="A51" s="297"/>
      <c r="H51" s="307"/>
    </row>
    <row r="52" spans="1:8" x14ac:dyDescent="0.2">
      <c r="A52" t="s">
        <v>394</v>
      </c>
    </row>
    <row r="53" spans="1:8" x14ac:dyDescent="0.2">
      <c r="A53" t="s">
        <v>395</v>
      </c>
    </row>
    <row r="54" spans="1:8" x14ac:dyDescent="0.2">
      <c r="A54" s="308" t="s">
        <v>396</v>
      </c>
      <c r="H54" s="309"/>
    </row>
    <row r="55" spans="1:8" x14ac:dyDescent="0.2">
      <c r="H55" s="309"/>
    </row>
    <row r="56" spans="1:8" x14ac:dyDescent="0.2">
      <c r="A56" t="s">
        <v>394</v>
      </c>
      <c r="H56" s="302"/>
    </row>
    <row r="57" spans="1:8" x14ac:dyDescent="0.2">
      <c r="A57" t="s">
        <v>395</v>
      </c>
      <c r="H57" s="309"/>
    </row>
    <row r="58" spans="1:8" x14ac:dyDescent="0.2">
      <c r="A58" t="s">
        <v>396</v>
      </c>
    </row>
  </sheetData>
  <printOptions horizontalCentered="1"/>
  <pageMargins left="0.70866141732283472" right="0.31496062992125984" top="0.94488188976377963" bottom="0.35433070866141736" header="0.31496062992125984" footer="0.19685039370078741"/>
  <pageSetup paperSize="5" scale="69" orientation="portrait" r:id="rId1"/>
  <headerFooter>
    <oddHeader>&amp;C
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236"/>
  <sheetViews>
    <sheetView zoomScale="85" zoomScaleNormal="85" workbookViewId="0">
      <selection activeCell="I5" sqref="I5"/>
    </sheetView>
  </sheetViews>
  <sheetFormatPr baseColWidth="10" defaultColWidth="0" defaultRowHeight="12.75" zeroHeight="1" x14ac:dyDescent="0.2"/>
  <cols>
    <col min="1" max="1" width="5.7109375" style="9" customWidth="1"/>
    <col min="2" max="2" width="8.7109375" style="9" customWidth="1"/>
    <col min="3" max="3" width="70.7109375" style="14" customWidth="1"/>
    <col min="4" max="5" width="10.7109375" style="9" customWidth="1"/>
    <col min="6" max="8" width="26.7109375" style="9" customWidth="1"/>
    <col min="9" max="9" width="15.7109375" style="289" customWidth="1"/>
    <col min="10" max="10" width="2.5703125" style="9" hidden="1" customWidth="1"/>
    <col min="11" max="16383" width="20" style="9" hidden="1"/>
    <col min="16384" max="16384" width="10.7109375" style="9" customWidth="1"/>
  </cols>
  <sheetData>
    <row r="1" spans="2:9" ht="66" customHeight="1" x14ac:dyDescent="0.2"/>
    <row r="2" spans="2:9" ht="20.25" x14ac:dyDescent="0.2">
      <c r="H2" s="396" t="s">
        <v>444</v>
      </c>
    </row>
    <row r="3" spans="2:9" x14ac:dyDescent="0.2">
      <c r="B3" s="13" t="s">
        <v>194</v>
      </c>
      <c r="C3" s="66"/>
      <c r="F3" s="67"/>
      <c r="G3" s="67"/>
      <c r="H3" s="67"/>
    </row>
    <row r="4" spans="2:9" x14ac:dyDescent="0.2">
      <c r="C4" s="66"/>
      <c r="F4" s="65"/>
      <c r="G4" s="67"/>
      <c r="H4" s="67"/>
    </row>
    <row r="5" spans="2:9" x14ac:dyDescent="0.2">
      <c r="B5" s="412" t="s">
        <v>167</v>
      </c>
      <c r="C5" s="412"/>
      <c r="D5" s="413" t="s">
        <v>364</v>
      </c>
      <c r="E5" s="413"/>
      <c r="F5" s="413"/>
      <c r="G5" s="413"/>
    </row>
    <row r="6" spans="2:9" x14ac:dyDescent="0.2">
      <c r="B6" s="412" t="s">
        <v>166</v>
      </c>
      <c r="C6" s="412"/>
      <c r="D6" s="413" t="s">
        <v>301</v>
      </c>
      <c r="E6" s="413"/>
      <c r="F6" s="413"/>
      <c r="G6" s="413"/>
    </row>
    <row r="7" spans="2:9" x14ac:dyDescent="0.2">
      <c r="B7" s="412" t="s">
        <v>168</v>
      </c>
      <c r="C7" s="412"/>
      <c r="D7" s="413">
        <v>302</v>
      </c>
      <c r="E7" s="413"/>
      <c r="F7" s="413"/>
      <c r="G7" s="413"/>
      <c r="H7" s="67"/>
    </row>
    <row r="8" spans="2:9" x14ac:dyDescent="0.2">
      <c r="B8" s="412" t="s">
        <v>165</v>
      </c>
      <c r="C8" s="412"/>
      <c r="D8" s="413" t="s">
        <v>298</v>
      </c>
      <c r="E8" s="413"/>
      <c r="F8" s="413"/>
      <c r="G8" s="413"/>
      <c r="H8" s="67"/>
    </row>
    <row r="9" spans="2:9" x14ac:dyDescent="0.2">
      <c r="B9" s="412" t="s">
        <v>170</v>
      </c>
      <c r="C9" s="412"/>
      <c r="D9" s="414">
        <v>97.78</v>
      </c>
      <c r="E9" s="414"/>
      <c r="F9" s="414"/>
      <c r="G9" s="414"/>
      <c r="H9" s="67"/>
    </row>
    <row r="10" spans="2:9" x14ac:dyDescent="0.2">
      <c r="B10" s="412" t="s">
        <v>171</v>
      </c>
      <c r="C10" s="412"/>
      <c r="D10" s="415">
        <v>44539</v>
      </c>
      <c r="E10" s="413"/>
      <c r="F10" s="413"/>
      <c r="G10" s="413"/>
      <c r="H10" s="227"/>
    </row>
    <row r="11" spans="2:9" x14ac:dyDescent="0.2">
      <c r="B11" s="13"/>
    </row>
    <row r="12" spans="2:9" ht="23.25" customHeight="1" x14ac:dyDescent="0.2">
      <c r="B12" s="416" t="s">
        <v>195</v>
      </c>
      <c r="C12" s="416"/>
      <c r="D12" s="416"/>
      <c r="E12" s="416"/>
      <c r="F12" s="416"/>
      <c r="G12" s="416"/>
      <c r="H12" s="416"/>
    </row>
    <row r="13" spans="2:9" ht="23.25" customHeight="1" x14ac:dyDescent="0.2">
      <c r="B13" s="399" t="s">
        <v>253</v>
      </c>
      <c r="C13" s="400"/>
      <c r="D13" s="400"/>
      <c r="E13" s="400"/>
      <c r="F13" s="400"/>
      <c r="G13" s="400"/>
      <c r="H13" s="401"/>
    </row>
    <row r="14" spans="2:9" ht="12.95" customHeight="1" thickBot="1" x14ac:dyDescent="0.25">
      <c r="B14" s="13"/>
      <c r="H14" s="69"/>
    </row>
    <row r="15" spans="2:9" ht="30" customHeight="1" thickBot="1" x14ac:dyDescent="0.25">
      <c r="B15" s="5" t="s">
        <v>6</v>
      </c>
      <c r="C15" s="7" t="s">
        <v>18</v>
      </c>
      <c r="D15" s="6" t="s">
        <v>0</v>
      </c>
      <c r="E15" s="7" t="s">
        <v>7</v>
      </c>
      <c r="F15" s="7" t="s">
        <v>10</v>
      </c>
      <c r="G15" s="7" t="s">
        <v>8</v>
      </c>
      <c r="H15" s="162" t="s">
        <v>259</v>
      </c>
      <c r="I15" s="289" t="s">
        <v>362</v>
      </c>
    </row>
    <row r="16" spans="2:9" ht="6.95" customHeight="1" thickBot="1" x14ac:dyDescent="0.25">
      <c r="B16" s="13"/>
      <c r="H16" s="69"/>
    </row>
    <row r="17" spans="2:9" x14ac:dyDescent="0.2">
      <c r="B17" s="116">
        <v>1</v>
      </c>
      <c r="C17" s="117" t="s">
        <v>33</v>
      </c>
      <c r="D17" s="119"/>
      <c r="E17" s="119"/>
      <c r="F17" s="119"/>
      <c r="G17" s="120"/>
      <c r="H17" s="69"/>
    </row>
    <row r="18" spans="2:9" x14ac:dyDescent="0.2">
      <c r="B18" s="163" t="s">
        <v>55</v>
      </c>
      <c r="C18" s="164" t="s">
        <v>37</v>
      </c>
      <c r="D18" s="165"/>
      <c r="E18" s="165"/>
      <c r="F18" s="165"/>
      <c r="G18" s="166">
        <f>+G19+G20+G21</f>
        <v>0</v>
      </c>
      <c r="H18" s="69"/>
    </row>
    <row r="19" spans="2:9" ht="30" customHeight="1" x14ac:dyDescent="0.2">
      <c r="B19" s="96" t="s">
        <v>69</v>
      </c>
      <c r="C19" s="38" t="s">
        <v>202</v>
      </c>
      <c r="D19" s="72" t="s">
        <v>1</v>
      </c>
      <c r="E19" s="10"/>
      <c r="F19" s="11"/>
      <c r="G19" s="97">
        <f>E19*F19</f>
        <v>0</v>
      </c>
      <c r="H19" s="69"/>
      <c r="I19" s="289" t="e">
        <f>+G19/$G$172</f>
        <v>#DIV/0!</v>
      </c>
    </row>
    <row r="20" spans="2:9" ht="15" customHeight="1" x14ac:dyDescent="0.2">
      <c r="B20" s="98" t="s">
        <v>70</v>
      </c>
      <c r="C20" s="38" t="s">
        <v>201</v>
      </c>
      <c r="D20" s="72" t="s">
        <v>1</v>
      </c>
      <c r="E20" s="10"/>
      <c r="F20" s="11"/>
      <c r="G20" s="97">
        <f>E20*F20</f>
        <v>0</v>
      </c>
      <c r="H20" s="69"/>
      <c r="I20" s="289" t="e">
        <f>+G20/$G$172</f>
        <v>#DIV/0!</v>
      </c>
    </row>
    <row r="21" spans="2:9" ht="15" customHeight="1" x14ac:dyDescent="0.2">
      <c r="B21" s="98" t="s">
        <v>71</v>
      </c>
      <c r="C21" s="38" t="s">
        <v>279</v>
      </c>
      <c r="D21" s="72" t="s">
        <v>1</v>
      </c>
      <c r="E21" s="10"/>
      <c r="F21" s="11"/>
      <c r="G21" s="97">
        <f>E21*F21</f>
        <v>0</v>
      </c>
      <c r="H21" s="69"/>
      <c r="I21" s="289" t="e">
        <f>+G21/$G$172</f>
        <v>#DIV/0!</v>
      </c>
    </row>
    <row r="22" spans="2:9" ht="25.5" x14ac:dyDescent="0.2">
      <c r="B22" s="167" t="s">
        <v>56</v>
      </c>
      <c r="C22" s="168" t="s">
        <v>197</v>
      </c>
      <c r="D22" s="169"/>
      <c r="E22" s="170"/>
      <c r="F22" s="170"/>
      <c r="G22" s="166">
        <f>+G23+G24+G25</f>
        <v>0</v>
      </c>
      <c r="H22" s="69"/>
    </row>
    <row r="23" spans="2:9" x14ac:dyDescent="0.2">
      <c r="B23" s="98" t="s">
        <v>72</v>
      </c>
      <c r="C23" s="2" t="s">
        <v>343</v>
      </c>
      <c r="D23" s="72" t="s">
        <v>2</v>
      </c>
      <c r="E23" s="10"/>
      <c r="F23" s="11"/>
      <c r="G23" s="97">
        <f>E23*F23</f>
        <v>0</v>
      </c>
      <c r="H23" s="69"/>
      <c r="I23" s="289" t="e">
        <f>+G23/$G$172</f>
        <v>#DIV/0!</v>
      </c>
    </row>
    <row r="24" spans="2:9" x14ac:dyDescent="0.2">
      <c r="B24" s="98" t="s">
        <v>283</v>
      </c>
      <c r="C24" s="2" t="s">
        <v>305</v>
      </c>
      <c r="D24" s="72" t="s">
        <v>2</v>
      </c>
      <c r="E24" s="10"/>
      <c r="F24" s="295"/>
      <c r="G24" s="97">
        <f>E24*F24</f>
        <v>0</v>
      </c>
      <c r="H24" s="69"/>
      <c r="I24" s="289" t="e">
        <f>+G24/$G$172</f>
        <v>#DIV/0!</v>
      </c>
    </row>
    <row r="25" spans="2:9" x14ac:dyDescent="0.2">
      <c r="B25" s="98" t="s">
        <v>282</v>
      </c>
      <c r="C25" s="2" t="s">
        <v>304</v>
      </c>
      <c r="D25" s="202" t="s">
        <v>2</v>
      </c>
      <c r="E25" s="10"/>
      <c r="F25" s="11"/>
      <c r="G25" s="97">
        <f>E25*F25</f>
        <v>0</v>
      </c>
      <c r="H25" s="69"/>
      <c r="I25" s="289" t="e">
        <f>+G25/$G$172</f>
        <v>#DIV/0!</v>
      </c>
    </row>
    <row r="26" spans="2:9" ht="25.5" x14ac:dyDescent="0.2">
      <c r="B26" s="163" t="s">
        <v>57</v>
      </c>
      <c r="C26" s="168" t="s">
        <v>271</v>
      </c>
      <c r="D26" s="169"/>
      <c r="E26" s="170"/>
      <c r="F26" s="171"/>
      <c r="G26" s="166">
        <f>+G27+G28+G29</f>
        <v>0</v>
      </c>
      <c r="H26" s="69"/>
    </row>
    <row r="27" spans="2:9" x14ac:dyDescent="0.2">
      <c r="B27" s="98" t="s">
        <v>73</v>
      </c>
      <c r="C27" s="2" t="s">
        <v>342</v>
      </c>
      <c r="D27" s="72" t="s">
        <v>4</v>
      </c>
      <c r="E27" s="10"/>
      <c r="F27" s="11"/>
      <c r="G27" s="97">
        <f>E27*F27</f>
        <v>0</v>
      </c>
      <c r="H27" s="69"/>
      <c r="I27" s="289" t="e">
        <f>+G27/$G$172</f>
        <v>#DIV/0!</v>
      </c>
    </row>
    <row r="28" spans="2:9" x14ac:dyDescent="0.2">
      <c r="B28" s="98" t="s">
        <v>74</v>
      </c>
      <c r="C28" s="38" t="s">
        <v>302</v>
      </c>
      <c r="D28" s="72" t="s">
        <v>4</v>
      </c>
      <c r="E28" s="10"/>
      <c r="F28" s="11"/>
      <c r="G28" s="97">
        <f>E28*F28</f>
        <v>0</v>
      </c>
      <c r="H28" s="69"/>
      <c r="I28" s="289" t="e">
        <f>+G28/$G$172</f>
        <v>#DIV/0!</v>
      </c>
    </row>
    <row r="29" spans="2:9" x14ac:dyDescent="0.2">
      <c r="B29" s="98" t="s">
        <v>280</v>
      </c>
      <c r="C29" s="38" t="s">
        <v>303</v>
      </c>
      <c r="D29" s="202" t="s">
        <v>4</v>
      </c>
      <c r="E29" s="10"/>
      <c r="F29" s="11"/>
      <c r="G29" s="97">
        <f>E29*F29</f>
        <v>0</v>
      </c>
      <c r="H29" s="69"/>
      <c r="I29" s="289" t="e">
        <f>+G29/$G$172</f>
        <v>#DIV/0!</v>
      </c>
    </row>
    <row r="30" spans="2:9" ht="25.5" hidden="1" x14ac:dyDescent="0.2">
      <c r="B30" s="163" t="s">
        <v>75</v>
      </c>
      <c r="C30" s="168" t="s">
        <v>268</v>
      </c>
      <c r="D30" s="169"/>
      <c r="E30" s="170"/>
      <c r="F30" s="171"/>
      <c r="G30" s="166">
        <f>+G31</f>
        <v>0</v>
      </c>
      <c r="H30" s="69"/>
      <c r="I30" s="289" t="e">
        <f>+G30/$G$172</f>
        <v>#DIV/0!</v>
      </c>
    </row>
    <row r="31" spans="2:9" hidden="1" x14ac:dyDescent="0.2">
      <c r="B31" s="98" t="s">
        <v>76</v>
      </c>
      <c r="C31" s="38" t="s">
        <v>83</v>
      </c>
      <c r="D31" s="72" t="s">
        <v>4</v>
      </c>
      <c r="E31" s="10"/>
      <c r="F31" s="11"/>
      <c r="G31" s="97">
        <f>E31*F31</f>
        <v>0</v>
      </c>
      <c r="H31" s="69"/>
      <c r="I31" s="289" t="e">
        <f>+G31/$G$172</f>
        <v>#DIV/0!</v>
      </c>
    </row>
    <row r="32" spans="2:9" x14ac:dyDescent="0.2">
      <c r="B32" s="163" t="s">
        <v>77</v>
      </c>
      <c r="C32" s="168" t="s">
        <v>273</v>
      </c>
      <c r="D32" s="169"/>
      <c r="E32" s="170"/>
      <c r="F32" s="171"/>
      <c r="G32" s="166">
        <f>+G33</f>
        <v>0</v>
      </c>
      <c r="H32" s="69"/>
    </row>
    <row r="33" spans="2:10" x14ac:dyDescent="0.2">
      <c r="B33" s="98" t="s">
        <v>78</v>
      </c>
      <c r="C33" s="38" t="s">
        <v>281</v>
      </c>
      <c r="D33" s="72" t="s">
        <v>4</v>
      </c>
      <c r="E33" s="10"/>
      <c r="F33" s="11"/>
      <c r="G33" s="97">
        <f>E33*F33</f>
        <v>0</v>
      </c>
      <c r="H33" s="69"/>
      <c r="I33" s="289" t="e">
        <f>+G33/$G$172</f>
        <v>#DIV/0!</v>
      </c>
    </row>
    <row r="34" spans="2:10" ht="25.5" hidden="1" x14ac:dyDescent="0.2">
      <c r="B34" s="163" t="s">
        <v>79</v>
      </c>
      <c r="C34" s="168" t="s">
        <v>272</v>
      </c>
      <c r="D34" s="169"/>
      <c r="E34" s="170"/>
      <c r="F34" s="171"/>
      <c r="G34" s="166">
        <f>+G35</f>
        <v>0</v>
      </c>
      <c r="H34" s="69"/>
      <c r="I34" s="289" t="e">
        <f>+G34/$G$172</f>
        <v>#DIV/0!</v>
      </c>
    </row>
    <row r="35" spans="2:10" hidden="1" x14ac:dyDescent="0.2">
      <c r="B35" s="98" t="s">
        <v>80</v>
      </c>
      <c r="C35" s="38" t="s">
        <v>83</v>
      </c>
      <c r="D35" s="152" t="s">
        <v>4</v>
      </c>
      <c r="E35" s="10"/>
      <c r="F35" s="11"/>
      <c r="G35" s="97">
        <f>E35*F35</f>
        <v>0</v>
      </c>
      <c r="H35" s="69"/>
      <c r="I35" s="289" t="e">
        <f>+G35/$G$172</f>
        <v>#DIV/0!</v>
      </c>
    </row>
    <row r="36" spans="2:10" ht="25.5" x14ac:dyDescent="0.2">
      <c r="B36" s="163" t="s">
        <v>81</v>
      </c>
      <c r="C36" s="168" t="s">
        <v>31</v>
      </c>
      <c r="D36" s="169"/>
      <c r="E36" s="170"/>
      <c r="F36" s="171"/>
      <c r="G36" s="166">
        <f>+G38+G37</f>
        <v>0</v>
      </c>
      <c r="H36" s="69"/>
    </row>
    <row r="37" spans="2:10" ht="30" customHeight="1" x14ac:dyDescent="0.2">
      <c r="B37" s="98" t="s">
        <v>203</v>
      </c>
      <c r="C37" s="2" t="s">
        <v>306</v>
      </c>
      <c r="D37" s="217" t="s">
        <v>4</v>
      </c>
      <c r="E37" s="10"/>
      <c r="F37" s="11"/>
      <c r="G37" s="97">
        <f>E37*F37</f>
        <v>0</v>
      </c>
      <c r="H37" s="210"/>
      <c r="I37" s="289" t="e">
        <f>+G37/$G$172</f>
        <v>#DIV/0!</v>
      </c>
    </row>
    <row r="38" spans="2:10" ht="30" customHeight="1" thickBot="1" x14ac:dyDescent="0.25">
      <c r="B38" s="98" t="s">
        <v>308</v>
      </c>
      <c r="C38" s="2" t="s">
        <v>307</v>
      </c>
      <c r="D38" s="217" t="s">
        <v>4</v>
      </c>
      <c r="E38" s="10"/>
      <c r="F38" s="11"/>
      <c r="G38" s="97">
        <f>E38*F38</f>
        <v>0</v>
      </c>
      <c r="H38" s="69"/>
      <c r="I38" s="289" t="e">
        <f>+G38/$G$172</f>
        <v>#DIV/0!</v>
      </c>
    </row>
    <row r="39" spans="2:10" ht="13.5" hidden="1" thickBot="1" x14ac:dyDescent="0.25">
      <c r="B39" s="172" t="s">
        <v>204</v>
      </c>
      <c r="C39" s="173" t="s">
        <v>32</v>
      </c>
      <c r="D39" s="174" t="s">
        <v>25</v>
      </c>
      <c r="E39" s="175">
        <v>1</v>
      </c>
      <c r="F39" s="176">
        <v>0</v>
      </c>
      <c r="G39" s="177">
        <f>+E39*F39</f>
        <v>0</v>
      </c>
      <c r="H39" s="69"/>
      <c r="I39" s="289" t="e">
        <f>+G39/$G$172</f>
        <v>#DIV/0!</v>
      </c>
    </row>
    <row r="40" spans="2:10" s="22" customFormat="1" ht="15.75" thickBot="1" x14ac:dyDescent="0.25">
      <c r="B40" s="74"/>
      <c r="C40" s="74" t="s">
        <v>34</v>
      </c>
      <c r="D40" s="76"/>
      <c r="E40" s="77"/>
      <c r="F40" s="78"/>
      <c r="G40" s="137">
        <f>+G18+G22+G26+G30+G32+G34+G36+G39</f>
        <v>0</v>
      </c>
      <c r="H40" s="135">
        <f>G40/$D$9</f>
        <v>0</v>
      </c>
      <c r="I40" s="289"/>
      <c r="J40" s="9"/>
    </row>
    <row r="41" spans="2:10" ht="13.5" thickBot="1" x14ac:dyDescent="0.25">
      <c r="B41" s="13"/>
      <c r="H41" s="69"/>
    </row>
    <row r="42" spans="2:10" x14ac:dyDescent="0.2">
      <c r="B42" s="100">
        <v>2</v>
      </c>
      <c r="C42" s="101" t="s">
        <v>218</v>
      </c>
      <c r="D42" s="102"/>
      <c r="E42" s="102"/>
      <c r="F42" s="103"/>
      <c r="G42" s="104"/>
      <c r="H42" s="69"/>
    </row>
    <row r="43" spans="2:10" hidden="1" x14ac:dyDescent="0.2">
      <c r="B43" s="163" t="s">
        <v>58</v>
      </c>
      <c r="C43" s="173" t="s">
        <v>260</v>
      </c>
      <c r="D43" s="165"/>
      <c r="E43" s="165"/>
      <c r="F43" s="165"/>
      <c r="G43" s="166">
        <f>+G45+G46+G48</f>
        <v>0</v>
      </c>
      <c r="H43" s="69"/>
      <c r="I43" s="289" t="e">
        <f t="shared" ref="I43:I53" si="0">+G43/$G$172</f>
        <v>#DIV/0!</v>
      </c>
    </row>
    <row r="44" spans="2:10" hidden="1" x14ac:dyDescent="0.2">
      <c r="B44" s="157" t="s">
        <v>82</v>
      </c>
      <c r="C44" s="156" t="s">
        <v>205</v>
      </c>
      <c r="D44" s="72"/>
      <c r="E44" s="10"/>
      <c r="F44" s="11"/>
      <c r="G44" s="97"/>
      <c r="I44" s="289" t="e">
        <f t="shared" si="0"/>
        <v>#DIV/0!</v>
      </c>
    </row>
    <row r="45" spans="2:10" hidden="1" x14ac:dyDescent="0.2">
      <c r="B45" s="98" t="s">
        <v>212</v>
      </c>
      <c r="C45" s="38" t="s">
        <v>220</v>
      </c>
      <c r="D45" s="72" t="s">
        <v>164</v>
      </c>
      <c r="E45" s="10">
        <v>0</v>
      </c>
      <c r="F45" s="11">
        <v>0</v>
      </c>
      <c r="G45" s="97">
        <f>E45*F45</f>
        <v>0</v>
      </c>
      <c r="I45" s="289" t="e">
        <f t="shared" si="0"/>
        <v>#DIV/0!</v>
      </c>
    </row>
    <row r="46" spans="2:10" hidden="1" x14ac:dyDescent="0.2">
      <c r="B46" s="98" t="s">
        <v>213</v>
      </c>
      <c r="C46" s="38" t="s">
        <v>206</v>
      </c>
      <c r="D46" s="72" t="s">
        <v>164</v>
      </c>
      <c r="E46" s="10">
        <v>0</v>
      </c>
      <c r="F46" s="11">
        <v>0</v>
      </c>
      <c r="G46" s="97">
        <f>E46*F46</f>
        <v>0</v>
      </c>
      <c r="I46" s="289" t="e">
        <f t="shared" si="0"/>
        <v>#DIV/0!</v>
      </c>
    </row>
    <row r="47" spans="2:10" hidden="1" x14ac:dyDescent="0.2">
      <c r="B47" s="157" t="s">
        <v>84</v>
      </c>
      <c r="C47" s="156" t="s">
        <v>207</v>
      </c>
      <c r="D47" s="72"/>
      <c r="E47" s="10"/>
      <c r="F47" s="11"/>
      <c r="G47" s="97"/>
      <c r="I47" s="289" t="e">
        <f t="shared" si="0"/>
        <v>#DIV/0!</v>
      </c>
    </row>
    <row r="48" spans="2:10" hidden="1" x14ac:dyDescent="0.2">
      <c r="B48" s="98" t="s">
        <v>214</v>
      </c>
      <c r="C48" s="38" t="s">
        <v>211</v>
      </c>
      <c r="D48" s="72" t="s">
        <v>2</v>
      </c>
      <c r="E48" s="10">
        <v>0</v>
      </c>
      <c r="F48" s="11">
        <v>0</v>
      </c>
      <c r="G48" s="97">
        <f>E48*F48</f>
        <v>0</v>
      </c>
      <c r="I48" s="289" t="e">
        <f t="shared" si="0"/>
        <v>#DIV/0!</v>
      </c>
    </row>
    <row r="49" spans="2:9" hidden="1" x14ac:dyDescent="0.2">
      <c r="B49" s="163" t="s">
        <v>59</v>
      </c>
      <c r="C49" s="173" t="s">
        <v>219</v>
      </c>
      <c r="D49" s="169"/>
      <c r="E49" s="170"/>
      <c r="F49" s="171"/>
      <c r="G49" s="166">
        <f>+G51+G53</f>
        <v>0</v>
      </c>
      <c r="I49" s="289" t="e">
        <f t="shared" si="0"/>
        <v>#DIV/0!</v>
      </c>
    </row>
    <row r="50" spans="2:9" hidden="1" x14ac:dyDescent="0.2">
      <c r="B50" s="98" t="s">
        <v>85</v>
      </c>
      <c r="C50" s="156" t="s">
        <v>205</v>
      </c>
      <c r="D50" s="72"/>
      <c r="E50" s="10"/>
      <c r="F50" s="11"/>
      <c r="G50" s="97"/>
      <c r="I50" s="289" t="e">
        <f t="shared" si="0"/>
        <v>#DIV/0!</v>
      </c>
    </row>
    <row r="51" spans="2:9" hidden="1" x14ac:dyDescent="0.2">
      <c r="B51" s="98" t="s">
        <v>216</v>
      </c>
      <c r="C51" s="38" t="s">
        <v>208</v>
      </c>
      <c r="D51" s="72" t="s">
        <v>164</v>
      </c>
      <c r="E51" s="10">
        <v>0</v>
      </c>
      <c r="F51" s="11">
        <v>0</v>
      </c>
      <c r="G51" s="97">
        <f>E51*F51</f>
        <v>0</v>
      </c>
      <c r="I51" s="289" t="e">
        <f t="shared" si="0"/>
        <v>#DIV/0!</v>
      </c>
    </row>
    <row r="52" spans="2:9" hidden="1" x14ac:dyDescent="0.2">
      <c r="B52" s="157" t="s">
        <v>86</v>
      </c>
      <c r="C52" s="156" t="s">
        <v>209</v>
      </c>
      <c r="D52" s="155"/>
      <c r="E52" s="10"/>
      <c r="F52" s="11"/>
      <c r="G52" s="97"/>
      <c r="I52" s="289" t="e">
        <f t="shared" si="0"/>
        <v>#DIV/0!</v>
      </c>
    </row>
    <row r="53" spans="2:9" hidden="1" x14ac:dyDescent="0.2">
      <c r="B53" s="106" t="s">
        <v>215</v>
      </c>
      <c r="C53" s="38" t="s">
        <v>210</v>
      </c>
      <c r="D53" s="155" t="s">
        <v>164</v>
      </c>
      <c r="E53" s="10">
        <v>0</v>
      </c>
      <c r="F53" s="11">
        <v>0</v>
      </c>
      <c r="G53" s="97">
        <f>E53*F53</f>
        <v>0</v>
      </c>
      <c r="I53" s="289" t="e">
        <f t="shared" si="0"/>
        <v>#DIV/0!</v>
      </c>
    </row>
    <row r="54" spans="2:9" x14ac:dyDescent="0.2">
      <c r="B54" s="163" t="s">
        <v>60</v>
      </c>
      <c r="C54" s="173" t="s">
        <v>269</v>
      </c>
      <c r="D54" s="169"/>
      <c r="E54" s="170"/>
      <c r="F54" s="171"/>
      <c r="G54" s="166">
        <f>SUM(G56:G65)</f>
        <v>0</v>
      </c>
    </row>
    <row r="55" spans="2:9" x14ac:dyDescent="0.2">
      <c r="B55" s="157" t="s">
        <v>87</v>
      </c>
      <c r="C55" s="156" t="s">
        <v>205</v>
      </c>
      <c r="D55" s="155"/>
      <c r="E55" s="10"/>
      <c r="F55" s="11"/>
      <c r="G55" s="97"/>
      <c r="I55" s="289" t="e">
        <f t="shared" ref="I55:I65" si="1">+G55/$G$172</f>
        <v>#DIV/0!</v>
      </c>
    </row>
    <row r="56" spans="2:9" x14ac:dyDescent="0.2">
      <c r="B56" s="98" t="s">
        <v>217</v>
      </c>
      <c r="C56" s="2" t="s">
        <v>320</v>
      </c>
      <c r="D56" s="217" t="s">
        <v>164</v>
      </c>
      <c r="E56" s="10"/>
      <c r="F56" s="11"/>
      <c r="G56" s="97">
        <f t="shared" ref="G56:G65" si="2">E56*F56</f>
        <v>0</v>
      </c>
      <c r="I56" s="289" t="e">
        <f t="shared" si="1"/>
        <v>#DIV/0!</v>
      </c>
    </row>
    <row r="57" spans="2:9" x14ac:dyDescent="0.2">
      <c r="B57" s="98" t="s">
        <v>314</v>
      </c>
      <c r="C57" s="2" t="s">
        <v>321</v>
      </c>
      <c r="D57" s="217" t="s">
        <v>2</v>
      </c>
      <c r="E57" s="10"/>
      <c r="F57" s="11"/>
      <c r="G57" s="97">
        <f t="shared" si="2"/>
        <v>0</v>
      </c>
      <c r="I57" s="289" t="e">
        <f t="shared" si="1"/>
        <v>#DIV/0!</v>
      </c>
    </row>
    <row r="58" spans="2:9" x14ac:dyDescent="0.2">
      <c r="B58" s="98" t="s">
        <v>315</v>
      </c>
      <c r="C58" s="2" t="s">
        <v>322</v>
      </c>
      <c r="D58" s="217" t="s">
        <v>2</v>
      </c>
      <c r="E58" s="10"/>
      <c r="F58" s="11"/>
      <c r="G58" s="97">
        <f t="shared" si="2"/>
        <v>0</v>
      </c>
      <c r="I58" s="289" t="e">
        <f t="shared" si="1"/>
        <v>#DIV/0!</v>
      </c>
    </row>
    <row r="59" spans="2:9" x14ac:dyDescent="0.2">
      <c r="B59" s="98" t="s">
        <v>316</v>
      </c>
      <c r="C59" s="2" t="s">
        <v>323</v>
      </c>
      <c r="D59" s="217" t="s">
        <v>164</v>
      </c>
      <c r="E59" s="10"/>
      <c r="F59" s="11"/>
      <c r="G59" s="97">
        <f t="shared" si="2"/>
        <v>0</v>
      </c>
      <c r="I59" s="289" t="e">
        <f t="shared" si="1"/>
        <v>#DIV/0!</v>
      </c>
    </row>
    <row r="60" spans="2:9" x14ac:dyDescent="0.2">
      <c r="B60" s="98" t="s">
        <v>317</v>
      </c>
      <c r="C60" s="2" t="s">
        <v>354</v>
      </c>
      <c r="D60" s="217" t="s">
        <v>164</v>
      </c>
      <c r="E60" s="10"/>
      <c r="F60" s="11"/>
      <c r="G60" s="97">
        <f t="shared" si="2"/>
        <v>0</v>
      </c>
      <c r="I60" s="289" t="e">
        <f t="shared" si="1"/>
        <v>#DIV/0!</v>
      </c>
    </row>
    <row r="61" spans="2:9" x14ac:dyDescent="0.2">
      <c r="B61" s="98" t="s">
        <v>318</v>
      </c>
      <c r="C61" s="2" t="s">
        <v>324</v>
      </c>
      <c r="D61" s="217" t="s">
        <v>164</v>
      </c>
      <c r="E61" s="10"/>
      <c r="F61" s="11"/>
      <c r="G61" s="97">
        <f t="shared" si="2"/>
        <v>0</v>
      </c>
      <c r="I61" s="289" t="e">
        <f t="shared" si="1"/>
        <v>#DIV/0!</v>
      </c>
    </row>
    <row r="62" spans="2:9" x14ac:dyDescent="0.2">
      <c r="B62" s="98" t="s">
        <v>319</v>
      </c>
      <c r="C62" s="2" t="s">
        <v>325</v>
      </c>
      <c r="D62" s="217" t="s">
        <v>164</v>
      </c>
      <c r="E62" s="10"/>
      <c r="F62" s="11"/>
      <c r="G62" s="97">
        <f t="shared" si="2"/>
        <v>0</v>
      </c>
      <c r="I62" s="289" t="e">
        <f t="shared" si="1"/>
        <v>#DIV/0!</v>
      </c>
    </row>
    <row r="63" spans="2:9" x14ac:dyDescent="0.2">
      <c r="B63" s="209" t="s">
        <v>326</v>
      </c>
      <c r="C63" s="2" t="s">
        <v>329</v>
      </c>
      <c r="D63" s="217" t="s">
        <v>164</v>
      </c>
      <c r="E63" s="10"/>
      <c r="F63" s="11"/>
      <c r="G63" s="12">
        <f t="shared" si="2"/>
        <v>0</v>
      </c>
      <c r="I63" s="289" t="e">
        <f t="shared" si="1"/>
        <v>#DIV/0!</v>
      </c>
    </row>
    <row r="64" spans="2:9" x14ac:dyDescent="0.2">
      <c r="B64" s="209" t="s">
        <v>327</v>
      </c>
      <c r="C64" s="2" t="s">
        <v>330</v>
      </c>
      <c r="D64" s="217" t="s">
        <v>164</v>
      </c>
      <c r="E64" s="10"/>
      <c r="F64" s="11"/>
      <c r="G64" s="12">
        <f t="shared" si="2"/>
        <v>0</v>
      </c>
      <c r="I64" s="289" t="e">
        <f t="shared" si="1"/>
        <v>#DIV/0!</v>
      </c>
    </row>
    <row r="65" spans="1:10" x14ac:dyDescent="0.2">
      <c r="B65" s="209" t="s">
        <v>328</v>
      </c>
      <c r="C65" s="2" t="s">
        <v>331</v>
      </c>
      <c r="D65" s="217" t="s">
        <v>164</v>
      </c>
      <c r="E65" s="10"/>
      <c r="F65" s="11"/>
      <c r="G65" s="12">
        <f t="shared" si="2"/>
        <v>0</v>
      </c>
      <c r="I65" s="289" t="e">
        <f t="shared" si="1"/>
        <v>#DIV/0!</v>
      </c>
    </row>
    <row r="66" spans="1:10" ht="13.5" thickBot="1" x14ac:dyDescent="0.25">
      <c r="B66" s="203"/>
      <c r="C66" s="204"/>
      <c r="D66" s="213"/>
      <c r="E66" s="214"/>
      <c r="F66" s="215"/>
      <c r="G66" s="216"/>
    </row>
    <row r="67" spans="1:10" s="30" customFormat="1" ht="13.5" thickBot="1" x14ac:dyDescent="0.25">
      <c r="A67" s="9"/>
      <c r="B67" s="74"/>
      <c r="C67" s="74" t="s">
        <v>139</v>
      </c>
      <c r="D67" s="76"/>
      <c r="E67" s="77"/>
      <c r="F67" s="78"/>
      <c r="G67" s="137">
        <f>+G43+G49+G54</f>
        <v>0</v>
      </c>
      <c r="H67" s="154">
        <f>G67/$D$9</f>
        <v>0</v>
      </c>
      <c r="I67" s="289"/>
      <c r="J67" s="9"/>
    </row>
    <row r="68" spans="1:10" s="32" customFormat="1" ht="13.5" thickBot="1" x14ac:dyDescent="0.25">
      <c r="A68" s="23"/>
      <c r="B68" s="51"/>
      <c r="C68" s="52"/>
      <c r="D68" s="53"/>
      <c r="E68" s="54"/>
      <c r="F68" s="55"/>
      <c r="G68" s="69"/>
      <c r="H68" s="69"/>
      <c r="I68" s="289"/>
      <c r="J68" s="9"/>
    </row>
    <row r="69" spans="1:10" s="30" customFormat="1" x14ac:dyDescent="0.2">
      <c r="A69" s="9"/>
      <c r="B69" s="100">
        <v>3</v>
      </c>
      <c r="C69" s="101" t="s">
        <v>27</v>
      </c>
      <c r="D69" s="102"/>
      <c r="E69" s="102"/>
      <c r="F69" s="103"/>
      <c r="G69" s="104"/>
      <c r="H69" s="69"/>
      <c r="I69" s="289"/>
      <c r="J69" s="9"/>
    </row>
    <row r="70" spans="1:10" s="30" customFormat="1" x14ac:dyDescent="0.2">
      <c r="A70" s="9"/>
      <c r="B70" s="98" t="s">
        <v>61</v>
      </c>
      <c r="C70" s="38" t="s">
        <v>341</v>
      </c>
      <c r="D70" s="19" t="s">
        <v>20</v>
      </c>
      <c r="E70" s="217"/>
      <c r="F70" s="296"/>
      <c r="G70" s="97">
        <f t="shared" ref="G70:G74" si="3">E70*F70</f>
        <v>0</v>
      </c>
      <c r="H70" s="69"/>
      <c r="I70" s="289" t="e">
        <f>+G70/$G$172</f>
        <v>#DIV/0!</v>
      </c>
      <c r="J70" s="9"/>
    </row>
    <row r="71" spans="1:10" s="30" customFormat="1" x14ac:dyDescent="0.2">
      <c r="A71" s="9"/>
      <c r="B71" s="98" t="s">
        <v>88</v>
      </c>
      <c r="C71" s="38" t="s">
        <v>294</v>
      </c>
      <c r="D71" s="19" t="s">
        <v>1</v>
      </c>
      <c r="E71" s="72"/>
      <c r="F71" s="296"/>
      <c r="G71" s="97">
        <f t="shared" si="3"/>
        <v>0</v>
      </c>
      <c r="H71" s="206"/>
      <c r="I71" s="289" t="e">
        <f>+G71/$G$172</f>
        <v>#DIV/0!</v>
      </c>
      <c r="J71" s="9"/>
    </row>
    <row r="72" spans="1:10" x14ac:dyDescent="0.2">
      <c r="B72" s="98" t="s">
        <v>89</v>
      </c>
      <c r="C72" s="2" t="s">
        <v>332</v>
      </c>
      <c r="D72" s="217" t="s">
        <v>1</v>
      </c>
      <c r="E72" s="217"/>
      <c r="F72" s="296"/>
      <c r="G72" s="97">
        <f t="shared" si="3"/>
        <v>0</v>
      </c>
      <c r="H72" s="69"/>
      <c r="I72" s="289" t="e">
        <f>+G72/$G$172</f>
        <v>#DIV/0!</v>
      </c>
    </row>
    <row r="73" spans="1:10" s="14" customFormat="1" x14ac:dyDescent="0.2">
      <c r="B73" s="98" t="s">
        <v>90</v>
      </c>
      <c r="C73" s="2" t="s">
        <v>293</v>
      </c>
      <c r="D73" s="217" t="s">
        <v>2</v>
      </c>
      <c r="E73" s="217"/>
      <c r="F73" s="296"/>
      <c r="G73" s="97">
        <f t="shared" si="3"/>
        <v>0</v>
      </c>
      <c r="H73" s="69"/>
      <c r="I73" s="289" t="e">
        <f>+G73/$G$172</f>
        <v>#DIV/0!</v>
      </c>
      <c r="J73" s="9"/>
    </row>
    <row r="74" spans="1:10" s="14" customFormat="1" ht="13.5" thickBot="1" x14ac:dyDescent="0.25">
      <c r="B74" s="203" t="s">
        <v>91</v>
      </c>
      <c r="C74" s="204" t="s">
        <v>296</v>
      </c>
      <c r="D74" s="53" t="s">
        <v>35</v>
      </c>
      <c r="E74" s="202"/>
      <c r="F74" s="296"/>
      <c r="G74" s="97">
        <f t="shared" si="3"/>
        <v>0</v>
      </c>
      <c r="H74" s="69"/>
      <c r="I74" s="289" t="e">
        <f>+G74/$G$172</f>
        <v>#DIV/0!</v>
      </c>
      <c r="J74" s="9"/>
    </row>
    <row r="75" spans="1:10" s="14" customFormat="1" ht="13.5" thickBot="1" x14ac:dyDescent="0.25">
      <c r="B75" s="74"/>
      <c r="C75" s="74" t="s">
        <v>36</v>
      </c>
      <c r="D75" s="76"/>
      <c r="E75" s="77"/>
      <c r="F75" s="78"/>
      <c r="G75" s="137">
        <f>SUM(G70:G74)</f>
        <v>0</v>
      </c>
      <c r="H75" s="154">
        <f>G75/$D$9</f>
        <v>0</v>
      </c>
      <c r="I75" s="289"/>
      <c r="J75" s="9"/>
    </row>
    <row r="76" spans="1:10" s="14" customFormat="1" ht="13.5" thickBot="1" x14ac:dyDescent="0.25">
      <c r="B76" s="13"/>
      <c r="D76" s="9"/>
      <c r="E76" s="9"/>
      <c r="F76" s="9"/>
      <c r="G76" s="33"/>
      <c r="H76" s="69"/>
      <c r="I76" s="289"/>
      <c r="J76" s="9"/>
    </row>
    <row r="77" spans="1:10" s="14" customFormat="1" x14ac:dyDescent="0.2">
      <c r="B77" s="100">
        <v>4</v>
      </c>
      <c r="C77" s="101" t="s">
        <v>100</v>
      </c>
      <c r="D77" s="102"/>
      <c r="E77" s="102"/>
      <c r="F77" s="103"/>
      <c r="G77" s="104"/>
      <c r="H77" s="69"/>
      <c r="I77" s="289"/>
      <c r="J77" s="9"/>
    </row>
    <row r="78" spans="1:10" s="14" customFormat="1" x14ac:dyDescent="0.2">
      <c r="B78" s="98" t="s">
        <v>62</v>
      </c>
      <c r="C78" s="2" t="s">
        <v>340</v>
      </c>
      <c r="D78" s="72" t="s">
        <v>3</v>
      </c>
      <c r="E78" s="226"/>
      <c r="F78" s="296"/>
      <c r="G78" s="97">
        <f>E78*F78</f>
        <v>0</v>
      </c>
      <c r="H78" s="231"/>
      <c r="I78" s="289" t="e">
        <f>+G78/$G$172</f>
        <v>#DIV/0!</v>
      </c>
      <c r="J78" s="9"/>
    </row>
    <row r="79" spans="1:10" s="14" customFormat="1" x14ac:dyDescent="0.2">
      <c r="B79" s="106" t="s">
        <v>63</v>
      </c>
      <c r="C79" s="38" t="s">
        <v>290</v>
      </c>
      <c r="D79" s="72" t="s">
        <v>35</v>
      </c>
      <c r="E79" s="226"/>
      <c r="F79" s="296"/>
      <c r="G79" s="97">
        <f>E79*F79</f>
        <v>0</v>
      </c>
      <c r="H79" s="69"/>
      <c r="I79" s="289" t="e">
        <f>+G79/$G$172</f>
        <v>#DIV/0!</v>
      </c>
      <c r="J79" s="9"/>
    </row>
    <row r="80" spans="1:10" s="14" customFormat="1" x14ac:dyDescent="0.2">
      <c r="B80" s="106" t="s">
        <v>64</v>
      </c>
      <c r="C80" s="38" t="s">
        <v>291</v>
      </c>
      <c r="D80" s="155" t="s">
        <v>35</v>
      </c>
      <c r="E80" s="226"/>
      <c r="F80" s="296"/>
      <c r="G80" s="97">
        <f>E80*F80</f>
        <v>0</v>
      </c>
      <c r="H80" s="69"/>
      <c r="I80" s="289" t="e">
        <f>+G80/$G$172</f>
        <v>#DIV/0!</v>
      </c>
      <c r="J80" s="9"/>
    </row>
    <row r="81" spans="2:10" s="14" customFormat="1" ht="13.5" thickBot="1" x14ac:dyDescent="0.25">
      <c r="B81" s="98" t="s">
        <v>92</v>
      </c>
      <c r="C81" s="2" t="s">
        <v>292</v>
      </c>
      <c r="D81" s="72" t="s">
        <v>35</v>
      </c>
      <c r="E81" s="226"/>
      <c r="F81" s="296"/>
      <c r="G81" s="97">
        <f>E81*F81</f>
        <v>0</v>
      </c>
      <c r="H81" s="69"/>
      <c r="I81" s="289" t="e">
        <f>+G81/$G$172</f>
        <v>#DIV/0!</v>
      </c>
      <c r="J81" s="9"/>
    </row>
    <row r="82" spans="2:10" ht="13.5" thickBot="1" x14ac:dyDescent="0.25">
      <c r="B82" s="74"/>
      <c r="C82" s="76" t="s">
        <v>48</v>
      </c>
      <c r="D82" s="76"/>
      <c r="E82" s="77"/>
      <c r="F82" s="78"/>
      <c r="G82" s="137">
        <f>SUM(G78:G81)</f>
        <v>0</v>
      </c>
      <c r="H82" s="154">
        <f>G82/$D$9</f>
        <v>0</v>
      </c>
    </row>
    <row r="83" spans="2:10" ht="13.5" thickBot="1" x14ac:dyDescent="0.25">
      <c r="B83" s="13"/>
      <c r="H83" s="69"/>
    </row>
    <row r="84" spans="2:10" x14ac:dyDescent="0.2">
      <c r="B84" s="100">
        <v>5</v>
      </c>
      <c r="C84" s="107" t="s">
        <v>169</v>
      </c>
      <c r="D84" s="102"/>
      <c r="E84" s="102"/>
      <c r="F84" s="108"/>
      <c r="G84" s="109"/>
      <c r="H84" s="69"/>
    </row>
    <row r="85" spans="2:10" ht="25.5" hidden="1" x14ac:dyDescent="0.2">
      <c r="B85" s="178" t="s">
        <v>65</v>
      </c>
      <c r="C85" s="179" t="s">
        <v>274</v>
      </c>
      <c r="D85" s="180"/>
      <c r="E85" s="169"/>
      <c r="F85" s="181"/>
      <c r="G85" s="182">
        <f>+G86</f>
        <v>0</v>
      </c>
      <c r="H85" s="69"/>
      <c r="I85" s="289" t="e">
        <f t="shared" ref="I85:I92" si="4">+G85/$G$172</f>
        <v>#DIV/0!</v>
      </c>
    </row>
    <row r="86" spans="2:10" ht="38.25" hidden="1" x14ac:dyDescent="0.2">
      <c r="B86" s="110" t="s">
        <v>96</v>
      </c>
      <c r="C86" s="40" t="s">
        <v>263</v>
      </c>
      <c r="D86" s="41" t="s">
        <v>1</v>
      </c>
      <c r="E86" s="72"/>
      <c r="F86" s="48"/>
      <c r="G86" s="111">
        <f>E86*F86</f>
        <v>0</v>
      </c>
      <c r="H86" s="69"/>
      <c r="I86" s="289" t="e">
        <f t="shared" si="4"/>
        <v>#DIV/0!</v>
      </c>
    </row>
    <row r="87" spans="2:10" ht="25.5" hidden="1" x14ac:dyDescent="0.2">
      <c r="B87" s="183" t="s">
        <v>97</v>
      </c>
      <c r="C87" s="179" t="s">
        <v>199</v>
      </c>
      <c r="D87" s="184"/>
      <c r="E87" s="169"/>
      <c r="F87" s="181"/>
      <c r="G87" s="182">
        <f>+G88+G89</f>
        <v>0</v>
      </c>
      <c r="H87" s="69"/>
      <c r="I87" s="289" t="e">
        <f t="shared" si="4"/>
        <v>#DIV/0!</v>
      </c>
    </row>
    <row r="88" spans="2:10" hidden="1" x14ac:dyDescent="0.2">
      <c r="B88" s="110" t="s">
        <v>98</v>
      </c>
      <c r="C88" s="42" t="s">
        <v>101</v>
      </c>
      <c r="D88" s="43" t="s">
        <v>2</v>
      </c>
      <c r="E88" s="72"/>
      <c r="F88" s="49"/>
      <c r="G88" s="112">
        <f>E88*F88</f>
        <v>0</v>
      </c>
      <c r="H88" s="69"/>
      <c r="I88" s="289" t="e">
        <f t="shared" si="4"/>
        <v>#DIV/0!</v>
      </c>
    </row>
    <row r="89" spans="2:10" hidden="1" x14ac:dyDescent="0.2">
      <c r="B89" s="110" t="s">
        <v>99</v>
      </c>
      <c r="C89" s="42" t="s">
        <v>101</v>
      </c>
      <c r="D89" s="43" t="s">
        <v>2</v>
      </c>
      <c r="E89" s="72"/>
      <c r="F89" s="49"/>
      <c r="G89" s="112">
        <f>E89*F89</f>
        <v>0</v>
      </c>
      <c r="H89" s="69"/>
      <c r="I89" s="289" t="e">
        <f t="shared" si="4"/>
        <v>#DIV/0!</v>
      </c>
    </row>
    <row r="90" spans="2:10" hidden="1" x14ac:dyDescent="0.2">
      <c r="B90" s="178" t="s">
        <v>102</v>
      </c>
      <c r="C90" s="185" t="s">
        <v>93</v>
      </c>
      <c r="D90" s="180"/>
      <c r="E90" s="170"/>
      <c r="F90" s="171"/>
      <c r="G90" s="182">
        <f>+G91+G92</f>
        <v>0</v>
      </c>
      <c r="H90" s="69"/>
      <c r="I90" s="289" t="e">
        <f t="shared" si="4"/>
        <v>#DIV/0!</v>
      </c>
    </row>
    <row r="91" spans="2:10" s="23" customFormat="1" hidden="1" x14ac:dyDescent="0.2">
      <c r="B91" s="110" t="s">
        <v>103</v>
      </c>
      <c r="C91" s="44" t="s">
        <v>94</v>
      </c>
      <c r="D91" s="43" t="s">
        <v>1</v>
      </c>
      <c r="E91" s="72"/>
      <c r="F91" s="49"/>
      <c r="G91" s="112">
        <f>E91*F91</f>
        <v>0</v>
      </c>
      <c r="H91" s="69"/>
      <c r="I91" s="289" t="e">
        <f t="shared" si="4"/>
        <v>#DIV/0!</v>
      </c>
      <c r="J91" s="9"/>
    </row>
    <row r="92" spans="2:10" hidden="1" x14ac:dyDescent="0.2">
      <c r="B92" s="110" t="s">
        <v>221</v>
      </c>
      <c r="C92" s="45" t="s">
        <v>95</v>
      </c>
      <c r="D92" s="43" t="s">
        <v>1</v>
      </c>
      <c r="E92" s="72"/>
      <c r="F92" s="49"/>
      <c r="G92" s="112">
        <f>E92*F92</f>
        <v>0</v>
      </c>
      <c r="H92" s="69"/>
      <c r="I92" s="289" t="e">
        <f t="shared" si="4"/>
        <v>#DIV/0!</v>
      </c>
    </row>
    <row r="93" spans="2:10" x14ac:dyDescent="0.2">
      <c r="B93" s="178" t="s">
        <v>104</v>
      </c>
      <c r="C93" s="185" t="s">
        <v>222</v>
      </c>
      <c r="D93" s="180"/>
      <c r="E93" s="169"/>
      <c r="F93" s="181"/>
      <c r="G93" s="182">
        <f>+G94+G95</f>
        <v>0</v>
      </c>
      <c r="H93" s="69"/>
    </row>
    <row r="94" spans="2:10" hidden="1" x14ac:dyDescent="0.2">
      <c r="B94" s="110" t="s">
        <v>105</v>
      </c>
      <c r="C94" s="153" t="s">
        <v>275</v>
      </c>
      <c r="D94" s="155" t="s">
        <v>1</v>
      </c>
      <c r="E94" s="155"/>
      <c r="F94" s="49"/>
      <c r="G94" s="112">
        <f>E94*F94</f>
        <v>0</v>
      </c>
      <c r="H94" s="69"/>
      <c r="I94" s="289" t="e">
        <f t="shared" ref="I94:I100" si="5">+G94/$G$172</f>
        <v>#DIV/0!</v>
      </c>
    </row>
    <row r="95" spans="2:10" x14ac:dyDescent="0.2">
      <c r="B95" s="110" t="s">
        <v>106</v>
      </c>
      <c r="C95" s="42" t="s">
        <v>297</v>
      </c>
      <c r="D95" s="155" t="s">
        <v>35</v>
      </c>
      <c r="E95" s="155"/>
      <c r="F95" s="49"/>
      <c r="G95" s="112">
        <f>E95*F95</f>
        <v>0</v>
      </c>
      <c r="H95" s="69"/>
      <c r="I95" s="289" t="e">
        <f t="shared" si="5"/>
        <v>#DIV/0!</v>
      </c>
    </row>
    <row r="96" spans="2:10" hidden="1" x14ac:dyDescent="0.2">
      <c r="B96" s="178" t="s">
        <v>107</v>
      </c>
      <c r="C96" s="185" t="s">
        <v>225</v>
      </c>
      <c r="D96" s="180"/>
      <c r="E96" s="169"/>
      <c r="F96" s="181"/>
      <c r="G96" s="182">
        <f>+G97+G98</f>
        <v>0</v>
      </c>
      <c r="H96" s="69"/>
      <c r="I96" s="289" t="e">
        <f t="shared" si="5"/>
        <v>#DIV/0!</v>
      </c>
    </row>
    <row r="97" spans="2:9" hidden="1" x14ac:dyDescent="0.2">
      <c r="B97" s="110" t="s">
        <v>108</v>
      </c>
      <c r="C97" s="153" t="s">
        <v>262</v>
      </c>
      <c r="D97" s="43" t="s">
        <v>1</v>
      </c>
      <c r="E97" s="72"/>
      <c r="F97" s="49"/>
      <c r="G97" s="112">
        <f>E97*F97</f>
        <v>0</v>
      </c>
      <c r="H97" s="69"/>
      <c r="I97" s="289" t="e">
        <f t="shared" si="5"/>
        <v>#DIV/0!</v>
      </c>
    </row>
    <row r="98" spans="2:9" hidden="1" x14ac:dyDescent="0.2">
      <c r="B98" s="110" t="s">
        <v>109</v>
      </c>
      <c r="C98" s="39" t="s">
        <v>226</v>
      </c>
      <c r="D98" s="43" t="s">
        <v>1</v>
      </c>
      <c r="E98" s="72"/>
      <c r="F98" s="49"/>
      <c r="G98" s="112">
        <f>E98*F98</f>
        <v>0</v>
      </c>
      <c r="H98" s="69"/>
      <c r="I98" s="289" t="e">
        <f t="shared" si="5"/>
        <v>#DIV/0!</v>
      </c>
    </row>
    <row r="99" spans="2:9" hidden="1" x14ac:dyDescent="0.2">
      <c r="B99" s="178" t="s">
        <v>110</v>
      </c>
      <c r="C99" s="185" t="s">
        <v>227</v>
      </c>
      <c r="D99" s="180"/>
      <c r="E99" s="169"/>
      <c r="F99" s="181"/>
      <c r="G99" s="182">
        <f>+G100</f>
        <v>0</v>
      </c>
      <c r="H99" s="69"/>
      <c r="I99" s="289" t="e">
        <f t="shared" si="5"/>
        <v>#DIV/0!</v>
      </c>
    </row>
    <row r="100" spans="2:9" hidden="1" x14ac:dyDescent="0.2">
      <c r="B100" s="110" t="s">
        <v>223</v>
      </c>
      <c r="C100" s="153" t="s">
        <v>228</v>
      </c>
      <c r="D100" s="43" t="s">
        <v>2</v>
      </c>
      <c r="E100" s="155"/>
      <c r="F100" s="49"/>
      <c r="G100" s="112">
        <f>E100*F100</f>
        <v>0</v>
      </c>
      <c r="H100" s="69"/>
      <c r="I100" s="289" t="e">
        <f t="shared" si="5"/>
        <v>#DIV/0!</v>
      </c>
    </row>
    <row r="101" spans="2:9" x14ac:dyDescent="0.2">
      <c r="B101" s="178" t="s">
        <v>224</v>
      </c>
      <c r="C101" s="185" t="s">
        <v>229</v>
      </c>
      <c r="D101" s="186"/>
      <c r="E101" s="169"/>
      <c r="F101" s="181"/>
      <c r="G101" s="182">
        <f>+G102+G103+G104+G105</f>
        <v>0</v>
      </c>
      <c r="H101" s="69"/>
    </row>
    <row r="102" spans="2:9" x14ac:dyDescent="0.2">
      <c r="B102" s="110" t="s">
        <v>239</v>
      </c>
      <c r="C102" s="153" t="s">
        <v>295</v>
      </c>
      <c r="D102" s="43" t="s">
        <v>2</v>
      </c>
      <c r="E102" s="155"/>
      <c r="F102" s="49"/>
      <c r="G102" s="112">
        <f>E102*F102</f>
        <v>0</v>
      </c>
      <c r="H102" s="69"/>
      <c r="I102" s="289" t="e">
        <f>+G102/$G$172</f>
        <v>#DIV/0!</v>
      </c>
    </row>
    <row r="103" spans="2:9" hidden="1" x14ac:dyDescent="0.2">
      <c r="B103" s="110" t="s">
        <v>240</v>
      </c>
      <c r="C103" s="153" t="s">
        <v>230</v>
      </c>
      <c r="D103" s="43" t="s">
        <v>1</v>
      </c>
      <c r="E103" s="155"/>
      <c r="F103" s="49"/>
      <c r="G103" s="112">
        <f>E103*F103</f>
        <v>0</v>
      </c>
      <c r="H103" s="69"/>
      <c r="I103" s="289" t="e">
        <f>+G103/$G$172</f>
        <v>#DIV/0!</v>
      </c>
    </row>
    <row r="104" spans="2:9" hidden="1" x14ac:dyDescent="0.2">
      <c r="B104" s="110" t="s">
        <v>241</v>
      </c>
      <c r="C104" s="153" t="s">
        <v>231</v>
      </c>
      <c r="D104" s="43" t="s">
        <v>1</v>
      </c>
      <c r="E104" s="155"/>
      <c r="F104" s="49"/>
      <c r="G104" s="112">
        <f>E104*F104</f>
        <v>0</v>
      </c>
      <c r="H104" s="69"/>
      <c r="I104" s="289" t="e">
        <f>+G104/$G$172</f>
        <v>#DIV/0!</v>
      </c>
    </row>
    <row r="105" spans="2:9" hidden="1" x14ac:dyDescent="0.2">
      <c r="B105" s="110" t="s">
        <v>242</v>
      </c>
      <c r="C105" s="153" t="s">
        <v>232</v>
      </c>
      <c r="D105" s="43" t="s">
        <v>252</v>
      </c>
      <c r="E105" s="155"/>
      <c r="F105" s="49"/>
      <c r="G105" s="112">
        <f>E105*F105</f>
        <v>0</v>
      </c>
      <c r="H105" s="69"/>
      <c r="I105" s="289" t="e">
        <f>+G105/$G$172</f>
        <v>#DIV/0!</v>
      </c>
    </row>
    <row r="106" spans="2:9" x14ac:dyDescent="0.2">
      <c r="B106" s="178" t="s">
        <v>243</v>
      </c>
      <c r="C106" s="185" t="s">
        <v>233</v>
      </c>
      <c r="D106" s="187"/>
      <c r="E106" s="169"/>
      <c r="F106" s="181"/>
      <c r="G106" s="182">
        <f>+G107+G108+G109+G110+G111+G112</f>
        <v>0</v>
      </c>
      <c r="H106" s="69"/>
    </row>
    <row r="107" spans="2:9" hidden="1" x14ac:dyDescent="0.2">
      <c r="B107" s="110" t="s">
        <v>244</v>
      </c>
      <c r="C107" s="153" t="s">
        <v>276</v>
      </c>
      <c r="D107" s="43" t="s">
        <v>1</v>
      </c>
      <c r="E107" s="155"/>
      <c r="F107" s="49"/>
      <c r="G107" s="112">
        <f t="shared" ref="G107:G114" si="6">E107*F107</f>
        <v>0</v>
      </c>
      <c r="H107" s="69"/>
      <c r="I107" s="289" t="e">
        <f t="shared" ref="I107:I114" si="7">+G107/$G$172</f>
        <v>#DIV/0!</v>
      </c>
    </row>
    <row r="108" spans="2:9" hidden="1" x14ac:dyDescent="0.2">
      <c r="B108" s="110" t="s">
        <v>245</v>
      </c>
      <c r="C108" s="153" t="s">
        <v>234</v>
      </c>
      <c r="D108" s="43" t="s">
        <v>3</v>
      </c>
      <c r="E108" s="155"/>
      <c r="F108" s="49"/>
      <c r="G108" s="112">
        <f t="shared" si="6"/>
        <v>0</v>
      </c>
      <c r="H108" s="69"/>
      <c r="I108" s="289" t="e">
        <f t="shared" si="7"/>
        <v>#DIV/0!</v>
      </c>
    </row>
    <row r="109" spans="2:9" hidden="1" x14ac:dyDescent="0.2">
      <c r="B109" s="110" t="s">
        <v>246</v>
      </c>
      <c r="C109" s="153" t="s">
        <v>235</v>
      </c>
      <c r="D109" s="43" t="s">
        <v>1</v>
      </c>
      <c r="E109" s="155"/>
      <c r="F109" s="49"/>
      <c r="G109" s="112">
        <f t="shared" si="6"/>
        <v>0</v>
      </c>
      <c r="H109" s="69"/>
      <c r="I109" s="289" t="e">
        <f t="shared" si="7"/>
        <v>#DIV/0!</v>
      </c>
    </row>
    <row r="110" spans="2:9" hidden="1" x14ac:dyDescent="0.2">
      <c r="B110" s="110" t="s">
        <v>247</v>
      </c>
      <c r="C110" s="153" t="s">
        <v>236</v>
      </c>
      <c r="D110" s="43" t="s">
        <v>3</v>
      </c>
      <c r="E110" s="155"/>
      <c r="F110" s="49"/>
      <c r="G110" s="112">
        <f t="shared" si="6"/>
        <v>0</v>
      </c>
      <c r="H110" s="69"/>
      <c r="I110" s="289" t="e">
        <f t="shared" si="7"/>
        <v>#DIV/0!</v>
      </c>
    </row>
    <row r="111" spans="2:9" hidden="1" x14ac:dyDescent="0.2">
      <c r="B111" s="110" t="s">
        <v>248</v>
      </c>
      <c r="C111" s="153" t="s">
        <v>237</v>
      </c>
      <c r="D111" s="43" t="s">
        <v>1</v>
      </c>
      <c r="E111" s="155"/>
      <c r="F111" s="49"/>
      <c r="G111" s="112">
        <f t="shared" si="6"/>
        <v>0</v>
      </c>
      <c r="H111" s="69"/>
      <c r="I111" s="289" t="e">
        <f t="shared" si="7"/>
        <v>#DIV/0!</v>
      </c>
    </row>
    <row r="112" spans="2:9" ht="13.5" thickBot="1" x14ac:dyDescent="0.25">
      <c r="B112" s="110" t="s">
        <v>249</v>
      </c>
      <c r="C112" s="153" t="s">
        <v>356</v>
      </c>
      <c r="D112" s="43" t="s">
        <v>2</v>
      </c>
      <c r="E112" s="155"/>
      <c r="F112" s="49"/>
      <c r="G112" s="112">
        <f t="shared" si="6"/>
        <v>0</v>
      </c>
      <c r="H112" s="69"/>
      <c r="I112" s="289" t="e">
        <f t="shared" si="7"/>
        <v>#DIV/0!</v>
      </c>
    </row>
    <row r="113" spans="2:10" hidden="1" x14ac:dyDescent="0.2">
      <c r="B113" s="178" t="s">
        <v>250</v>
      </c>
      <c r="C113" s="185" t="s">
        <v>238</v>
      </c>
      <c r="D113" s="187" t="s">
        <v>25</v>
      </c>
      <c r="E113" s="175"/>
      <c r="F113" s="176"/>
      <c r="G113" s="188">
        <f t="shared" si="6"/>
        <v>0</v>
      </c>
      <c r="H113" s="69"/>
      <c r="I113" s="289" t="e">
        <f t="shared" si="7"/>
        <v>#DIV/0!</v>
      </c>
    </row>
    <row r="114" spans="2:10" ht="13.5" hidden="1" thickBot="1" x14ac:dyDescent="0.25">
      <c r="B114" s="189" t="s">
        <v>251</v>
      </c>
      <c r="C114" s="190" t="s">
        <v>32</v>
      </c>
      <c r="D114" s="187" t="s">
        <v>25</v>
      </c>
      <c r="E114" s="175"/>
      <c r="F114" s="176"/>
      <c r="G114" s="188">
        <f t="shared" si="6"/>
        <v>0</v>
      </c>
      <c r="H114" s="69"/>
      <c r="I114" s="289" t="e">
        <f t="shared" si="7"/>
        <v>#DIV/0!</v>
      </c>
    </row>
    <row r="115" spans="2:10" ht="13.5" thickBot="1" x14ac:dyDescent="0.25">
      <c r="B115" s="74"/>
      <c r="C115" s="75" t="s">
        <v>111</v>
      </c>
      <c r="D115" s="76"/>
      <c r="E115" s="77"/>
      <c r="F115" s="78"/>
      <c r="G115" s="137">
        <f>+G85+G87+G90+G93+G96+G99+G101+G106+G113+G114</f>
        <v>0</v>
      </c>
      <c r="H115" s="154">
        <f>G115/$D$9</f>
        <v>0</v>
      </c>
    </row>
    <row r="116" spans="2:10" s="23" customFormat="1" ht="13.5" thickBot="1" x14ac:dyDescent="0.25">
      <c r="B116" s="51"/>
      <c r="C116" s="52"/>
      <c r="D116" s="53"/>
      <c r="E116" s="54"/>
      <c r="F116" s="55"/>
      <c r="G116" s="61"/>
      <c r="H116" s="69"/>
      <c r="I116" s="289"/>
      <c r="J116" s="9"/>
    </row>
    <row r="117" spans="2:10" s="23" customFormat="1" x14ac:dyDescent="0.2">
      <c r="B117" s="100">
        <v>6</v>
      </c>
      <c r="C117" s="107" t="s">
        <v>180</v>
      </c>
      <c r="D117" s="102"/>
      <c r="E117" s="102"/>
      <c r="F117" s="108"/>
      <c r="G117" s="109"/>
      <c r="H117" s="69"/>
      <c r="I117" s="289"/>
      <c r="J117" s="9"/>
    </row>
    <row r="118" spans="2:10" x14ac:dyDescent="0.2">
      <c r="B118" s="163" t="s">
        <v>66</v>
      </c>
      <c r="C118" s="164" t="s">
        <v>37</v>
      </c>
      <c r="D118" s="165"/>
      <c r="E118" s="165"/>
      <c r="F118" s="165"/>
      <c r="G118" s="166">
        <f>+G119+G120+G121</f>
        <v>0</v>
      </c>
      <c r="H118" s="69"/>
    </row>
    <row r="119" spans="2:10" ht="25.5" x14ac:dyDescent="0.2">
      <c r="B119" s="96" t="s">
        <v>113</v>
      </c>
      <c r="C119" s="38" t="s">
        <v>28</v>
      </c>
      <c r="D119" s="72" t="s">
        <v>1</v>
      </c>
      <c r="E119" s="10"/>
      <c r="F119" s="11"/>
      <c r="G119" s="113">
        <f>+E119*F119</f>
        <v>0</v>
      </c>
      <c r="H119" s="69"/>
      <c r="I119" s="289" t="e">
        <f>+G119/$G$172</f>
        <v>#DIV/0!</v>
      </c>
    </row>
    <row r="120" spans="2:10" x14ac:dyDescent="0.2">
      <c r="B120" s="98" t="s">
        <v>114</v>
      </c>
      <c r="C120" s="38" t="s">
        <v>29</v>
      </c>
      <c r="D120" s="72" t="s">
        <v>1</v>
      </c>
      <c r="E120" s="10"/>
      <c r="F120" s="11"/>
      <c r="G120" s="113">
        <f>+E120*F120</f>
        <v>0</v>
      </c>
      <c r="H120" s="69"/>
      <c r="I120" s="289" t="e">
        <f>+G120/$G$172</f>
        <v>#DIV/0!</v>
      </c>
    </row>
    <row r="121" spans="2:10" x14ac:dyDescent="0.2">
      <c r="B121" s="98" t="s">
        <v>115</v>
      </c>
      <c r="C121" s="38" t="s">
        <v>279</v>
      </c>
      <c r="D121" s="72" t="s">
        <v>1</v>
      </c>
      <c r="E121" s="10"/>
      <c r="F121" s="11"/>
      <c r="G121" s="113">
        <f>+E121*F121</f>
        <v>0</v>
      </c>
      <c r="H121" s="69"/>
      <c r="I121" s="289" t="e">
        <f>+G121/$G$172</f>
        <v>#DIV/0!</v>
      </c>
    </row>
    <row r="122" spans="2:10" ht="25.5" x14ac:dyDescent="0.2">
      <c r="B122" s="167" t="s">
        <v>67</v>
      </c>
      <c r="C122" s="168" t="s">
        <v>30</v>
      </c>
      <c r="D122" s="169"/>
      <c r="E122" s="170"/>
      <c r="F122" s="171"/>
      <c r="G122" s="166">
        <f>+G123+G124+G125</f>
        <v>0</v>
      </c>
      <c r="H122" s="69"/>
    </row>
    <row r="123" spans="2:10" x14ac:dyDescent="0.2">
      <c r="B123" s="98" t="s">
        <v>116</v>
      </c>
      <c r="C123" s="2" t="s">
        <v>337</v>
      </c>
      <c r="D123" s="72" t="s">
        <v>2</v>
      </c>
      <c r="E123" s="10"/>
      <c r="F123" s="11"/>
      <c r="G123" s="97">
        <f>E123*F123</f>
        <v>0</v>
      </c>
      <c r="H123" s="69"/>
      <c r="I123" s="289" t="e">
        <f>+G123/$G$172</f>
        <v>#DIV/0!</v>
      </c>
    </row>
    <row r="124" spans="2:10" x14ac:dyDescent="0.2">
      <c r="B124" s="98" t="s">
        <v>119</v>
      </c>
      <c r="C124" s="2" t="s">
        <v>338</v>
      </c>
      <c r="D124" s="72" t="s">
        <v>2</v>
      </c>
      <c r="E124" s="10"/>
      <c r="F124" s="11"/>
      <c r="G124" s="97">
        <f>E124*F124</f>
        <v>0</v>
      </c>
      <c r="H124" s="69"/>
      <c r="I124" s="289" t="e">
        <f>+G124/$G$172</f>
        <v>#DIV/0!</v>
      </c>
    </row>
    <row r="125" spans="2:10" x14ac:dyDescent="0.2">
      <c r="B125" s="98" t="s">
        <v>285</v>
      </c>
      <c r="C125" s="2" t="s">
        <v>339</v>
      </c>
      <c r="D125" s="202" t="s">
        <v>2</v>
      </c>
      <c r="E125" s="10"/>
      <c r="F125" s="11"/>
      <c r="G125" s="97">
        <f>E125*F125</f>
        <v>0</v>
      </c>
      <c r="H125" s="69"/>
      <c r="I125" s="289" t="e">
        <f>+G125/$G$172</f>
        <v>#DIV/0!</v>
      </c>
    </row>
    <row r="126" spans="2:10" x14ac:dyDescent="0.2">
      <c r="B126" s="163" t="s">
        <v>117</v>
      </c>
      <c r="C126" s="168" t="s">
        <v>38</v>
      </c>
      <c r="D126" s="169"/>
      <c r="E126" s="170"/>
      <c r="F126" s="171"/>
      <c r="G126" s="166">
        <f>+G127</f>
        <v>0</v>
      </c>
      <c r="H126" s="69"/>
    </row>
    <row r="127" spans="2:10" ht="38.25" x14ac:dyDescent="0.2">
      <c r="B127" s="98" t="s">
        <v>118</v>
      </c>
      <c r="C127" s="38" t="s">
        <v>112</v>
      </c>
      <c r="D127" s="72" t="s">
        <v>35</v>
      </c>
      <c r="E127" s="10"/>
      <c r="F127" s="11"/>
      <c r="G127" s="97">
        <f>E127*F127</f>
        <v>0</v>
      </c>
      <c r="H127" s="69"/>
      <c r="I127" s="289" t="e">
        <f>+G127/$G$172</f>
        <v>#DIV/0!</v>
      </c>
    </row>
    <row r="128" spans="2:10" x14ac:dyDescent="0.2">
      <c r="B128" s="163" t="s">
        <v>120</v>
      </c>
      <c r="C128" s="168" t="s">
        <v>125</v>
      </c>
      <c r="D128" s="169"/>
      <c r="E128" s="170"/>
      <c r="F128" s="171"/>
      <c r="G128" s="166">
        <f>+G129</f>
        <v>0</v>
      </c>
      <c r="H128" s="69"/>
    </row>
    <row r="129" spans="2:10" ht="26.25" thickBot="1" x14ac:dyDescent="0.25">
      <c r="B129" s="98" t="s">
        <v>121</v>
      </c>
      <c r="C129" s="47" t="s">
        <v>284</v>
      </c>
      <c r="D129" s="72" t="s">
        <v>35</v>
      </c>
      <c r="E129" s="10"/>
      <c r="F129" s="11"/>
      <c r="G129" s="97">
        <f>E129*F129</f>
        <v>0</v>
      </c>
      <c r="H129" s="69"/>
      <c r="I129" s="289" t="e">
        <f>+G129/$G$172</f>
        <v>#DIV/0!</v>
      </c>
    </row>
    <row r="130" spans="2:10" hidden="1" x14ac:dyDescent="0.2">
      <c r="B130" s="163" t="s">
        <v>122</v>
      </c>
      <c r="C130" s="168" t="s">
        <v>277</v>
      </c>
      <c r="D130" s="169"/>
      <c r="E130" s="170"/>
      <c r="F130" s="171"/>
      <c r="G130" s="166">
        <f>G131</f>
        <v>0</v>
      </c>
      <c r="H130" s="69"/>
      <c r="I130" s="289" t="e">
        <f>+G130/$G$172</f>
        <v>#DIV/0!</v>
      </c>
    </row>
    <row r="131" spans="2:10" ht="25.5" hidden="1" x14ac:dyDescent="0.2">
      <c r="B131" s="98" t="s">
        <v>123</v>
      </c>
      <c r="C131" s="47" t="s">
        <v>278</v>
      </c>
      <c r="D131" s="72" t="s">
        <v>35</v>
      </c>
      <c r="E131" s="10"/>
      <c r="F131" s="11"/>
      <c r="G131" s="97">
        <f>E131*F131</f>
        <v>0</v>
      </c>
      <c r="H131" s="69"/>
      <c r="I131" s="289" t="e">
        <f>+G131/$G$172</f>
        <v>#DIV/0!</v>
      </c>
    </row>
    <row r="132" spans="2:10" ht="13.5" hidden="1" thickBot="1" x14ac:dyDescent="0.25">
      <c r="B132" s="172" t="s">
        <v>124</v>
      </c>
      <c r="C132" s="173" t="s">
        <v>32</v>
      </c>
      <c r="D132" s="174" t="s">
        <v>25</v>
      </c>
      <c r="E132" s="175"/>
      <c r="F132" s="176"/>
      <c r="G132" s="177">
        <f>E132*F132</f>
        <v>0</v>
      </c>
      <c r="H132" s="69"/>
      <c r="I132" s="289" t="e">
        <f>+G132/$G$172</f>
        <v>#DIV/0!</v>
      </c>
    </row>
    <row r="133" spans="2:10" ht="13.5" thickBot="1" x14ac:dyDescent="0.25">
      <c r="B133" s="74"/>
      <c r="C133" s="75" t="s">
        <v>39</v>
      </c>
      <c r="D133" s="76"/>
      <c r="E133" s="77"/>
      <c r="F133" s="78"/>
      <c r="G133" s="137">
        <f>+G118+G122+G126+G128+G130+G132</f>
        <v>0</v>
      </c>
      <c r="H133" s="154">
        <f>G133/$D$9</f>
        <v>0</v>
      </c>
    </row>
    <row r="134" spans="2:10" ht="13.5" thickBot="1" x14ac:dyDescent="0.25">
      <c r="B134" s="13"/>
      <c r="H134" s="69"/>
    </row>
    <row r="135" spans="2:10" x14ac:dyDescent="0.2">
      <c r="B135" s="100">
        <v>7</v>
      </c>
      <c r="C135" s="101" t="s">
        <v>47</v>
      </c>
      <c r="D135" s="102"/>
      <c r="E135" s="102"/>
      <c r="F135" s="103"/>
      <c r="G135" s="104"/>
      <c r="H135" s="69"/>
    </row>
    <row r="136" spans="2:10" ht="38.25" x14ac:dyDescent="0.2">
      <c r="B136" s="183" t="s">
        <v>68</v>
      </c>
      <c r="C136" s="191" t="s">
        <v>40</v>
      </c>
      <c r="D136" s="184"/>
      <c r="E136" s="169"/>
      <c r="F136" s="165"/>
      <c r="G136" s="166">
        <f>+G137</f>
        <v>0</v>
      </c>
      <c r="H136" s="69"/>
    </row>
    <row r="137" spans="2:10" x14ac:dyDescent="0.2">
      <c r="B137" s="110" t="s">
        <v>129</v>
      </c>
      <c r="C137" s="50" t="s">
        <v>174</v>
      </c>
      <c r="D137" s="34" t="s">
        <v>1</v>
      </c>
      <c r="E137" s="10"/>
      <c r="F137" s="11"/>
      <c r="G137" s="97">
        <f>E137*F137</f>
        <v>0</v>
      </c>
      <c r="H137" s="69"/>
      <c r="I137" s="289" t="e">
        <f>+G137/$G$172</f>
        <v>#DIV/0!</v>
      </c>
    </row>
    <row r="138" spans="2:10" ht="25.5" x14ac:dyDescent="0.2">
      <c r="B138" s="183" t="s">
        <v>126</v>
      </c>
      <c r="C138" s="191" t="s">
        <v>286</v>
      </c>
      <c r="D138" s="184"/>
      <c r="E138" s="170"/>
      <c r="F138" s="171"/>
      <c r="G138" s="166">
        <f>+G139+G140+G141+G142</f>
        <v>0</v>
      </c>
      <c r="H138" s="69"/>
    </row>
    <row r="139" spans="2:10" x14ac:dyDescent="0.2">
      <c r="B139" s="110" t="s">
        <v>130</v>
      </c>
      <c r="C139" s="50" t="s">
        <v>333</v>
      </c>
      <c r="D139" s="34" t="s">
        <v>2</v>
      </c>
      <c r="E139" s="10"/>
      <c r="F139" s="11"/>
      <c r="G139" s="97">
        <f>E139*F139</f>
        <v>0</v>
      </c>
      <c r="H139" s="69"/>
      <c r="I139" s="289" t="e">
        <f t="shared" ref="I139:I144" si="8">+G139/$G$172</f>
        <v>#DIV/0!</v>
      </c>
    </row>
    <row r="140" spans="2:10" x14ac:dyDescent="0.2">
      <c r="B140" s="110" t="s">
        <v>131</v>
      </c>
      <c r="C140" s="50" t="s">
        <v>334</v>
      </c>
      <c r="D140" s="34" t="s">
        <v>2</v>
      </c>
      <c r="E140" s="10"/>
      <c r="F140" s="11"/>
      <c r="G140" s="97">
        <f>E140*F140</f>
        <v>0</v>
      </c>
      <c r="H140" s="69"/>
      <c r="I140" s="289" t="e">
        <f t="shared" si="8"/>
        <v>#DIV/0!</v>
      </c>
    </row>
    <row r="141" spans="2:10" x14ac:dyDescent="0.2">
      <c r="B141" s="110" t="s">
        <v>287</v>
      </c>
      <c r="C141" s="50" t="s">
        <v>335</v>
      </c>
      <c r="D141" s="34" t="s">
        <v>2</v>
      </c>
      <c r="E141" s="10"/>
      <c r="F141" s="11"/>
      <c r="G141" s="97">
        <f>E141*F141</f>
        <v>0</v>
      </c>
      <c r="H141" s="69"/>
      <c r="I141" s="289" t="e">
        <f t="shared" si="8"/>
        <v>#DIV/0!</v>
      </c>
    </row>
    <row r="142" spans="2:10" x14ac:dyDescent="0.2">
      <c r="B142" s="110" t="s">
        <v>288</v>
      </c>
      <c r="C142" s="50" t="s">
        <v>336</v>
      </c>
      <c r="D142" s="34" t="s">
        <v>2</v>
      </c>
      <c r="E142" s="10"/>
      <c r="F142" s="11"/>
      <c r="G142" s="97">
        <f>E142*F142</f>
        <v>0</v>
      </c>
      <c r="H142" s="69"/>
      <c r="I142" s="289" t="e">
        <f t="shared" si="8"/>
        <v>#DIV/0!</v>
      </c>
    </row>
    <row r="143" spans="2:10" ht="38.25" hidden="1" x14ac:dyDescent="0.2">
      <c r="B143" s="183" t="s">
        <v>127</v>
      </c>
      <c r="C143" s="191" t="s">
        <v>41</v>
      </c>
      <c r="D143" s="184"/>
      <c r="E143" s="170"/>
      <c r="F143" s="171"/>
      <c r="G143" s="166">
        <f>+G144</f>
        <v>0</v>
      </c>
      <c r="H143" s="69"/>
      <c r="I143" s="289" t="e">
        <f t="shared" si="8"/>
        <v>#DIV/0!</v>
      </c>
    </row>
    <row r="144" spans="2:10" s="23" customFormat="1" hidden="1" x14ac:dyDescent="0.2">
      <c r="B144" s="110" t="s">
        <v>132</v>
      </c>
      <c r="C144" s="50" t="s">
        <v>45</v>
      </c>
      <c r="D144" s="34" t="s">
        <v>35</v>
      </c>
      <c r="E144" s="10"/>
      <c r="F144" s="11"/>
      <c r="G144" s="97">
        <f>E144*F144</f>
        <v>0</v>
      </c>
      <c r="H144" s="69"/>
      <c r="I144" s="289" t="e">
        <f t="shared" si="8"/>
        <v>#DIV/0!</v>
      </c>
      <c r="J144" s="9"/>
    </row>
    <row r="145" spans="2:10" x14ac:dyDescent="0.2">
      <c r="B145" s="183" t="s">
        <v>128</v>
      </c>
      <c r="C145" s="191" t="s">
        <v>42</v>
      </c>
      <c r="D145" s="184"/>
      <c r="E145" s="170"/>
      <c r="F145" s="171"/>
      <c r="G145" s="166">
        <f>+G146</f>
        <v>0</v>
      </c>
      <c r="H145" s="69"/>
    </row>
    <row r="146" spans="2:10" x14ac:dyDescent="0.2">
      <c r="B146" s="110" t="s">
        <v>133</v>
      </c>
      <c r="C146" s="50" t="s">
        <v>29</v>
      </c>
      <c r="D146" s="34" t="s">
        <v>1</v>
      </c>
      <c r="E146" s="10"/>
      <c r="F146" s="11"/>
      <c r="G146" s="97">
        <f>E146*F146</f>
        <v>0</v>
      </c>
      <c r="H146" s="69"/>
      <c r="I146" s="289" t="e">
        <f>+G146/$G$172</f>
        <v>#DIV/0!</v>
      </c>
    </row>
    <row r="147" spans="2:10" x14ac:dyDescent="0.2">
      <c r="B147" s="183" t="s">
        <v>134</v>
      </c>
      <c r="C147" s="191" t="s">
        <v>43</v>
      </c>
      <c r="D147" s="184"/>
      <c r="E147" s="170"/>
      <c r="F147" s="171"/>
      <c r="G147" s="166">
        <f>+G148+G149</f>
        <v>0</v>
      </c>
      <c r="H147" s="69"/>
    </row>
    <row r="148" spans="2:10" ht="13.5" thickBot="1" x14ac:dyDescent="0.25">
      <c r="B148" s="114" t="s">
        <v>135</v>
      </c>
      <c r="C148" s="35" t="s">
        <v>355</v>
      </c>
      <c r="D148" s="36" t="s">
        <v>35</v>
      </c>
      <c r="E148" s="10"/>
      <c r="F148" s="11"/>
      <c r="G148" s="97">
        <f>E148*F148</f>
        <v>0</v>
      </c>
      <c r="H148" s="69"/>
      <c r="I148" s="289" t="e">
        <f>+G148/$G$172</f>
        <v>#DIV/0!</v>
      </c>
    </row>
    <row r="149" spans="2:10" ht="13.5" hidden="1" thickBot="1" x14ac:dyDescent="0.25">
      <c r="B149" s="115" t="s">
        <v>136</v>
      </c>
      <c r="C149" s="86" t="s">
        <v>44</v>
      </c>
      <c r="D149" s="87" t="s">
        <v>5</v>
      </c>
      <c r="E149" s="81"/>
      <c r="F149" s="82"/>
      <c r="G149" s="99">
        <f>E149*F149</f>
        <v>0</v>
      </c>
      <c r="H149" s="69"/>
      <c r="I149" s="289" t="e">
        <f>+G149/$G$172</f>
        <v>#DIV/0!</v>
      </c>
    </row>
    <row r="150" spans="2:10" ht="13.5" thickBot="1" x14ac:dyDescent="0.25">
      <c r="B150" s="74"/>
      <c r="C150" s="75" t="s">
        <v>46</v>
      </c>
      <c r="D150" s="76"/>
      <c r="E150" s="77"/>
      <c r="F150" s="78"/>
      <c r="G150" s="137">
        <f>+G136+G138+G143+G145+G147</f>
        <v>0</v>
      </c>
      <c r="H150" s="154">
        <f>G150/$D$9</f>
        <v>0</v>
      </c>
    </row>
    <row r="151" spans="2:10" ht="12" customHeight="1" thickBot="1" x14ac:dyDescent="0.25">
      <c r="B151" s="13"/>
      <c r="H151" s="69"/>
    </row>
    <row r="152" spans="2:10" x14ac:dyDescent="0.2">
      <c r="B152" s="116">
        <v>8</v>
      </c>
      <c r="C152" s="117" t="s">
        <v>17</v>
      </c>
      <c r="D152" s="118"/>
      <c r="E152" s="118"/>
      <c r="F152" s="119"/>
      <c r="G152" s="120"/>
      <c r="H152" s="69"/>
    </row>
    <row r="153" spans="2:10" x14ac:dyDescent="0.2">
      <c r="B153" s="157" t="s">
        <v>137</v>
      </c>
      <c r="C153" s="192" t="s">
        <v>140</v>
      </c>
      <c r="D153" s="161" t="s">
        <v>35</v>
      </c>
      <c r="E153" s="10"/>
      <c r="F153" s="12"/>
      <c r="G153" s="193">
        <f>E153*F153</f>
        <v>0</v>
      </c>
      <c r="H153" s="69"/>
      <c r="I153" s="289" t="e">
        <f>+G153/$G$172</f>
        <v>#DIV/0!</v>
      </c>
    </row>
    <row r="154" spans="2:10" ht="13.5" thickBot="1" x14ac:dyDescent="0.25">
      <c r="B154" s="157" t="s">
        <v>138</v>
      </c>
      <c r="C154" s="192" t="s">
        <v>289</v>
      </c>
      <c r="D154" s="161" t="s">
        <v>35</v>
      </c>
      <c r="E154" s="10"/>
      <c r="F154" s="12"/>
      <c r="G154" s="193">
        <f>E154*F154</f>
        <v>0</v>
      </c>
      <c r="H154" s="69"/>
      <c r="I154" s="289" t="e">
        <f>+G154/$G$172</f>
        <v>#DIV/0!</v>
      </c>
    </row>
    <row r="155" spans="2:10" ht="13.5" hidden="1" thickBot="1" x14ac:dyDescent="0.25">
      <c r="B155" s="194"/>
      <c r="C155" s="195"/>
      <c r="D155" s="80"/>
      <c r="E155" s="81"/>
      <c r="F155" s="83"/>
      <c r="G155" s="193"/>
      <c r="H155" s="69"/>
      <c r="I155" s="289" t="e">
        <f>+G155/$G$172</f>
        <v>#DIV/0!</v>
      </c>
    </row>
    <row r="156" spans="2:10" ht="13.5" thickBot="1" x14ac:dyDescent="0.25">
      <c r="B156" s="74"/>
      <c r="C156" s="75" t="s">
        <v>49</v>
      </c>
      <c r="D156" s="76"/>
      <c r="E156" s="77"/>
      <c r="F156" s="78"/>
      <c r="G156" s="137">
        <f>SUM(G153:G155)</f>
        <v>0</v>
      </c>
      <c r="H156" s="154">
        <f>G156/$D$9</f>
        <v>0</v>
      </c>
    </row>
    <row r="157" spans="2:10" s="23" customFormat="1" x14ac:dyDescent="0.2">
      <c r="B157" s="51"/>
      <c r="C157" s="52"/>
      <c r="D157" s="53"/>
      <c r="E157" s="54"/>
      <c r="F157" s="55"/>
      <c r="G157" s="61"/>
      <c r="H157" s="61"/>
      <c r="I157" s="289"/>
      <c r="J157" s="9"/>
    </row>
    <row r="158" spans="2:10" x14ac:dyDescent="0.2">
      <c r="B158" s="420" t="s">
        <v>185</v>
      </c>
      <c r="C158" s="420"/>
      <c r="D158" s="420"/>
      <c r="E158" s="420"/>
      <c r="F158" s="420"/>
      <c r="G158" s="420"/>
      <c r="H158" s="420"/>
    </row>
    <row r="159" spans="2:10" ht="13.5" thickBot="1" x14ac:dyDescent="0.25">
      <c r="B159" s="67"/>
      <c r="C159" s="127"/>
      <c r="D159" s="67"/>
      <c r="E159" s="67"/>
      <c r="F159" s="67"/>
      <c r="H159" s="69"/>
    </row>
    <row r="160" spans="2:10" x14ac:dyDescent="0.2">
      <c r="B160" s="129" t="s">
        <v>186</v>
      </c>
      <c r="C160" s="130" t="s">
        <v>18</v>
      </c>
      <c r="D160" s="406" t="s">
        <v>183</v>
      </c>
      <c r="E160" s="406"/>
      <c r="F160" s="131" t="s">
        <v>184</v>
      </c>
      <c r="G160" s="131" t="s">
        <v>181</v>
      </c>
      <c r="H160" s="132" t="s">
        <v>182</v>
      </c>
    </row>
    <row r="161" spans="2:10" x14ac:dyDescent="0.2">
      <c r="B161" s="128">
        <v>1</v>
      </c>
      <c r="C161" s="64" t="s">
        <v>13</v>
      </c>
      <c r="D161" s="407"/>
      <c r="E161" s="407"/>
      <c r="F161" s="158"/>
      <c r="G161" s="141">
        <f>+G40</f>
        <v>0</v>
      </c>
      <c r="H161" s="229">
        <f>+H40</f>
        <v>0</v>
      </c>
    </row>
    <row r="162" spans="2:10" x14ac:dyDescent="0.2">
      <c r="B162" s="128">
        <v>2</v>
      </c>
      <c r="C162" s="64" t="s">
        <v>26</v>
      </c>
      <c r="D162" s="407"/>
      <c r="E162" s="407"/>
      <c r="F162" s="158"/>
      <c r="G162" s="141">
        <f>+G67</f>
        <v>0</v>
      </c>
      <c r="H162" s="229">
        <f>+H67</f>
        <v>0</v>
      </c>
    </row>
    <row r="163" spans="2:10" x14ac:dyDescent="0.2">
      <c r="B163" s="128">
        <v>3</v>
      </c>
      <c r="C163" s="64" t="s">
        <v>54</v>
      </c>
      <c r="D163" s="407"/>
      <c r="E163" s="407"/>
      <c r="F163" s="158"/>
      <c r="G163" s="141">
        <f>+G75</f>
        <v>0</v>
      </c>
      <c r="H163" s="229">
        <f>+H75</f>
        <v>0</v>
      </c>
    </row>
    <row r="164" spans="2:10" x14ac:dyDescent="0.2">
      <c r="B164" s="128">
        <v>4</v>
      </c>
      <c r="C164" s="64" t="s">
        <v>14</v>
      </c>
      <c r="D164" s="407"/>
      <c r="E164" s="407"/>
      <c r="F164" s="158"/>
      <c r="G164" s="141">
        <f>+G82</f>
        <v>0</v>
      </c>
      <c r="H164" s="229">
        <f>+H82</f>
        <v>0</v>
      </c>
    </row>
    <row r="165" spans="2:10" x14ac:dyDescent="0.2">
      <c r="B165" s="128">
        <v>5</v>
      </c>
      <c r="C165" s="64" t="s">
        <v>53</v>
      </c>
      <c r="D165" s="407"/>
      <c r="E165" s="407"/>
      <c r="F165" s="158"/>
      <c r="G165" s="141">
        <f>+G115</f>
        <v>0</v>
      </c>
      <c r="H165" s="229">
        <f>+H115</f>
        <v>0</v>
      </c>
    </row>
    <row r="166" spans="2:10" x14ac:dyDescent="0.2">
      <c r="B166" s="128">
        <v>6</v>
      </c>
      <c r="C166" s="64" t="s">
        <v>15</v>
      </c>
      <c r="D166" s="407"/>
      <c r="E166" s="407"/>
      <c r="F166" s="158"/>
      <c r="G166" s="141">
        <f>+G133</f>
        <v>0</v>
      </c>
      <c r="H166" s="229">
        <f>+H133</f>
        <v>0</v>
      </c>
    </row>
    <row r="167" spans="2:10" x14ac:dyDescent="0.2">
      <c r="B167" s="128">
        <v>7</v>
      </c>
      <c r="C167" s="64" t="s">
        <v>16</v>
      </c>
      <c r="D167" s="407"/>
      <c r="E167" s="407"/>
      <c r="F167" s="158"/>
      <c r="G167" s="141">
        <f>+G150</f>
        <v>0</v>
      </c>
      <c r="H167" s="229">
        <f>+H150</f>
        <v>0</v>
      </c>
    </row>
    <row r="168" spans="2:10" ht="13.5" thickBot="1" x14ac:dyDescent="0.25">
      <c r="B168" s="133">
        <v>8</v>
      </c>
      <c r="C168" s="134" t="s">
        <v>17</v>
      </c>
      <c r="D168" s="408"/>
      <c r="E168" s="408"/>
      <c r="F168" s="159"/>
      <c r="G168" s="142">
        <f>+G156</f>
        <v>0</v>
      </c>
      <c r="H168" s="230">
        <f>+H156</f>
        <v>0</v>
      </c>
      <c r="I168" s="290"/>
      <c r="J168" s="67"/>
    </row>
    <row r="169" spans="2:10" x14ac:dyDescent="0.2">
      <c r="B169" s="417" t="s">
        <v>191</v>
      </c>
      <c r="C169" s="406"/>
      <c r="D169" s="409">
        <f>SUM(D161:E168)</f>
        <v>0</v>
      </c>
      <c r="E169" s="410"/>
      <c r="F169" s="196">
        <f>SUM(F161:F168)</f>
        <v>0</v>
      </c>
      <c r="G169" s="160">
        <f>SUM(G161:G168)</f>
        <v>0</v>
      </c>
      <c r="H169" s="228">
        <f>SUM(H161:H168)</f>
        <v>0</v>
      </c>
      <c r="I169" s="411"/>
      <c r="J169" s="411"/>
    </row>
    <row r="170" spans="2:10" ht="13.5" thickBot="1" x14ac:dyDescent="0.25">
      <c r="B170" s="418"/>
      <c r="C170" s="419"/>
      <c r="D170" s="402" t="e">
        <f>D169/G169</f>
        <v>#DIV/0!</v>
      </c>
      <c r="E170" s="403"/>
      <c r="F170" s="140" t="e">
        <f>F169/G169</f>
        <v>#DIV/0!</v>
      </c>
      <c r="G170" s="404" t="e">
        <f>SUM(F170+D170)</f>
        <v>#DIV/0!</v>
      </c>
      <c r="H170" s="405"/>
      <c r="I170" s="291"/>
      <c r="J170" s="139"/>
    </row>
    <row r="171" spans="2:10" x14ac:dyDescent="0.2">
      <c r="I171" s="290"/>
      <c r="J171" s="67"/>
    </row>
    <row r="172" spans="2:10" x14ac:dyDescent="0.2">
      <c r="B172" s="62" t="s">
        <v>12</v>
      </c>
      <c r="G172" s="205">
        <f>+G169+ESPECIALES!G57</f>
        <v>0</v>
      </c>
    </row>
    <row r="173" spans="2:10" x14ac:dyDescent="0.2">
      <c r="B173" s="138" t="s">
        <v>187</v>
      </c>
      <c r="G173" s="207"/>
    </row>
    <row r="174" spans="2:10" x14ac:dyDescent="0.2">
      <c r="B174" s="138" t="s">
        <v>188</v>
      </c>
    </row>
    <row r="175" spans="2:10" x14ac:dyDescent="0.2">
      <c r="B175" s="138" t="s">
        <v>189</v>
      </c>
      <c r="G175" s="208"/>
    </row>
    <row r="176" spans="2:10" x14ac:dyDescent="0.2">
      <c r="B176" s="138" t="s">
        <v>190</v>
      </c>
    </row>
    <row r="177" spans="2:8" ht="12.75" customHeight="1" x14ac:dyDescent="0.2">
      <c r="B177" s="138" t="s">
        <v>198</v>
      </c>
      <c r="C177" s="73"/>
      <c r="D177" s="73"/>
      <c r="E177" s="73"/>
      <c r="F177" s="73"/>
      <c r="G177" s="73"/>
      <c r="H177" s="63"/>
    </row>
    <row r="178" spans="2:8" x14ac:dyDescent="0.2">
      <c r="B178" s="138" t="s">
        <v>193</v>
      </c>
      <c r="H178" s="63"/>
    </row>
    <row r="179" spans="2:8" x14ac:dyDescent="0.2">
      <c r="H179" s="205"/>
    </row>
    <row r="180" spans="2:8" x14ac:dyDescent="0.2">
      <c r="H180" s="207"/>
    </row>
    <row r="181" spans="2:8" x14ac:dyDescent="0.2">
      <c r="G181" s="205"/>
      <c r="H181" s="232"/>
    </row>
    <row r="182" spans="2:8" x14ac:dyDescent="0.2"/>
    <row r="183" spans="2:8" x14ac:dyDescent="0.2"/>
    <row r="184" spans="2:8" x14ac:dyDescent="0.2"/>
    <row r="185" spans="2:8" x14ac:dyDescent="0.2"/>
    <row r="186" spans="2:8" x14ac:dyDescent="0.2"/>
    <row r="187" spans="2:8" x14ac:dyDescent="0.2"/>
    <row r="188" spans="2:8" x14ac:dyDescent="0.2"/>
    <row r="189" spans="2:8" x14ac:dyDescent="0.2"/>
    <row r="190" spans="2:8" x14ac:dyDescent="0.2"/>
    <row r="191" spans="2:8" x14ac:dyDescent="0.2"/>
    <row r="192" spans="2:8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</sheetData>
  <mergeCells count="29">
    <mergeCell ref="I169:J169"/>
    <mergeCell ref="B10:C10"/>
    <mergeCell ref="D5:G5"/>
    <mergeCell ref="D6:G6"/>
    <mergeCell ref="D7:G7"/>
    <mergeCell ref="D8:G8"/>
    <mergeCell ref="D9:G9"/>
    <mergeCell ref="D10:G10"/>
    <mergeCell ref="B9:C9"/>
    <mergeCell ref="B5:C5"/>
    <mergeCell ref="B6:C6"/>
    <mergeCell ref="B7:C7"/>
    <mergeCell ref="B8:C8"/>
    <mergeCell ref="B12:H12"/>
    <mergeCell ref="B169:C170"/>
    <mergeCell ref="B158:H158"/>
    <mergeCell ref="B13:H13"/>
    <mergeCell ref="D170:E170"/>
    <mergeCell ref="G170:H170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</mergeCells>
  <phoneticPr fontId="18" type="noConversion"/>
  <dataValidations count="2">
    <dataValidation type="date" operator="greaterThan" allowBlank="1" showInputMessage="1" showErrorMessage="1" sqref="D10" xr:uid="{00000000-0002-0000-0000-000000000000}">
      <formula1>43831</formula1>
    </dataValidation>
    <dataValidation type="list" showInputMessage="1" showErrorMessage="1" sqref="D8:G8" xr:uid="{00000000-0002-0000-0000-000001000000}">
      <formula1>"Por licitación de obra y ejecución por empresa, Por administración, Por cooperativas o entidades"</formula1>
    </dataValidation>
  </dataValidations>
  <printOptions horizontalCentered="1"/>
  <pageMargins left="0.62992125984251968" right="0.23622047244094491" top="0.98425196850393704" bottom="0.35433070866141736" header="0.31496062992125984" footer="0.11811023622047245"/>
  <pageSetup paperSize="5" scale="54" fitToHeight="0" orientation="portrait" horizontalDpi="1200" verticalDpi="1200" r:id="rId1"/>
  <headerFooter alignWithMargins="0">
    <oddHeader>&amp;C&amp;G</oddHeader>
  </headerFooter>
  <ignoredErrors>
    <ignoredError sqref="F170:G170 H143:H149 H41:H43 H81 H68:H70 H73 H115 H141 H134:H139 H76:H77 H72" evalError="1"/>
    <ignoredError sqref="G30 G87 G130 G143 G90:G106 G31 G33:G34" formula="1"/>
  </ignoredErrors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2"/>
  <sheetViews>
    <sheetView zoomScale="90" zoomScaleNormal="90" workbookViewId="0">
      <selection activeCell="H10" sqref="H10"/>
    </sheetView>
  </sheetViews>
  <sheetFormatPr baseColWidth="10" defaultColWidth="0" defaultRowHeight="12.75" zeroHeight="1" x14ac:dyDescent="0.2"/>
  <cols>
    <col min="1" max="1" width="5.7109375" style="3" customWidth="1"/>
    <col min="2" max="2" width="8.7109375" style="15" customWidth="1"/>
    <col min="3" max="3" width="76.85546875" style="15" customWidth="1"/>
    <col min="4" max="5" width="10.7109375" style="15" customWidth="1"/>
    <col min="6" max="7" width="26.7109375" style="15" customWidth="1"/>
    <col min="8" max="8" width="32.28515625" style="15" customWidth="1"/>
    <col min="9" max="9" width="10.7109375" style="292" customWidth="1"/>
    <col min="10" max="16382" width="20" style="15" hidden="1"/>
    <col min="16383" max="16384" width="20" style="15" hidden="1" customWidth="1"/>
  </cols>
  <sheetData>
    <row r="1" spans="2:9" ht="66" customHeight="1" x14ac:dyDescent="0.2"/>
    <row r="2" spans="2:9" ht="20.25" x14ac:dyDescent="0.3">
      <c r="B2" s="4"/>
      <c r="E2" s="18"/>
      <c r="F2" s="18"/>
      <c r="G2" s="4"/>
      <c r="H2" s="397" t="s">
        <v>444</v>
      </c>
    </row>
    <row r="3" spans="2:9" x14ac:dyDescent="0.2">
      <c r="B3" s="13" t="s">
        <v>194</v>
      </c>
      <c r="C3" s="66"/>
      <c r="D3" s="9"/>
      <c r="E3" s="9"/>
      <c r="F3" s="67"/>
      <c r="G3" s="67"/>
      <c r="H3" s="4"/>
    </row>
    <row r="4" spans="2:9" x14ac:dyDescent="0.2">
      <c r="B4" s="9"/>
      <c r="C4" s="66"/>
      <c r="D4" s="9"/>
      <c r="E4" s="9"/>
      <c r="F4" s="65"/>
      <c r="G4" s="67"/>
      <c r="H4" s="4"/>
    </row>
    <row r="5" spans="2:9" x14ac:dyDescent="0.2">
      <c r="B5" s="412" t="s">
        <v>167</v>
      </c>
      <c r="C5" s="412"/>
      <c r="D5" s="413" t="s">
        <v>364</v>
      </c>
      <c r="E5" s="413"/>
      <c r="F5" s="413"/>
      <c r="G5" s="413"/>
      <c r="H5" s="4"/>
    </row>
    <row r="6" spans="2:9" x14ac:dyDescent="0.2">
      <c r="B6" s="412" t="s">
        <v>166</v>
      </c>
      <c r="C6" s="412"/>
      <c r="D6" s="413" t="s">
        <v>301</v>
      </c>
      <c r="E6" s="413"/>
      <c r="F6" s="413"/>
      <c r="G6" s="413"/>
      <c r="H6" s="4"/>
    </row>
    <row r="7" spans="2:9" x14ac:dyDescent="0.2">
      <c r="B7" s="412" t="s">
        <v>168</v>
      </c>
      <c r="C7" s="412"/>
      <c r="D7" s="413">
        <v>302</v>
      </c>
      <c r="E7" s="413"/>
      <c r="F7" s="413"/>
      <c r="G7" s="413"/>
    </row>
    <row r="8" spans="2:9" x14ac:dyDescent="0.2">
      <c r="B8" s="412" t="s">
        <v>165</v>
      </c>
      <c r="C8" s="412"/>
      <c r="D8" s="413" t="s">
        <v>298</v>
      </c>
      <c r="E8" s="413"/>
      <c r="F8" s="413"/>
      <c r="G8" s="413"/>
    </row>
    <row r="9" spans="2:9" x14ac:dyDescent="0.2">
      <c r="B9" s="412" t="s">
        <v>170</v>
      </c>
      <c r="C9" s="412"/>
      <c r="D9" s="414">
        <v>97.78</v>
      </c>
      <c r="E9" s="414"/>
      <c r="F9" s="414"/>
      <c r="G9" s="414"/>
      <c r="H9" s="4"/>
    </row>
    <row r="10" spans="2:9" x14ac:dyDescent="0.2">
      <c r="B10" s="412" t="s">
        <v>171</v>
      </c>
      <c r="C10" s="412"/>
      <c r="D10" s="415">
        <v>44539</v>
      </c>
      <c r="E10" s="413"/>
      <c r="F10" s="413"/>
      <c r="G10" s="413"/>
    </row>
    <row r="11" spans="2:9" x14ac:dyDescent="0.2">
      <c r="B11" s="3"/>
      <c r="C11" s="3"/>
      <c r="D11" s="3"/>
      <c r="E11" s="3"/>
      <c r="F11" s="3"/>
      <c r="G11" s="3"/>
      <c r="H11" s="3"/>
    </row>
    <row r="12" spans="2:9" ht="23.1" customHeight="1" x14ac:dyDescent="0.2">
      <c r="B12" s="416" t="s">
        <v>258</v>
      </c>
      <c r="C12" s="416"/>
      <c r="D12" s="416"/>
      <c r="E12" s="416"/>
      <c r="F12" s="416"/>
      <c r="G12" s="416"/>
      <c r="H12" s="416"/>
    </row>
    <row r="13" spans="2:9" ht="23.25" customHeight="1" x14ac:dyDescent="0.2">
      <c r="B13" s="399" t="s">
        <v>253</v>
      </c>
      <c r="C13" s="400"/>
      <c r="D13" s="400"/>
      <c r="E13" s="400"/>
      <c r="F13" s="400"/>
      <c r="G13" s="400"/>
      <c r="H13" s="401"/>
    </row>
    <row r="14" spans="2:9" s="3" customFormat="1" ht="12.95" customHeight="1" thickBot="1" x14ac:dyDescent="0.25">
      <c r="I14" s="293"/>
    </row>
    <row r="15" spans="2:9" ht="30" customHeight="1" thickBot="1" x14ac:dyDescent="0.25">
      <c r="B15" s="5" t="s">
        <v>6</v>
      </c>
      <c r="C15" s="7" t="s">
        <v>9</v>
      </c>
      <c r="D15" s="6" t="s">
        <v>0</v>
      </c>
      <c r="E15" s="7" t="s">
        <v>7</v>
      </c>
      <c r="F15" s="7" t="s">
        <v>10</v>
      </c>
      <c r="G15" s="8" t="s">
        <v>8</v>
      </c>
      <c r="H15" s="162" t="s">
        <v>259</v>
      </c>
      <c r="I15" s="294" t="s">
        <v>363</v>
      </c>
    </row>
    <row r="16" spans="2:9" ht="5.25" customHeight="1" x14ac:dyDescent="0.2">
      <c r="B16" s="17"/>
      <c r="C16" s="17"/>
      <c r="D16" s="17"/>
      <c r="E16" s="17"/>
      <c r="F16" s="17"/>
      <c r="G16" s="17"/>
      <c r="H16" s="17"/>
    </row>
    <row r="17" spans="1:8" hidden="1" x14ac:dyDescent="0.2">
      <c r="B17" s="100">
        <v>9</v>
      </c>
      <c r="C17" s="101" t="s">
        <v>50</v>
      </c>
      <c r="D17" s="102"/>
      <c r="E17" s="102"/>
      <c r="F17" s="103"/>
      <c r="G17" s="104"/>
      <c r="H17" s="136"/>
    </row>
    <row r="18" spans="1:8" ht="12.75" hidden="1" customHeight="1" x14ac:dyDescent="0.2">
      <c r="A18" s="9"/>
      <c r="B18" s="98" t="s">
        <v>141</v>
      </c>
      <c r="C18" s="38" t="s">
        <v>19</v>
      </c>
      <c r="D18" s="19" t="s">
        <v>20</v>
      </c>
      <c r="E18" s="16">
        <v>0</v>
      </c>
      <c r="F18" s="20">
        <v>0</v>
      </c>
      <c r="G18" s="121">
        <f t="shared" ref="G18:G31" si="0">E18*F18</f>
        <v>0</v>
      </c>
      <c r="H18" s="136"/>
    </row>
    <row r="19" spans="1:8" hidden="1" x14ac:dyDescent="0.2">
      <c r="A19" s="9"/>
      <c r="B19" s="98" t="s">
        <v>142</v>
      </c>
      <c r="C19" s="38" t="s">
        <v>174</v>
      </c>
      <c r="D19" s="19" t="s">
        <v>1</v>
      </c>
      <c r="E19" s="16">
        <v>0</v>
      </c>
      <c r="F19" s="20">
        <v>0</v>
      </c>
      <c r="G19" s="121">
        <f t="shared" si="0"/>
        <v>0</v>
      </c>
      <c r="H19" s="136"/>
    </row>
    <row r="20" spans="1:8" hidden="1" x14ac:dyDescent="0.2">
      <c r="A20" s="9"/>
      <c r="B20" s="98" t="s">
        <v>143</v>
      </c>
      <c r="C20" s="38" t="s">
        <v>175</v>
      </c>
      <c r="D20" s="19" t="s">
        <v>1</v>
      </c>
      <c r="E20" s="16">
        <v>0</v>
      </c>
      <c r="F20" s="20">
        <v>0</v>
      </c>
      <c r="G20" s="121">
        <f t="shared" si="0"/>
        <v>0</v>
      </c>
      <c r="H20" s="136"/>
    </row>
    <row r="21" spans="1:8" hidden="1" x14ac:dyDescent="0.2">
      <c r="A21" s="9"/>
      <c r="B21" s="98" t="s">
        <v>144</v>
      </c>
      <c r="C21" s="38" t="s">
        <v>176</v>
      </c>
      <c r="D21" s="19" t="s">
        <v>1</v>
      </c>
      <c r="E21" s="16">
        <v>0</v>
      </c>
      <c r="F21" s="20">
        <v>0</v>
      </c>
      <c r="G21" s="121">
        <f t="shared" si="0"/>
        <v>0</v>
      </c>
      <c r="H21" s="136"/>
    </row>
    <row r="22" spans="1:8" hidden="1" x14ac:dyDescent="0.2">
      <c r="A22" s="9"/>
      <c r="B22" s="98" t="s">
        <v>145</v>
      </c>
      <c r="C22" s="38" t="s">
        <v>267</v>
      </c>
      <c r="D22" s="19" t="s">
        <v>1</v>
      </c>
      <c r="E22" s="16">
        <v>0</v>
      </c>
      <c r="F22" s="20">
        <v>0</v>
      </c>
      <c r="G22" s="121">
        <f t="shared" si="0"/>
        <v>0</v>
      </c>
      <c r="H22" s="136"/>
    </row>
    <row r="23" spans="1:8" hidden="1" x14ac:dyDescent="0.2">
      <c r="A23" s="9"/>
      <c r="B23" s="98" t="s">
        <v>146</v>
      </c>
      <c r="C23" s="38" t="s">
        <v>21</v>
      </c>
      <c r="D23" s="19" t="s">
        <v>1</v>
      </c>
      <c r="E23" s="16">
        <v>0</v>
      </c>
      <c r="F23" s="20">
        <v>0</v>
      </c>
      <c r="G23" s="121">
        <f t="shared" si="0"/>
        <v>0</v>
      </c>
      <c r="H23" s="136"/>
    </row>
    <row r="24" spans="1:8" hidden="1" x14ac:dyDescent="0.2">
      <c r="A24" s="9"/>
      <c r="B24" s="98" t="s">
        <v>147</v>
      </c>
      <c r="C24" s="38" t="s">
        <v>51</v>
      </c>
      <c r="D24" s="19" t="s">
        <v>1</v>
      </c>
      <c r="E24" s="16">
        <v>0</v>
      </c>
      <c r="F24" s="20">
        <v>0</v>
      </c>
      <c r="G24" s="121">
        <f t="shared" si="0"/>
        <v>0</v>
      </c>
      <c r="H24" s="136"/>
    </row>
    <row r="25" spans="1:8" hidden="1" x14ac:dyDescent="0.2">
      <c r="A25" s="9"/>
      <c r="B25" s="98" t="s">
        <v>148</v>
      </c>
      <c r="C25" s="38" t="s">
        <v>24</v>
      </c>
      <c r="D25" s="19" t="s">
        <v>22</v>
      </c>
      <c r="E25" s="16">
        <v>0</v>
      </c>
      <c r="F25" s="20">
        <v>0</v>
      </c>
      <c r="G25" s="121">
        <f t="shared" si="0"/>
        <v>0</v>
      </c>
      <c r="H25" s="136"/>
    </row>
    <row r="26" spans="1:8" hidden="1" x14ac:dyDescent="0.2">
      <c r="A26" s="9"/>
      <c r="B26" s="98" t="s">
        <v>149</v>
      </c>
      <c r="C26" s="38" t="s">
        <v>177</v>
      </c>
      <c r="D26" s="19" t="s">
        <v>2</v>
      </c>
      <c r="E26" s="16">
        <v>0</v>
      </c>
      <c r="F26" s="20">
        <v>0</v>
      </c>
      <c r="G26" s="121">
        <f t="shared" si="0"/>
        <v>0</v>
      </c>
      <c r="H26" s="136"/>
    </row>
    <row r="27" spans="1:8" hidden="1" x14ac:dyDescent="0.2">
      <c r="A27" s="9"/>
      <c r="B27" s="98" t="s">
        <v>150</v>
      </c>
      <c r="C27" s="38" t="s">
        <v>266</v>
      </c>
      <c r="D27" s="19" t="s">
        <v>3</v>
      </c>
      <c r="E27" s="16">
        <v>0</v>
      </c>
      <c r="F27" s="20">
        <v>0</v>
      </c>
      <c r="G27" s="121">
        <f t="shared" si="0"/>
        <v>0</v>
      </c>
      <c r="H27" s="136"/>
    </row>
    <row r="28" spans="1:8" hidden="1" x14ac:dyDescent="0.2">
      <c r="A28" s="9"/>
      <c r="B28" s="98" t="s">
        <v>151</v>
      </c>
      <c r="C28" s="38" t="s">
        <v>254</v>
      </c>
      <c r="D28" s="19" t="s">
        <v>2</v>
      </c>
      <c r="E28" s="16">
        <v>0</v>
      </c>
      <c r="F28" s="20">
        <v>0</v>
      </c>
      <c r="G28" s="121">
        <f t="shared" si="0"/>
        <v>0</v>
      </c>
      <c r="H28" s="136"/>
    </row>
    <row r="29" spans="1:8" hidden="1" x14ac:dyDescent="0.2">
      <c r="A29" s="9"/>
      <c r="B29" s="98" t="s">
        <v>152</v>
      </c>
      <c r="C29" s="38" t="s">
        <v>11</v>
      </c>
      <c r="D29" s="19" t="s">
        <v>2</v>
      </c>
      <c r="E29" s="16">
        <v>0</v>
      </c>
      <c r="F29" s="20">
        <v>0</v>
      </c>
      <c r="G29" s="121">
        <f t="shared" si="0"/>
        <v>0</v>
      </c>
      <c r="H29" s="136"/>
    </row>
    <row r="30" spans="1:8" hidden="1" x14ac:dyDescent="0.2">
      <c r="A30" s="9"/>
      <c r="B30" s="98" t="s">
        <v>153</v>
      </c>
      <c r="C30" s="38" t="s">
        <v>23</v>
      </c>
      <c r="D30" s="19" t="s">
        <v>2</v>
      </c>
      <c r="E30" s="16">
        <v>0</v>
      </c>
      <c r="F30" s="20">
        <v>0</v>
      </c>
      <c r="G30" s="121">
        <f t="shared" si="0"/>
        <v>0</v>
      </c>
      <c r="H30" s="136"/>
    </row>
    <row r="31" spans="1:8" ht="13.5" hidden="1" thickBot="1" x14ac:dyDescent="0.25">
      <c r="A31" s="9"/>
      <c r="B31" s="105" t="s">
        <v>154</v>
      </c>
      <c r="C31" s="84" t="s">
        <v>178</v>
      </c>
      <c r="D31" s="85" t="s">
        <v>3</v>
      </c>
      <c r="E31" s="88">
        <v>0</v>
      </c>
      <c r="F31" s="89">
        <v>0</v>
      </c>
      <c r="G31" s="122">
        <f t="shared" si="0"/>
        <v>0</v>
      </c>
      <c r="H31" s="136"/>
    </row>
    <row r="32" spans="1:8" ht="13.5" hidden="1" thickBot="1" x14ac:dyDescent="0.25">
      <c r="A32" s="9"/>
      <c r="B32" s="74"/>
      <c r="C32" s="75" t="s">
        <v>52</v>
      </c>
      <c r="D32" s="76"/>
      <c r="E32" s="77"/>
      <c r="F32" s="78"/>
      <c r="G32" s="79">
        <f>SUM(G18:G31)</f>
        <v>0</v>
      </c>
      <c r="H32" s="137">
        <f>+G32/$D$9</f>
        <v>0</v>
      </c>
    </row>
    <row r="33" spans="1:9" x14ac:dyDescent="0.2">
      <c r="A33" s="9"/>
      <c r="B33" s="4"/>
    </row>
    <row r="34" spans="1:9" ht="13.9" customHeight="1" x14ac:dyDescent="0.2">
      <c r="A34" s="9"/>
      <c r="B34" s="56">
        <v>10</v>
      </c>
      <c r="C34" s="57" t="s">
        <v>172</v>
      </c>
      <c r="D34" s="58"/>
      <c r="E34" s="58"/>
      <c r="F34" s="59"/>
      <c r="G34" s="60"/>
      <c r="H34" s="136"/>
    </row>
    <row r="35" spans="1:9" hidden="1" x14ac:dyDescent="0.2">
      <c r="B35" s="1" t="s">
        <v>155</v>
      </c>
      <c r="C35" s="38" t="s">
        <v>265</v>
      </c>
      <c r="D35" s="19" t="s">
        <v>35</v>
      </c>
      <c r="E35" s="16">
        <v>0</v>
      </c>
      <c r="F35" s="20">
        <v>0</v>
      </c>
      <c r="G35" s="21">
        <f>E35*F35</f>
        <v>0</v>
      </c>
      <c r="H35" s="136"/>
    </row>
    <row r="36" spans="1:9" s="29" customFormat="1" ht="25.5" hidden="1" x14ac:dyDescent="0.2">
      <c r="A36" s="31"/>
      <c r="B36" s="1" t="s">
        <v>156</v>
      </c>
      <c r="C36" s="38" t="s">
        <v>179</v>
      </c>
      <c r="D36" s="19" t="s">
        <v>35</v>
      </c>
      <c r="E36" s="16">
        <v>0</v>
      </c>
      <c r="F36" s="20">
        <v>0</v>
      </c>
      <c r="G36" s="21">
        <f>E36*F36</f>
        <v>0</v>
      </c>
      <c r="H36" s="136"/>
      <c r="I36" s="292"/>
    </row>
    <row r="37" spans="1:9" s="29" customFormat="1" ht="25.5" x14ac:dyDescent="0.2">
      <c r="A37" s="31"/>
      <c r="B37" s="1" t="s">
        <v>157</v>
      </c>
      <c r="C37" s="38" t="s">
        <v>196</v>
      </c>
      <c r="D37" s="19" t="s">
        <v>35</v>
      </c>
      <c r="E37" s="16"/>
      <c r="F37" s="20"/>
      <c r="G37" s="21">
        <f>E37*F37</f>
        <v>0</v>
      </c>
      <c r="H37" s="136"/>
      <c r="I37" s="292" t="e">
        <f>+G37/'INFRAESTRUCTURA BASICA'!$G$172</f>
        <v>#DIV/0!</v>
      </c>
    </row>
    <row r="38" spans="1:9" s="29" customFormat="1" ht="26.25" thickBot="1" x14ac:dyDescent="0.25">
      <c r="A38" s="31"/>
      <c r="B38" s="1" t="s">
        <v>158</v>
      </c>
      <c r="C38" s="38" t="s">
        <v>264</v>
      </c>
      <c r="D38" s="19" t="s">
        <v>35</v>
      </c>
      <c r="E38" s="16"/>
      <c r="F38" s="20"/>
      <c r="G38" s="21">
        <f>E38*F38</f>
        <v>0</v>
      </c>
      <c r="H38" s="136"/>
      <c r="I38" s="292" t="e">
        <f>+G38/'INFRAESTRUCTURA BASICA'!$G$172</f>
        <v>#DIV/0!</v>
      </c>
    </row>
    <row r="39" spans="1:9" s="29" customFormat="1" ht="25.5" hidden="1" customHeight="1" thickBot="1" x14ac:dyDescent="0.25">
      <c r="A39" s="31"/>
      <c r="B39" s="80" t="s">
        <v>159</v>
      </c>
      <c r="C39" s="84" t="s">
        <v>173</v>
      </c>
      <c r="D39" s="85" t="s">
        <v>3</v>
      </c>
      <c r="E39" s="88">
        <v>0</v>
      </c>
      <c r="F39" s="89">
        <v>0</v>
      </c>
      <c r="G39" s="90">
        <f>E39*F39</f>
        <v>0</v>
      </c>
      <c r="H39" s="136"/>
      <c r="I39" s="292" t="e">
        <f>+G39/'INFRAESTRUCTURA BASICA'!$G$172</f>
        <v>#DIV/0!</v>
      </c>
    </row>
    <row r="40" spans="1:9" s="3" customFormat="1" ht="13.5" thickBot="1" x14ac:dyDescent="0.25">
      <c r="B40" s="74"/>
      <c r="C40" s="75" t="s">
        <v>160</v>
      </c>
      <c r="D40" s="76"/>
      <c r="E40" s="77"/>
      <c r="F40" s="78"/>
      <c r="G40" s="79">
        <f>SUM(G35:G39)</f>
        <v>0</v>
      </c>
      <c r="H40" s="137">
        <f>+G40/$D$9</f>
        <v>0</v>
      </c>
      <c r="I40" s="292"/>
    </row>
    <row r="41" spans="1:9" s="31" customFormat="1" ht="15.75" x14ac:dyDescent="0.2">
      <c r="B41" s="24"/>
      <c r="C41" s="25"/>
      <c r="D41" s="26"/>
      <c r="E41" s="27"/>
      <c r="F41" s="28"/>
      <c r="G41" s="37"/>
      <c r="H41" s="37"/>
      <c r="I41" s="292"/>
    </row>
    <row r="42" spans="1:9" s="3" customFormat="1" ht="15" hidden="1" customHeight="1" x14ac:dyDescent="0.2">
      <c r="B42" s="416" t="s">
        <v>255</v>
      </c>
      <c r="C42" s="416"/>
      <c r="D42" s="416"/>
      <c r="E42" s="416"/>
      <c r="F42" s="416"/>
      <c r="G42" s="416"/>
      <c r="H42" s="416"/>
      <c r="I42" s="292"/>
    </row>
    <row r="43" spans="1:9" s="3" customFormat="1" ht="15" hidden="1" x14ac:dyDescent="0.2">
      <c r="B43" s="15"/>
      <c r="C43" s="15"/>
      <c r="D43" s="15"/>
      <c r="E43" s="15"/>
      <c r="F43" s="15"/>
      <c r="G43" s="15"/>
      <c r="H43" s="68"/>
      <c r="I43" s="292"/>
    </row>
    <row r="44" spans="1:9" s="3" customFormat="1" ht="15" hidden="1" x14ac:dyDescent="0.2">
      <c r="B44" s="46">
        <v>11</v>
      </c>
      <c r="C44" s="123" t="s">
        <v>256</v>
      </c>
      <c r="D44" s="124"/>
      <c r="E44" s="124"/>
      <c r="F44" s="124"/>
      <c r="G44" s="125"/>
      <c r="H44" s="68"/>
      <c r="I44" s="292"/>
    </row>
    <row r="45" spans="1:9" s="3" customFormat="1" ht="30" hidden="1" customHeight="1" x14ac:dyDescent="0.2">
      <c r="B45" s="217" t="s">
        <v>162</v>
      </c>
      <c r="C45" s="218" t="s">
        <v>312</v>
      </c>
      <c r="D45" s="217" t="s">
        <v>5</v>
      </c>
      <c r="E45" s="16"/>
      <c r="F45" s="219">
        <v>2243599.4900000002</v>
      </c>
      <c r="G45" s="219">
        <f>F45*E45</f>
        <v>0</v>
      </c>
      <c r="H45" s="68"/>
      <c r="I45" s="292"/>
    </row>
    <row r="46" spans="1:9" s="3" customFormat="1" ht="30" hidden="1" customHeight="1" x14ac:dyDescent="0.2">
      <c r="B46" s="80" t="s">
        <v>200</v>
      </c>
      <c r="C46" s="220" t="s">
        <v>309</v>
      </c>
      <c r="D46" s="80" t="s">
        <v>310</v>
      </c>
      <c r="E46" s="80"/>
      <c r="F46" s="221">
        <v>6551.89</v>
      </c>
      <c r="G46" s="222">
        <f>F46*E46</f>
        <v>0</v>
      </c>
      <c r="H46" s="68"/>
      <c r="I46" s="292"/>
    </row>
    <row r="47" spans="1:9" s="3" customFormat="1" ht="30" hidden="1" customHeight="1" x14ac:dyDescent="0.2">
      <c r="B47" s="217" t="s">
        <v>299</v>
      </c>
      <c r="C47" s="223" t="s">
        <v>311</v>
      </c>
      <c r="D47" s="217" t="s">
        <v>310</v>
      </c>
      <c r="E47" s="226"/>
      <c r="F47" s="224">
        <v>26771.47</v>
      </c>
      <c r="G47" s="219">
        <f>F47*E47</f>
        <v>0</v>
      </c>
      <c r="H47" s="212"/>
      <c r="I47" s="292"/>
    </row>
    <row r="48" spans="1:9" s="3" customFormat="1" ht="30" hidden="1" customHeight="1" thickBot="1" x14ac:dyDescent="0.25">
      <c r="B48" s="217" t="s">
        <v>300</v>
      </c>
      <c r="C48" s="223" t="s">
        <v>313</v>
      </c>
      <c r="D48" s="217" t="s">
        <v>310</v>
      </c>
      <c r="E48" s="226"/>
      <c r="F48" s="11">
        <v>10373.48</v>
      </c>
      <c r="G48" s="225">
        <f>F48*E48</f>
        <v>0</v>
      </c>
      <c r="H48" s="211"/>
      <c r="I48" s="292"/>
    </row>
    <row r="49" spans="1:9" s="3" customFormat="1" ht="13.5" hidden="1" customHeight="1" thickBot="1" x14ac:dyDescent="0.25">
      <c r="B49" s="91"/>
      <c r="C49" s="75" t="s">
        <v>163</v>
      </c>
      <c r="D49" s="92"/>
      <c r="E49" s="93"/>
      <c r="F49" s="94"/>
      <c r="G49" s="95">
        <f>SUM(G45:G48)</f>
        <v>0</v>
      </c>
      <c r="H49" s="137">
        <f>+G49/$D$9</f>
        <v>0</v>
      </c>
      <c r="I49" s="293"/>
    </row>
    <row r="50" spans="1:9" s="3" customFormat="1" ht="15.75" x14ac:dyDescent="0.2">
      <c r="A50" s="14"/>
      <c r="B50" s="24"/>
      <c r="C50" s="25"/>
      <c r="D50" s="26"/>
      <c r="E50" s="27"/>
      <c r="F50" s="28"/>
      <c r="G50" s="37"/>
      <c r="H50" s="37"/>
      <c r="I50" s="293"/>
    </row>
    <row r="51" spans="1:9" x14ac:dyDescent="0.2">
      <c r="A51" s="14"/>
      <c r="B51" s="420" t="s">
        <v>185</v>
      </c>
      <c r="C51" s="420"/>
      <c r="D51" s="420"/>
      <c r="E51" s="420"/>
      <c r="F51" s="420"/>
      <c r="G51" s="420"/>
      <c r="H51" s="420"/>
    </row>
    <row r="52" spans="1:9" ht="13.5" thickBot="1" x14ac:dyDescent="0.25">
      <c r="A52" s="14"/>
      <c r="B52" s="70"/>
      <c r="C52" s="71"/>
      <c r="D52" s="70"/>
      <c r="E52" s="70"/>
      <c r="F52" s="70"/>
      <c r="G52" s="9"/>
      <c r="H52" s="69"/>
    </row>
    <row r="53" spans="1:9" x14ac:dyDescent="0.2">
      <c r="A53" s="14"/>
      <c r="B53" s="129" t="s">
        <v>186</v>
      </c>
      <c r="C53" s="130" t="s">
        <v>18</v>
      </c>
      <c r="D53" s="406" t="s">
        <v>183</v>
      </c>
      <c r="E53" s="406"/>
      <c r="F53" s="131" t="s">
        <v>184</v>
      </c>
      <c r="G53" s="131" t="s">
        <v>181</v>
      </c>
      <c r="H53" s="132" t="s">
        <v>182</v>
      </c>
    </row>
    <row r="54" spans="1:9" hidden="1" x14ac:dyDescent="0.2">
      <c r="A54" s="14"/>
      <c r="B54" s="198">
        <v>9</v>
      </c>
      <c r="C54" s="145" t="s">
        <v>261</v>
      </c>
      <c r="D54" s="421"/>
      <c r="E54" s="422"/>
      <c r="F54" s="149"/>
      <c r="G54" s="12">
        <f>+G32</f>
        <v>0</v>
      </c>
      <c r="H54" s="199">
        <f>+H32</f>
        <v>0</v>
      </c>
    </row>
    <row r="55" spans="1:9" x14ac:dyDescent="0.2">
      <c r="A55" s="14"/>
      <c r="B55" s="198">
        <v>10</v>
      </c>
      <c r="C55" s="145" t="s">
        <v>161</v>
      </c>
      <c r="D55" s="421"/>
      <c r="E55" s="422"/>
      <c r="F55" s="149"/>
      <c r="G55" s="12">
        <f>+G40</f>
        <v>0</v>
      </c>
      <c r="H55" s="199">
        <f>+H40</f>
        <v>0</v>
      </c>
    </row>
    <row r="56" spans="1:9" ht="13.5" thickBot="1" x14ac:dyDescent="0.25">
      <c r="A56" s="14"/>
      <c r="B56" s="200">
        <v>11</v>
      </c>
      <c r="C56" s="146" t="s">
        <v>257</v>
      </c>
      <c r="D56" s="423"/>
      <c r="E56" s="424"/>
      <c r="F56" s="150"/>
      <c r="G56" s="83">
        <f>+G49</f>
        <v>0</v>
      </c>
      <c r="H56" s="201">
        <f>+H49</f>
        <v>0</v>
      </c>
    </row>
    <row r="57" spans="1:9" x14ac:dyDescent="0.2">
      <c r="A57" s="14"/>
      <c r="B57" s="417" t="s">
        <v>191</v>
      </c>
      <c r="C57" s="406"/>
      <c r="D57" s="425">
        <f>SUM(D54:E56)</f>
        <v>0</v>
      </c>
      <c r="E57" s="426"/>
      <c r="F57" s="197">
        <f>SUM(F54:F56)</f>
        <v>0</v>
      </c>
      <c r="G57" s="148">
        <f>SUM(G54:G56)</f>
        <v>0</v>
      </c>
      <c r="H57" s="147">
        <f>SUM(H54:H56)</f>
        <v>0</v>
      </c>
    </row>
    <row r="58" spans="1:9" ht="13.5" thickBot="1" x14ac:dyDescent="0.25">
      <c r="A58" s="14"/>
      <c r="B58" s="418"/>
      <c r="C58" s="419"/>
      <c r="D58" s="427">
        <v>0</v>
      </c>
      <c r="E58" s="428"/>
      <c r="F58" s="151" t="e">
        <f>F57/G57</f>
        <v>#DIV/0!</v>
      </c>
      <c r="G58" s="404" t="e">
        <f>SUM(F58+D58)</f>
        <v>#DIV/0!</v>
      </c>
      <c r="H58" s="405"/>
    </row>
    <row r="59" spans="1:9" x14ac:dyDescent="0.2">
      <c r="B59" s="17"/>
      <c r="C59" s="17"/>
      <c r="D59" s="143"/>
      <c r="E59" s="143"/>
      <c r="F59" s="143"/>
      <c r="G59" s="144"/>
      <c r="H59" s="144"/>
    </row>
    <row r="60" spans="1:9" x14ac:dyDescent="0.2">
      <c r="B60" s="126" t="s">
        <v>12</v>
      </c>
      <c r="D60" s="3"/>
      <c r="E60" s="3"/>
      <c r="F60" s="3"/>
      <c r="G60" s="3"/>
      <c r="H60" s="3"/>
    </row>
    <row r="61" spans="1:9" x14ac:dyDescent="0.2">
      <c r="B61" s="138" t="s">
        <v>187</v>
      </c>
      <c r="D61" s="3"/>
      <c r="E61" s="3"/>
      <c r="F61" s="3"/>
      <c r="G61" s="3"/>
      <c r="H61" s="3"/>
    </row>
    <row r="62" spans="1:9" x14ac:dyDescent="0.2">
      <c r="B62" s="138" t="s">
        <v>188</v>
      </c>
      <c r="D62" s="3"/>
      <c r="E62" s="3"/>
      <c r="F62" s="3"/>
      <c r="G62" s="3"/>
      <c r="H62" s="3"/>
    </row>
    <row r="63" spans="1:9" x14ac:dyDescent="0.2">
      <c r="B63" s="3" t="s">
        <v>189</v>
      </c>
      <c r="D63" s="3"/>
      <c r="E63" s="3"/>
      <c r="F63" s="3"/>
      <c r="G63" s="3"/>
      <c r="H63" s="3"/>
    </row>
    <row r="64" spans="1:9" x14ac:dyDescent="0.2">
      <c r="B64" s="138" t="s">
        <v>190</v>
      </c>
      <c r="D64" s="3"/>
      <c r="E64" s="3"/>
      <c r="F64" s="3"/>
      <c r="G64" s="3"/>
      <c r="H64" s="3"/>
    </row>
    <row r="65" spans="1:9" x14ac:dyDescent="0.2">
      <c r="B65" s="138" t="s">
        <v>192</v>
      </c>
    </row>
    <row r="66" spans="1:9" x14ac:dyDescent="0.2">
      <c r="A66" s="9"/>
      <c r="B66" s="138" t="s">
        <v>193</v>
      </c>
    </row>
    <row r="67" spans="1:9" s="9" customFormat="1" x14ac:dyDescent="0.2">
      <c r="B67" s="138" t="s">
        <v>270</v>
      </c>
      <c r="C67" s="14"/>
      <c r="I67" s="289"/>
    </row>
    <row r="68" spans="1:9" s="9" customFormat="1" x14ac:dyDescent="0.2">
      <c r="C68" s="14"/>
      <c r="I68" s="289"/>
    </row>
    <row r="69" spans="1:9" ht="54.95" customHeight="1" x14ac:dyDescent="0.2"/>
    <row r="70" spans="1:9" x14ac:dyDescent="0.2"/>
    <row r="71" spans="1:9" x14ac:dyDescent="0.2"/>
    <row r="72" spans="1:9" x14ac:dyDescent="0.2"/>
    <row r="73" spans="1:9" x14ac:dyDescent="0.2"/>
    <row r="74" spans="1:9" x14ac:dyDescent="0.2"/>
    <row r="75" spans="1:9" x14ac:dyDescent="0.2"/>
    <row r="76" spans="1:9" x14ac:dyDescent="0.2"/>
    <row r="77" spans="1:9" x14ac:dyDescent="0.2"/>
    <row r="78" spans="1:9" x14ac:dyDescent="0.2"/>
    <row r="79" spans="1:9" x14ac:dyDescent="0.2"/>
    <row r="80" spans="1:9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</sheetData>
  <mergeCells count="24">
    <mergeCell ref="B8:C8"/>
    <mergeCell ref="D8:G8"/>
    <mergeCell ref="B5:C5"/>
    <mergeCell ref="D5:G5"/>
    <mergeCell ref="B6:C6"/>
    <mergeCell ref="D6:G6"/>
    <mergeCell ref="B7:C7"/>
    <mergeCell ref="D7:G7"/>
    <mergeCell ref="G58:H58"/>
    <mergeCell ref="B12:H12"/>
    <mergeCell ref="B51:H51"/>
    <mergeCell ref="B13:H13"/>
    <mergeCell ref="B42:H42"/>
    <mergeCell ref="D55:E55"/>
    <mergeCell ref="D56:E56"/>
    <mergeCell ref="D57:E57"/>
    <mergeCell ref="B57:C58"/>
    <mergeCell ref="D58:E58"/>
    <mergeCell ref="B9:C9"/>
    <mergeCell ref="D9:G9"/>
    <mergeCell ref="B10:C10"/>
    <mergeCell ref="D10:G10"/>
    <mergeCell ref="D54:E54"/>
    <mergeCell ref="D53:E53"/>
  </mergeCells>
  <phoneticPr fontId="19" type="noConversion"/>
  <dataValidations count="2">
    <dataValidation type="list" showInputMessage="1" showErrorMessage="1" sqref="D8:G8" xr:uid="{00000000-0002-0000-0100-000000000000}">
      <formula1>"Por licitación de obra y ejecución por empresa, Por administración, Por cooperativas o entidades"</formula1>
    </dataValidation>
    <dataValidation type="date" operator="greaterThan" allowBlank="1" showInputMessage="1" showErrorMessage="1" sqref="D10" xr:uid="{00000000-0002-0000-0100-000001000000}">
      <formula1>43831</formula1>
    </dataValidation>
  </dataValidations>
  <printOptions horizontalCentered="1"/>
  <pageMargins left="0.62992125984251968" right="0.23622047244094491" top="0.94488188976377963" bottom="0.35433070866141736" header="0.31496062992125984" footer="0.11811023622047245"/>
  <pageSetup paperSize="5" scale="51" orientation="portrait" horizontalDpi="1200" verticalDpi="1200" r:id="rId1"/>
  <headerFooter alignWithMargins="0">
    <oddHeader>&amp;C&amp;G</oddHeader>
  </headerFooter>
  <ignoredErrors>
    <ignoredError sqref="E58:F58 H32 H40 H54" evalError="1"/>
  </ignoredErrors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101"/>
  <sheetViews>
    <sheetView showGridLines="0" topLeftCell="B1" zoomScale="60" zoomScaleNormal="60" workbookViewId="0">
      <pane xSplit="2" topLeftCell="D1" activePane="topRight" state="frozen"/>
      <selection activeCell="B4" sqref="B4"/>
      <selection pane="topRight" activeCell="P3" sqref="P3"/>
    </sheetView>
  </sheetViews>
  <sheetFormatPr baseColWidth="10" defaultRowHeight="12.75" x14ac:dyDescent="0.2"/>
  <cols>
    <col min="2" max="2" width="44" customWidth="1"/>
    <col min="3" max="3" width="80" customWidth="1"/>
    <col min="4" max="4" width="24.42578125" style="275" customWidth="1"/>
    <col min="5" max="5" width="18.85546875" customWidth="1"/>
    <col min="6" max="8" width="16.28515625" bestFit="1" customWidth="1"/>
    <col min="9" max="15" width="17.42578125" bestFit="1" customWidth="1"/>
    <col min="16" max="16" width="19.7109375" customWidth="1"/>
    <col min="17" max="17" width="17.42578125" customWidth="1"/>
  </cols>
  <sheetData>
    <row r="2" spans="1:18" x14ac:dyDescent="0.2">
      <c r="Q2" t="s">
        <v>447</v>
      </c>
    </row>
    <row r="3" spans="1:18" x14ac:dyDescent="0.2">
      <c r="A3" s="429" t="s">
        <v>367</v>
      </c>
      <c r="B3" s="430"/>
      <c r="C3" s="430"/>
      <c r="D3" s="431"/>
    </row>
    <row r="4" spans="1:18" x14ac:dyDescent="0.2">
      <c r="A4" s="233"/>
      <c r="B4" s="233"/>
      <c r="C4" s="233"/>
      <c r="D4" s="234"/>
    </row>
    <row r="5" spans="1:18" x14ac:dyDescent="0.2">
      <c r="A5" s="432" t="s">
        <v>344</v>
      </c>
      <c r="B5" s="433" t="s">
        <v>345</v>
      </c>
      <c r="C5" s="433"/>
      <c r="D5" s="434" t="s">
        <v>346</v>
      </c>
      <c r="F5" s="435" t="s">
        <v>347</v>
      </c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</row>
    <row r="6" spans="1:18" x14ac:dyDescent="0.2">
      <c r="A6" s="432"/>
      <c r="B6" s="433"/>
      <c r="C6" s="433"/>
      <c r="D6" s="434"/>
      <c r="F6" s="235">
        <v>1</v>
      </c>
      <c r="G6" s="235">
        <f>F6+1</f>
        <v>2</v>
      </c>
      <c r="H6" s="235">
        <f t="shared" ref="H6:Q6" si="0">G6+1</f>
        <v>3</v>
      </c>
      <c r="I6" s="235">
        <f t="shared" si="0"/>
        <v>4</v>
      </c>
      <c r="J6" s="235">
        <f t="shared" si="0"/>
        <v>5</v>
      </c>
      <c r="K6" s="235">
        <f t="shared" si="0"/>
        <v>6</v>
      </c>
      <c r="L6" s="235">
        <f t="shared" si="0"/>
        <v>7</v>
      </c>
      <c r="M6" s="235">
        <f t="shared" si="0"/>
        <v>8</v>
      </c>
      <c r="N6" s="235">
        <f t="shared" si="0"/>
        <v>9</v>
      </c>
      <c r="O6" s="235">
        <f t="shared" si="0"/>
        <v>10</v>
      </c>
      <c r="P6" s="235">
        <f t="shared" si="0"/>
        <v>11</v>
      </c>
      <c r="Q6" s="235">
        <f t="shared" si="0"/>
        <v>12</v>
      </c>
    </row>
    <row r="7" spans="1:18" x14ac:dyDescent="0.2">
      <c r="A7" s="236"/>
      <c r="B7" s="237"/>
      <c r="C7" s="237"/>
      <c r="D7" s="238"/>
    </row>
    <row r="8" spans="1:18" ht="13.5" thickBot="1" x14ac:dyDescent="0.25">
      <c r="A8" s="239"/>
      <c r="B8" s="240"/>
      <c r="C8" s="240"/>
      <c r="D8" s="241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</row>
    <row r="9" spans="1:18" ht="35.25" customHeight="1" x14ac:dyDescent="0.2">
      <c r="A9" s="243" t="s">
        <v>357</v>
      </c>
      <c r="B9" s="244" t="s">
        <v>358</v>
      </c>
      <c r="C9" s="244"/>
      <c r="D9" s="245"/>
      <c r="F9" s="246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8"/>
    </row>
    <row r="10" spans="1:18" x14ac:dyDescent="0.2">
      <c r="A10" s="249"/>
      <c r="B10" s="250"/>
      <c r="C10" s="250"/>
      <c r="D10" s="251"/>
      <c r="F10" s="252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4"/>
    </row>
    <row r="11" spans="1:18" x14ac:dyDescent="0.2">
      <c r="A11" s="255">
        <v>1</v>
      </c>
      <c r="B11" s="256" t="str">
        <f>+IFERROR(VLOOKUP(A11,'INFRAESTRUCTURA BASICA'!B17:H156,2,FALSE),0)</f>
        <v>Red de distribución de AGUA POTABLE</v>
      </c>
      <c r="C11" s="257"/>
      <c r="D11" s="258"/>
      <c r="E11" s="259"/>
      <c r="F11" s="252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4"/>
    </row>
    <row r="12" spans="1:18" x14ac:dyDescent="0.2">
      <c r="A12" s="260" t="s">
        <v>55</v>
      </c>
      <c r="B12" s="261" t="str">
        <f>+IFERROR(VLOOKUP(A12,'INFRAESTRUCTURA BASICA'!B18:H157,2,FALSE),0)</f>
        <v>Excavaciones y Rellenos</v>
      </c>
      <c r="C12" s="262"/>
      <c r="D12" s="263"/>
      <c r="E12" s="259"/>
      <c r="F12" s="252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4"/>
    </row>
    <row r="13" spans="1:18" x14ac:dyDescent="0.2">
      <c r="A13" s="260" t="s">
        <v>69</v>
      </c>
      <c r="B13" s="261" t="str">
        <f>+IFERROR(VLOOKUP(A13,'INFRAESTRUCTURA BASICA'!B19:H158,2,FALSE),0)</f>
        <v>Excav. de zanja en terreno de cualquier categoría (incluye acopio y/o retiro del mat. de la excavación, voladura roca, entibados, desagote, depresión de napa, etc.)</v>
      </c>
      <c r="C13" s="262"/>
      <c r="D13" s="263">
        <v>1.7333819661349233E-2</v>
      </c>
      <c r="E13" s="259"/>
      <c r="F13" s="252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4"/>
      <c r="R13" s="264">
        <f>+SUM(F13:Q13)</f>
        <v>0</v>
      </c>
    </row>
    <row r="14" spans="1:18" x14ac:dyDescent="0.2">
      <c r="A14" s="260" t="s">
        <v>70</v>
      </c>
      <c r="B14" s="261" t="str">
        <f>+IFERROR(VLOOKUP(A14,'INFRAESTRUCTURA BASICA'!B20:H159,2,FALSE),0)</f>
        <v>Relleno, tapado y compactaciòn de zanja con material del lugar</v>
      </c>
      <c r="C14" s="262"/>
      <c r="D14" s="263">
        <v>1.4660259570748926E-2</v>
      </c>
      <c r="E14" s="259"/>
      <c r="F14" s="252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4"/>
      <c r="R14" s="264">
        <f t="shared" ref="R14:R76" si="1">+SUM(F14:Q14)</f>
        <v>0</v>
      </c>
    </row>
    <row r="15" spans="1:18" x14ac:dyDescent="0.2">
      <c r="A15" s="260" t="s">
        <v>71</v>
      </c>
      <c r="B15" s="261" t="str">
        <f>+IFERROR(VLOOKUP(A15,'INFRAESTRUCTURA BASICA'!B21:H160,2,FALSE),0)</f>
        <v>Paquete Estructural</v>
      </c>
      <c r="C15" s="262"/>
      <c r="D15" s="263">
        <v>8.889066866918512E-3</v>
      </c>
      <c r="E15" s="259"/>
      <c r="F15" s="252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4"/>
      <c r="R15" s="264">
        <f t="shared" si="1"/>
        <v>0</v>
      </c>
    </row>
    <row r="16" spans="1:18" x14ac:dyDescent="0.2">
      <c r="A16" s="250" t="s">
        <v>56</v>
      </c>
      <c r="B16" s="265" t="str">
        <f>+IFERROR(VLOOKUP(A16,'INFRAESTRUCTURA BASICA'!B22:H161,2,FALSE),0)</f>
        <v>Provisión, acarreo y colocación de cañerías de PVC/PEAD-RCP, clase 6/10, de espesor standard, con aro de goma. Incluye accesorios.</v>
      </c>
      <c r="C16" s="262"/>
      <c r="D16" s="263"/>
      <c r="E16" s="259"/>
      <c r="F16" s="252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4"/>
      <c r="R16" s="264">
        <f t="shared" si="1"/>
        <v>0</v>
      </c>
    </row>
    <row r="17" spans="1:18" x14ac:dyDescent="0.2">
      <c r="A17" s="260" t="s">
        <v>72</v>
      </c>
      <c r="B17" s="261" t="str">
        <f>+IFERROR(VLOOKUP(A17,'INFRAESTRUCTURA BASICA'!B23:H162,2,FALSE),0)</f>
        <v>Diámetro nominal 200mm -incluye prueba hidraulica</v>
      </c>
      <c r="C17" s="262"/>
      <c r="D17" s="263">
        <v>3.1905691855089686E-2</v>
      </c>
      <c r="E17" s="259"/>
      <c r="F17" s="252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4"/>
      <c r="R17" s="264">
        <f t="shared" si="1"/>
        <v>0</v>
      </c>
    </row>
    <row r="18" spans="1:18" x14ac:dyDescent="0.2">
      <c r="A18" s="260" t="s">
        <v>283</v>
      </c>
      <c r="B18" s="261" t="str">
        <f>+IFERROR(VLOOKUP(A18,'INFRAESTRUCTURA BASICA'!B24:H163,2,FALSE),0)</f>
        <v>Diámetro nominal 160 mm -incluye prueba hidraulica</v>
      </c>
      <c r="C18" s="262"/>
      <c r="D18" s="263">
        <v>7.2086173813371672E-3</v>
      </c>
      <c r="E18" s="259"/>
      <c r="F18" s="252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4"/>
      <c r="R18" s="264">
        <f t="shared" si="1"/>
        <v>0</v>
      </c>
    </row>
    <row r="19" spans="1:18" x14ac:dyDescent="0.2">
      <c r="A19" s="260" t="s">
        <v>282</v>
      </c>
      <c r="B19" s="261" t="str">
        <f>+IFERROR(VLOOKUP(A19,'INFRAESTRUCTURA BASICA'!B25:H164,2,FALSE),0)</f>
        <v>Diámetro nominal 110mm -incluye prueba hidraulica</v>
      </c>
      <c r="C19" s="262"/>
      <c r="D19" s="263">
        <v>1.8493580980186268E-2</v>
      </c>
      <c r="E19" s="259"/>
      <c r="F19" s="252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4"/>
      <c r="R19" s="264">
        <f t="shared" si="1"/>
        <v>0</v>
      </c>
    </row>
    <row r="20" spans="1:18" x14ac:dyDescent="0.2">
      <c r="A20" s="250" t="s">
        <v>57</v>
      </c>
      <c r="B20" s="265" t="str">
        <f>+IFERROR(VLOOKUP(A20,'INFRAESTRUCTURA BASICA'!B26:H165,2,FALSE),0)</f>
        <v>Provisión y colocación de válvulas esclusas (VE). Incluye cámara, tapa y accesorios.</v>
      </c>
      <c r="C20" s="262"/>
      <c r="D20" s="263"/>
      <c r="E20" s="259"/>
      <c r="F20" s="252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64">
        <f t="shared" si="1"/>
        <v>0</v>
      </c>
    </row>
    <row r="21" spans="1:18" x14ac:dyDescent="0.2">
      <c r="A21" s="260" t="s">
        <v>73</v>
      </c>
      <c r="B21" s="261" t="str">
        <f>+IFERROR(VLOOKUP(A21,'INFRAESTRUCTURA BASICA'!B27:H166,2,FALSE),0)</f>
        <v>Diámetro nominal 200mm</v>
      </c>
      <c r="C21" s="262"/>
      <c r="D21" s="263">
        <v>2.5543957705161896E-3</v>
      </c>
      <c r="E21" s="259"/>
      <c r="F21" s="252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4"/>
      <c r="R21" s="264"/>
    </row>
    <row r="22" spans="1:18" x14ac:dyDescent="0.2">
      <c r="A22" s="260" t="s">
        <v>74</v>
      </c>
      <c r="B22" s="261" t="str">
        <f>+IFERROR(VLOOKUP(A22,'INFRAESTRUCTURA BASICA'!B28:H167,2,FALSE),0)</f>
        <v>Diámetro nominal 150 mm</v>
      </c>
      <c r="C22" s="262"/>
      <c r="D22" s="263">
        <v>9.2773358474528521E-4</v>
      </c>
      <c r="E22" s="259"/>
      <c r="F22" s="252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4"/>
      <c r="R22" s="264">
        <f t="shared" si="1"/>
        <v>0</v>
      </c>
    </row>
    <row r="23" spans="1:18" x14ac:dyDescent="0.2">
      <c r="A23" s="260" t="s">
        <v>280</v>
      </c>
      <c r="B23" s="261" t="str">
        <f>+IFERROR(VLOOKUP(A23,'INFRAESTRUCTURA BASICA'!B29:H168,2,FALSE),0)</f>
        <v>Diámetro nominal 100 mm</v>
      </c>
      <c r="C23" s="262"/>
      <c r="D23" s="263">
        <v>6.5841750871895796E-3</v>
      </c>
      <c r="E23" s="259"/>
      <c r="F23" s="252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4"/>
      <c r="R23" s="264">
        <f t="shared" si="1"/>
        <v>0</v>
      </c>
    </row>
    <row r="24" spans="1:18" x14ac:dyDescent="0.2">
      <c r="A24" s="250" t="s">
        <v>77</v>
      </c>
      <c r="B24" s="265" t="str">
        <f>+IFERROR(VLOOKUP(A24,'INFRAESTRUCTURA BASICA'!B30:H169,2,FALSE),0)</f>
        <v>Provisión y colocación de hidrantes (H). Incluye cámara, tapa y accesorios.</v>
      </c>
      <c r="C24" s="262"/>
      <c r="D24" s="263"/>
      <c r="E24" s="259"/>
      <c r="F24" s="252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4"/>
      <c r="R24" s="264">
        <f t="shared" si="1"/>
        <v>0</v>
      </c>
    </row>
    <row r="25" spans="1:18" x14ac:dyDescent="0.2">
      <c r="A25" s="260" t="s">
        <v>78</v>
      </c>
      <c r="B25" s="261" t="str">
        <f>+IFERROR(VLOOKUP(A25,'INFRAESTRUCTURA BASICA'!B31:H170,2,FALSE),0)</f>
        <v>Diámetro nominal</v>
      </c>
      <c r="C25" s="262"/>
      <c r="D25" s="263">
        <v>5.5108042198865163E-3</v>
      </c>
      <c r="E25" s="259"/>
      <c r="F25" s="252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4"/>
      <c r="R25" s="264">
        <f t="shared" si="1"/>
        <v>0</v>
      </c>
    </row>
    <row r="26" spans="1:18" x14ac:dyDescent="0.2">
      <c r="A26" s="260" t="s">
        <v>81</v>
      </c>
      <c r="B26" s="261" t="str">
        <f>+IFERROR(VLOOKUP(A26,'INFRAESTRUCTURA BASICA'!B32:H171,2,FALSE),0)</f>
        <v>Provisión de materiales y ejecución de conexiones domiciliarios de PEAD PN10 (cañerías, accesorios, etc.)</v>
      </c>
      <c r="C26" s="262"/>
      <c r="D26" s="263"/>
      <c r="E26" s="259"/>
      <c r="F26" s="252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4"/>
      <c r="R26" s="264">
        <f t="shared" si="1"/>
        <v>0</v>
      </c>
    </row>
    <row r="27" spans="1:18" x14ac:dyDescent="0.2">
      <c r="A27" s="260" t="s">
        <v>203</v>
      </c>
      <c r="B27" s="261" t="str">
        <f>+IFERROR(VLOOKUP(A27,'INFRAESTRUCTURA BASICA'!B33:H172,2,FALSE),0)</f>
        <v>Diámetro nominal 20 mm - Conexiones Cortas, incluye llave maestra y caja plástica de medidor con tapa (sin la inclusion del medidor).</v>
      </c>
      <c r="C27" s="262"/>
      <c r="D27" s="263">
        <v>1.82118512957734E-2</v>
      </c>
      <c r="E27" s="259"/>
      <c r="F27" s="252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4"/>
      <c r="R27" s="264">
        <f t="shared" si="1"/>
        <v>0</v>
      </c>
    </row>
    <row r="28" spans="1:18" x14ac:dyDescent="0.2">
      <c r="A28" s="260" t="s">
        <v>308</v>
      </c>
      <c r="B28" s="261" t="str">
        <f>+IFERROR(VLOOKUP(A28,'INFRAESTRUCTURA BASICA'!B34:H173,2,FALSE),0)</f>
        <v>Diámetro nominal 20 mm - Conexiones Largas, incluye llave maestra y caja plástica de medidor con tapa (sin la inclusion del medidor).</v>
      </c>
      <c r="C28" s="262"/>
      <c r="D28" s="263">
        <v>1.067591282855682E-2</v>
      </c>
      <c r="E28" s="259"/>
      <c r="F28" s="252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4"/>
      <c r="R28" s="264">
        <f t="shared" si="1"/>
        <v>0</v>
      </c>
    </row>
    <row r="29" spans="1:18" ht="13.5" customHeight="1" x14ac:dyDescent="0.2">
      <c r="A29" s="255">
        <v>2</v>
      </c>
      <c r="B29" s="256" t="str">
        <f>+IFERROR(VLOOKUP(A29,'INFRAESTRUCTURA BASICA'!B35:H174,2,FALSE),0)</f>
        <v>Red ELECTRICA DE MEDIA TENSIÓN, BAJA TENSION Y ALUMBRADO PUBLICO</v>
      </c>
      <c r="C29" s="257"/>
      <c r="D29" s="258"/>
      <c r="E29" s="259"/>
      <c r="F29" s="266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4"/>
      <c r="R29" s="264">
        <f t="shared" si="1"/>
        <v>0</v>
      </c>
    </row>
    <row r="30" spans="1:18" x14ac:dyDescent="0.2">
      <c r="A30" s="260" t="s">
        <v>60</v>
      </c>
      <c r="B30" s="261" t="str">
        <f>+IFERROR(VLOOKUP(A30,'INFRAESTRUCTURA BASICA'!B36:H175,2,FALSE),0)</f>
        <v>Red Eléctrica Baja Tensión y Alumbrado Público</v>
      </c>
      <c r="C30" s="262"/>
      <c r="D30" s="263"/>
      <c r="E30" s="259"/>
      <c r="F30" s="252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4"/>
      <c r="R30" s="264">
        <f t="shared" si="1"/>
        <v>0</v>
      </c>
    </row>
    <row r="31" spans="1:18" x14ac:dyDescent="0.2">
      <c r="A31" s="260" t="s">
        <v>87</v>
      </c>
      <c r="B31" s="261" t="str">
        <f>+IFERROR(VLOOKUP(A31,'INFRAESTRUCTURA BASICA'!B37:H176,2,FALSE),0)</f>
        <v>Estructura de sostén</v>
      </c>
      <c r="C31" s="262"/>
      <c r="D31" s="263">
        <v>0</v>
      </c>
      <c r="E31" s="259"/>
      <c r="F31" s="252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4"/>
      <c r="R31" s="264">
        <f t="shared" si="1"/>
        <v>0</v>
      </c>
    </row>
    <row r="32" spans="1:18" x14ac:dyDescent="0.2">
      <c r="A32" s="260" t="s">
        <v>217</v>
      </c>
      <c r="B32" s="261" t="str">
        <f>+IFERROR(VLOOKUP(A32,'INFRAESTRUCTURA BASICA'!B38:H177,2,FALSE),0)</f>
        <v>Provisión, montaje de Poste de madera de 7,5 m</v>
      </c>
      <c r="C32" s="262"/>
      <c r="D32" s="263">
        <v>6.9575802398723601E-4</v>
      </c>
      <c r="E32" s="259"/>
      <c r="F32" s="252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4"/>
      <c r="R32" s="264">
        <f t="shared" si="1"/>
        <v>0</v>
      </c>
    </row>
    <row r="33" spans="1:18" x14ac:dyDescent="0.2">
      <c r="A33" s="260" t="s">
        <v>314</v>
      </c>
      <c r="B33" s="261" t="str">
        <f>+IFERROR(VLOOKUP(A33,'INFRAESTRUCTURA BASICA'!B39:H178,2,FALSE),0)</f>
        <v>Montaje de cable de Al  35 mm2 c/ PVC</v>
      </c>
      <c r="C33" s="262"/>
      <c r="D33" s="263">
        <v>8.5484422198017947E-3</v>
      </c>
      <c r="E33" s="259"/>
      <c r="F33" s="252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4"/>
      <c r="R33" s="264">
        <f t="shared" si="1"/>
        <v>0</v>
      </c>
    </row>
    <row r="34" spans="1:18" x14ac:dyDescent="0.2">
      <c r="A34" s="260" t="s">
        <v>315</v>
      </c>
      <c r="B34" s="261" t="str">
        <f>+IFERROR(VLOOKUP(A34,'INFRAESTRUCTURA BASICA'!B40:H179,2,FALSE),0)</f>
        <v>Cable TT 2x2,5mm2</v>
      </c>
      <c r="C34" s="262"/>
      <c r="D34" s="263">
        <v>4.8073425369874443E-4</v>
      </c>
      <c r="E34" s="259"/>
      <c r="F34" s="252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4"/>
      <c r="R34" s="264">
        <f t="shared" si="1"/>
        <v>0</v>
      </c>
    </row>
    <row r="35" spans="1:18" x14ac:dyDescent="0.2">
      <c r="A35" s="260" t="s">
        <v>316</v>
      </c>
      <c r="B35" s="261" t="str">
        <f>+IFERROR(VLOOKUP(A35,'INFRAESTRUCTURA BASICA'!B41:H180,2,FALSE),0)</f>
        <v>Colocacion de Morsetos</v>
      </c>
      <c r="C35" s="262"/>
      <c r="D35" s="263">
        <v>8.5472087286184346E-4</v>
      </c>
      <c r="E35" s="259"/>
      <c r="F35" s="252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4"/>
      <c r="R35" s="264">
        <f t="shared" si="1"/>
        <v>0</v>
      </c>
    </row>
    <row r="36" spans="1:18" x14ac:dyDescent="0.2">
      <c r="A36" s="260" t="s">
        <v>317</v>
      </c>
      <c r="B36" s="261" t="str">
        <f>+IFERROR(VLOOKUP(A36,'INFRAESTRUCTURA BASICA'!B42:H181,2,FALSE),0)</f>
        <v>Amado de pilar p/medidor monofasico y equipo de control</v>
      </c>
      <c r="C36" s="262"/>
      <c r="D36" s="263">
        <v>4.9359979034106825E-4</v>
      </c>
      <c r="E36" s="259"/>
      <c r="F36" s="252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4"/>
      <c r="R36" s="264">
        <f t="shared" si="1"/>
        <v>0</v>
      </c>
    </row>
    <row r="37" spans="1:18" x14ac:dyDescent="0.2">
      <c r="A37" s="260" t="s">
        <v>318</v>
      </c>
      <c r="B37" s="261" t="str">
        <f>+IFERROR(VLOOKUP(A37,'INFRAESTRUCTURA BASICA'!B43:H182,2,FALSE),0)</f>
        <v>Montaje Brazo tipo EQCH CN 77</v>
      </c>
      <c r="C37" s="262"/>
      <c r="D37" s="263">
        <v>3.5465434758457743E-3</v>
      </c>
      <c r="E37" s="259"/>
      <c r="F37" s="252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4"/>
      <c r="R37" s="264">
        <f t="shared" si="1"/>
        <v>0</v>
      </c>
    </row>
    <row r="38" spans="1:18" x14ac:dyDescent="0.2">
      <c r="A38" s="260" t="s">
        <v>319</v>
      </c>
      <c r="B38" s="261" t="str">
        <f>+IFERROR(VLOOKUP(A38,'INFRAESTRUCTURA BASICA'!B44:H183,2,FALSE),0)</f>
        <v>Aislador MN 17</v>
      </c>
      <c r="C38" s="262"/>
      <c r="D38" s="263">
        <v>5.9855335358283417E-4</v>
      </c>
      <c r="E38" s="259"/>
      <c r="F38" s="252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4"/>
      <c r="R38" s="264">
        <f t="shared" si="1"/>
        <v>0</v>
      </c>
    </row>
    <row r="39" spans="1:18" x14ac:dyDescent="0.2">
      <c r="A39" s="260" t="s">
        <v>326</v>
      </c>
      <c r="B39" s="261" t="str">
        <f>+IFERROR(VLOOKUP(A39,'INFRAESTRUCTURA BASICA'!B45:H184,2,FALSE),0)</f>
        <v>Rack mn 482</v>
      </c>
      <c r="C39" s="262"/>
      <c r="D39" s="263">
        <v>5.4970165114076759E-4</v>
      </c>
      <c r="E39" s="259"/>
      <c r="F39" s="252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4"/>
      <c r="R39" s="264">
        <f t="shared" si="1"/>
        <v>0</v>
      </c>
    </row>
    <row r="40" spans="1:18" x14ac:dyDescent="0.2">
      <c r="A40" s="260" t="s">
        <v>327</v>
      </c>
      <c r="B40" s="261" t="str">
        <f>+IFERROR(VLOOKUP(A40,'INFRAESTRUCTURA BASICA'!B46:H185,2,FALSE),0)</f>
        <v>Fusible TN 13</v>
      </c>
      <c r="C40" s="262"/>
      <c r="D40" s="263">
        <v>2.0645158508477524E-4</v>
      </c>
      <c r="E40" s="259"/>
      <c r="F40" s="252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4"/>
      <c r="R40" s="264">
        <f t="shared" si="1"/>
        <v>0</v>
      </c>
    </row>
    <row r="41" spans="1:18" x14ac:dyDescent="0.2">
      <c r="A41" s="260" t="s">
        <v>328</v>
      </c>
      <c r="B41" s="261" t="str">
        <f>+IFERROR(VLOOKUP(A41,'INFRAESTRUCTURA BASICA'!B47:H186,2,FALSE),0)</f>
        <v>Montaje de artefacto tipo meriza 66 p/brazo con lamparas Led de 85 W</v>
      </c>
      <c r="C41" s="267"/>
      <c r="D41" s="263">
        <v>4.0406734991634326E-3</v>
      </c>
      <c r="E41" s="259"/>
      <c r="F41" s="252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4"/>
      <c r="R41" s="264">
        <f t="shared" si="1"/>
        <v>0</v>
      </c>
    </row>
    <row r="42" spans="1:18" x14ac:dyDescent="0.2">
      <c r="A42" s="255">
        <v>3</v>
      </c>
      <c r="B42" s="256" t="str">
        <f>+IFERROR(VLOOKUP(A42,'INFRAESTRUCTURA BASICA'!B48:H187,2,FALSE),0)</f>
        <v>Red VIAL, apertura y tratamiento de CALZADA FLEXIBLE (Enripiado, Carpeta Asfàltica o Pavimento intertrabado)</v>
      </c>
      <c r="C42" s="256"/>
      <c r="D42" s="268"/>
      <c r="E42" s="259"/>
      <c r="F42" s="252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4"/>
      <c r="R42" s="264">
        <f t="shared" si="1"/>
        <v>0</v>
      </c>
    </row>
    <row r="43" spans="1:18" x14ac:dyDescent="0.2">
      <c r="A43" s="260" t="s">
        <v>61</v>
      </c>
      <c r="B43" s="261" t="str">
        <f>+IFERROR(VLOOKUP(A43,'INFRAESTRUCTURA BASICA'!B49:H188,2,FALSE),0)</f>
        <v>Desbosque,destronque, limpieza del terreno (erradicacion de arboles) y replanteo</v>
      </c>
      <c r="C43" s="267"/>
      <c r="D43" s="269">
        <v>4.3681929036925062E-2</v>
      </c>
      <c r="E43" s="259"/>
      <c r="F43" s="252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4"/>
      <c r="R43" s="264">
        <f t="shared" si="1"/>
        <v>0</v>
      </c>
    </row>
    <row r="44" spans="1:18" x14ac:dyDescent="0.2">
      <c r="A44" s="260" t="s">
        <v>88</v>
      </c>
      <c r="B44" s="261" t="str">
        <f>+IFERROR(VLOOKUP(A44,'INFRAESTRUCTURA BASICA'!B51:H190,2,FALSE),0)</f>
        <v>Excavación no Clasificada</v>
      </c>
      <c r="C44" s="267"/>
      <c r="D44" s="269">
        <v>7.1319020944895339E-2</v>
      </c>
      <c r="E44" s="259"/>
      <c r="F44" s="252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4"/>
      <c r="R44" s="264">
        <f t="shared" si="1"/>
        <v>0</v>
      </c>
    </row>
    <row r="45" spans="1:18" x14ac:dyDescent="0.2">
      <c r="A45" s="260" t="s">
        <v>89</v>
      </c>
      <c r="B45" s="261" t="str">
        <f>+IFERROR(VLOOKUP(A45,'INFRAESTRUCTURA BASICA'!B52:H191,2,FALSE),0)</f>
        <v>Ejecución de Base (capa de rodamiento con enripiado)</v>
      </c>
      <c r="C45" s="270"/>
      <c r="D45" s="269">
        <v>7.5170200933668385E-2</v>
      </c>
      <c r="E45" s="259"/>
      <c r="F45" s="252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4"/>
      <c r="R45" s="264">
        <f t="shared" si="1"/>
        <v>0</v>
      </c>
    </row>
    <row r="46" spans="1:18" x14ac:dyDescent="0.2">
      <c r="A46" s="260" t="s">
        <v>90</v>
      </c>
      <c r="B46" s="261" t="str">
        <f>+IFERROR(VLOOKUP(A46,'INFRAESTRUCTURA BASICA'!B53:H192,2,FALSE),0)</f>
        <v>Cordón cuneta de Hº Aº</v>
      </c>
      <c r="C46" s="270"/>
      <c r="D46" s="269">
        <v>0.13158923878020745</v>
      </c>
      <c r="E46" s="259"/>
      <c r="F46" s="252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4"/>
      <c r="R46" s="264">
        <f t="shared" si="1"/>
        <v>0</v>
      </c>
    </row>
    <row r="47" spans="1:18" x14ac:dyDescent="0.2">
      <c r="A47" s="260" t="s">
        <v>91</v>
      </c>
      <c r="B47" s="261" t="str">
        <f>+IFERROR(VLOOKUP(A47,'INFRAESTRUCTURA BASICA'!B54:H193,2,FALSE),0)</f>
        <v>Puente  Acceso Vehicular</v>
      </c>
      <c r="C47" s="270"/>
      <c r="D47" s="269">
        <v>1.7560325327211303E-3</v>
      </c>
      <c r="E47" s="259"/>
      <c r="F47" s="252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4"/>
      <c r="R47" s="264">
        <f t="shared" si="1"/>
        <v>0</v>
      </c>
    </row>
    <row r="48" spans="1:18" x14ac:dyDescent="0.2">
      <c r="A48" s="255">
        <v>4</v>
      </c>
      <c r="B48" s="256" t="str">
        <f>+IFERROR(VLOOKUP(A48,'INFRAESTRUCTURA BASICA'!B55:H194,2,FALSE),0)</f>
        <v>Red PEATONAL, VEREDAS</v>
      </c>
      <c r="C48" s="257"/>
      <c r="D48" s="258"/>
      <c r="E48" s="259"/>
      <c r="F48" s="252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4"/>
      <c r="R48" s="264">
        <f t="shared" si="1"/>
        <v>0</v>
      </c>
    </row>
    <row r="49" spans="1:18" x14ac:dyDescent="0.2">
      <c r="A49" s="260" t="s">
        <v>62</v>
      </c>
      <c r="B49" s="261" t="str">
        <f>+IFERROR(VLOOKUP(A49,'INFRAESTRUCTURA BASICA'!B56:H195,2,FALSE),0)</f>
        <v>Ejecución de vereda de hormigon con junta de dilatación cada 2 m</v>
      </c>
      <c r="C49" s="270"/>
      <c r="D49" s="271">
        <v>0.11967203345864365</v>
      </c>
      <c r="E49" s="259"/>
      <c r="F49" s="252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4"/>
      <c r="R49" s="264">
        <f t="shared" si="1"/>
        <v>0</v>
      </c>
    </row>
    <row r="50" spans="1:18" x14ac:dyDescent="0.2">
      <c r="A50" s="260" t="s">
        <v>63</v>
      </c>
      <c r="B50" s="261" t="str">
        <f>+IFERROR(VLOOKUP(A50,'INFRAESTRUCTURA BASICA'!B57:H196,2,FALSE),0)</f>
        <v>Pasante Peatonal sobre Cuneta en Tierra</v>
      </c>
      <c r="C50" s="270"/>
      <c r="D50" s="269">
        <v>1.1431976695765857E-3</v>
      </c>
      <c r="E50" s="259"/>
      <c r="F50" s="252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4"/>
      <c r="R50" s="264">
        <f t="shared" si="1"/>
        <v>0</v>
      </c>
    </row>
    <row r="51" spans="1:18" x14ac:dyDescent="0.2">
      <c r="A51" s="260" t="s">
        <v>64</v>
      </c>
      <c r="B51" s="261" t="str">
        <f>+IFERROR(VLOOKUP(A51,'INFRAESTRUCTURA BASICA'!B58:H197,2,FALSE),0)</f>
        <v>Pasante Peatonal sobre Cuneta Impermeabilizada</v>
      </c>
      <c r="C51" s="270"/>
      <c r="D51" s="271">
        <v>1.3200236741335702E-4</v>
      </c>
      <c r="E51" s="259"/>
      <c r="F51" s="252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4"/>
      <c r="R51" s="264">
        <f t="shared" si="1"/>
        <v>0</v>
      </c>
    </row>
    <row r="52" spans="1:18" x14ac:dyDescent="0.2">
      <c r="A52" s="260" t="s">
        <v>92</v>
      </c>
      <c r="B52" s="261" t="str">
        <f>+IFERROR(VLOOKUP(A52,'INFRAESTRUCTURA BASICA'!B59:H198,2,FALSE),0)</f>
        <v>Rampas Peatonals/ cordon cuneta</v>
      </c>
      <c r="C52" s="262"/>
      <c r="D52" s="263">
        <v>1.4448205847338665E-3</v>
      </c>
      <c r="E52" s="259"/>
      <c r="F52" s="252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4"/>
      <c r="R52" s="264">
        <f t="shared" si="1"/>
        <v>0</v>
      </c>
    </row>
    <row r="53" spans="1:18" x14ac:dyDescent="0.2">
      <c r="A53" s="255">
        <v>5</v>
      </c>
      <c r="B53" s="256" t="str">
        <f>+IFERROR(VLOOKUP(A53,'INFRAESTRUCTURA BASICA'!B60:H199,2,FALSE),0)</f>
        <v xml:space="preserve">Red PLUVIAL </v>
      </c>
      <c r="C53" s="257"/>
      <c r="D53" s="258"/>
      <c r="E53" s="259"/>
      <c r="F53" s="252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4"/>
      <c r="R53" s="264">
        <f t="shared" si="1"/>
        <v>0</v>
      </c>
    </row>
    <row r="54" spans="1:18" x14ac:dyDescent="0.2">
      <c r="A54" s="260" t="s">
        <v>104</v>
      </c>
      <c r="B54" s="261" t="str">
        <f>+IFERROR(VLOOKUP(A54,'INFRAESTRUCTURA BASICA'!B61:H200,2,FALSE),0)</f>
        <v>Alcantarillas</v>
      </c>
      <c r="C54" s="270"/>
      <c r="D54" s="271"/>
      <c r="E54" s="259"/>
      <c r="F54" s="252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4"/>
      <c r="R54" s="264">
        <f t="shared" si="1"/>
        <v>0</v>
      </c>
    </row>
    <row r="55" spans="1:18" x14ac:dyDescent="0.2">
      <c r="A55" s="260" t="s">
        <v>106</v>
      </c>
      <c r="B55" s="261" t="str">
        <f>+IFERROR(VLOOKUP(A55,'INFRAESTRUCTURA BASICA'!B62:H201,2,FALSE),0)</f>
        <v>Pasantes SJ 320</v>
      </c>
      <c r="C55" s="270"/>
      <c r="D55" s="271">
        <v>2.8431989522491219E-3</v>
      </c>
      <c r="F55" s="252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4"/>
      <c r="R55" s="264">
        <f t="shared" si="1"/>
        <v>0</v>
      </c>
    </row>
    <row r="56" spans="1:18" x14ac:dyDescent="0.2">
      <c r="A56" s="260" t="s">
        <v>224</v>
      </c>
      <c r="B56" s="261" t="str">
        <f>+IFERROR(VLOOKUP(A56,'INFRAESTRUCTURA BASICA'!B63:H202,2,FALSE),0)</f>
        <v>Desagüe pluvial a cielo abierto</v>
      </c>
      <c r="C56" s="270"/>
      <c r="D56" s="271"/>
      <c r="F56" s="252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4"/>
      <c r="R56" s="264">
        <f t="shared" si="1"/>
        <v>0</v>
      </c>
    </row>
    <row r="57" spans="1:18" x14ac:dyDescent="0.2">
      <c r="A57" s="260" t="s">
        <v>239</v>
      </c>
      <c r="B57" s="261" t="str">
        <f>+IFERROR(VLOOKUP(A57,'INFRAESTRUCTURA BASICA'!B64:H203,2,FALSE),0)</f>
        <v>Excavación de zanja en terreno de cualquier categoría (Cuneta en Tierra)</v>
      </c>
      <c r="C57" s="262"/>
      <c r="D57" s="263">
        <v>6.2667378667136744E-3</v>
      </c>
      <c r="F57" s="252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4"/>
      <c r="R57" s="264">
        <f t="shared" si="1"/>
        <v>0</v>
      </c>
    </row>
    <row r="58" spans="1:18" x14ac:dyDescent="0.2">
      <c r="A58" s="260" t="s">
        <v>243</v>
      </c>
      <c r="B58" s="261" t="str">
        <f>+IFERROR(VLOOKUP(A58,'INFRAESTRUCTURA BASICA'!B65:H204,2,FALSE),0)</f>
        <v>Revestimiento y construcción de canales</v>
      </c>
      <c r="C58" s="270"/>
      <c r="D58" s="271"/>
      <c r="F58" s="252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4"/>
      <c r="R58" s="264">
        <f t="shared" si="1"/>
        <v>0</v>
      </c>
    </row>
    <row r="59" spans="1:18" x14ac:dyDescent="0.2">
      <c r="A59" s="260" t="s">
        <v>249</v>
      </c>
      <c r="B59" s="261" t="str">
        <f>+IFERROR(VLOOKUP(A59,'INFRAESTRUCTURA BASICA'!B66:H205,2,FALSE),0)</f>
        <v>Canal de H° de sección trapecial y compartos</v>
      </c>
      <c r="C59" s="270"/>
      <c r="D59" s="271">
        <v>2.0779453379272235E-2</v>
      </c>
      <c r="F59" s="252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4"/>
      <c r="R59" s="264">
        <f t="shared" si="1"/>
        <v>0</v>
      </c>
    </row>
    <row r="60" spans="1:18" x14ac:dyDescent="0.2">
      <c r="A60" s="255">
        <v>6</v>
      </c>
      <c r="B60" s="256" t="str">
        <f>+IFERROR(VLOOKUP(A60,'INFRAESTRUCTURA BASICA'!B67:H206,2,FALSE),0)</f>
        <v>Red CLOACAL</v>
      </c>
      <c r="C60" s="257"/>
      <c r="D60" s="258"/>
      <c r="F60" s="252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4"/>
      <c r="R60" s="264">
        <f t="shared" si="1"/>
        <v>0</v>
      </c>
    </row>
    <row r="61" spans="1:18" x14ac:dyDescent="0.2">
      <c r="A61" s="260" t="s">
        <v>66</v>
      </c>
      <c r="B61" s="261" t="str">
        <f>+IFERROR(VLOOKUP(A61,'INFRAESTRUCTURA BASICA'!B68:H207,2,FALSE),0)</f>
        <v>Excavaciones y Rellenos</v>
      </c>
      <c r="C61" s="270"/>
      <c r="D61" s="271"/>
      <c r="F61" s="252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4"/>
      <c r="R61" s="264">
        <f t="shared" si="1"/>
        <v>0</v>
      </c>
    </row>
    <row r="62" spans="1:18" x14ac:dyDescent="0.2">
      <c r="A62" s="260" t="s">
        <v>113</v>
      </c>
      <c r="B62" s="261" t="str">
        <f>+IFERROR(VLOOKUP(A62,'INFRAESTRUCTURA BASICA'!B69:H208,2,FALSE),0)</f>
        <v>Excav. de zanja en terreno de cualquier categoría (incluye acopio y/o retiro del mat. de la excavación, entibados, desagote, depresión de napa, etc.)</v>
      </c>
      <c r="C62" s="270"/>
      <c r="D62" s="271">
        <v>2.0875095582554435E-2</v>
      </c>
      <c r="F62" s="252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4"/>
      <c r="R62" s="264">
        <f t="shared" si="1"/>
        <v>0</v>
      </c>
    </row>
    <row r="63" spans="1:18" x14ac:dyDescent="0.2">
      <c r="A63" s="260" t="s">
        <v>114</v>
      </c>
      <c r="B63" s="261" t="str">
        <f>+IFERROR(VLOOKUP(A63,'INFRAESTRUCTURA BASICA'!B70:H209,2,FALSE),0)</f>
        <v>Relleno con material del lugar</v>
      </c>
      <c r="C63" s="270"/>
      <c r="D63" s="271">
        <v>4.3190497088350363E-2</v>
      </c>
      <c r="F63" s="252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4"/>
      <c r="R63" s="264">
        <f t="shared" si="1"/>
        <v>0</v>
      </c>
    </row>
    <row r="64" spans="1:18" x14ac:dyDescent="0.2">
      <c r="A64" s="260" t="s">
        <v>115</v>
      </c>
      <c r="B64" s="261" t="str">
        <f>+IFERROR(VLOOKUP(A64,'INFRAESTRUCTURA BASICA'!B71:H210,2,FALSE),0)</f>
        <v>Paquete Estructural</v>
      </c>
      <c r="C64" s="270"/>
      <c r="D64" s="271">
        <v>8.6702944958415035E-3</v>
      </c>
      <c r="F64" s="252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4"/>
      <c r="R64" s="264">
        <f t="shared" si="1"/>
        <v>0</v>
      </c>
    </row>
    <row r="65" spans="1:18" x14ac:dyDescent="0.2">
      <c r="A65" s="260" t="s">
        <v>67</v>
      </c>
      <c r="B65" s="261" t="str">
        <f>+IFERROR(VLOOKUP(A65,'INFRAESTRUCTURA BASICA'!B71:H211,2,FALSE),0)</f>
        <v>Provisión, acarreo y colocación de cañerías de PVC-RCP, clase 10, de espesor standard, con aro de goma. Incluye accesorios.</v>
      </c>
      <c r="C65" s="270"/>
      <c r="D65" s="271"/>
      <c r="F65" s="252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4"/>
      <c r="R65" s="264">
        <f t="shared" si="1"/>
        <v>0</v>
      </c>
    </row>
    <row r="66" spans="1:18" x14ac:dyDescent="0.2">
      <c r="A66" s="260" t="s">
        <v>116</v>
      </c>
      <c r="B66" s="261" t="str">
        <f>+IFERROR(VLOOKUP(A66,'INFRAESTRUCTURA BASICA'!B72:H212,2,FALSE),0)</f>
        <v>Diámetro nominal 250mm - incluye prueba hidraulica</v>
      </c>
      <c r="C66" s="270"/>
      <c r="D66" s="271">
        <v>1.3130024211313408E-2</v>
      </c>
      <c r="F66" s="252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4"/>
      <c r="R66" s="264">
        <f t="shared" si="1"/>
        <v>0</v>
      </c>
    </row>
    <row r="67" spans="1:18" x14ac:dyDescent="0.2">
      <c r="A67" s="260" t="s">
        <v>119</v>
      </c>
      <c r="B67" s="261" t="str">
        <f>+IFERROR(VLOOKUP(A67,'INFRAESTRUCTURA BASICA'!B73:H213,2,FALSE),0)</f>
        <v>Diámetro nominal 200 mm - incluye prueba hidraulica</v>
      </c>
      <c r="C67" s="270"/>
      <c r="D67" s="271">
        <v>8.0676797144203106E-3</v>
      </c>
      <c r="F67" s="252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4"/>
      <c r="R67" s="264">
        <f t="shared" si="1"/>
        <v>0</v>
      </c>
    </row>
    <row r="68" spans="1:18" x14ac:dyDescent="0.2">
      <c r="A68" s="260" t="s">
        <v>285</v>
      </c>
      <c r="B68" s="261" t="str">
        <f>+IFERROR(VLOOKUP(A68,'INFRAESTRUCTURA BASICA'!B74:H214,2,FALSE),0)</f>
        <v>Diámetro nominal 160 mm - incluye prueba hidraulica</v>
      </c>
      <c r="C68" s="270"/>
      <c r="D68" s="271">
        <v>2.3195973129761939E-2</v>
      </c>
      <c r="F68" s="252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4"/>
      <c r="R68" s="264">
        <f t="shared" si="1"/>
        <v>0</v>
      </c>
    </row>
    <row r="69" spans="1:18" x14ac:dyDescent="0.2">
      <c r="A69" s="260" t="s">
        <v>117</v>
      </c>
      <c r="B69" s="261" t="str">
        <f>+IFERROR(VLOOKUP(A69,'INFRAESTRUCTURA BASICA'!B75:H215,2,FALSE),0)</f>
        <v xml:space="preserve">Bocas de Registro (BR) </v>
      </c>
      <c r="C69" s="262"/>
      <c r="D69" s="263"/>
      <c r="F69" s="252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4"/>
      <c r="R69" s="264">
        <f t="shared" si="1"/>
        <v>0</v>
      </c>
    </row>
    <row r="70" spans="1:18" x14ac:dyDescent="0.2">
      <c r="A70" s="260" t="s">
        <v>118</v>
      </c>
      <c r="B70" s="261" t="str">
        <f>+IFERROR(VLOOKUP(A70,'INFRAESTRUCTURA BASICA'!B76:H216,2,FALSE),0)</f>
        <v>Bocas de Registro (BR) de H°A° de 1,20 m de diámetro hasta 2,50 m de profundidad (incluye: excavación, cojinetes y marco/tapa de H°F° de tipo pesado ó fundición dúctil)</v>
      </c>
      <c r="C70" s="270"/>
      <c r="D70" s="271">
        <v>1.3454589515903413E-2</v>
      </c>
      <c r="F70" s="252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4"/>
      <c r="R70" s="264">
        <f t="shared" si="1"/>
        <v>0</v>
      </c>
    </row>
    <row r="71" spans="1:18" x14ac:dyDescent="0.2">
      <c r="A71" s="260" t="s">
        <v>120</v>
      </c>
      <c r="B71" s="261" t="str">
        <f>+IFERROR(VLOOKUP(A71,'INFRAESTRUCTURA BASICA'!B77:H217,2,FALSE),0)</f>
        <v>Conexiones Domiciliarias</v>
      </c>
      <c r="C71" s="270"/>
      <c r="D71" s="271"/>
      <c r="F71" s="252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4"/>
      <c r="R71" s="264">
        <f t="shared" si="1"/>
        <v>0</v>
      </c>
    </row>
    <row r="72" spans="1:18" x14ac:dyDescent="0.2">
      <c r="A72" s="260" t="s">
        <v>121</v>
      </c>
      <c r="B72" s="261" t="str">
        <f>+IFERROR(VLOOKUP(A72,'INFRAESTRUCTURA BASICA'!B78:H218,2,FALSE),0)</f>
        <v>Provisión de materiales y ejecución de conexiones domiciliarias de PVC110 (Incluye cañerías, accesorios, etc.)</v>
      </c>
      <c r="C72" s="270"/>
      <c r="D72" s="271">
        <v>2.3566876269411084E-2</v>
      </c>
      <c r="F72" s="252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4"/>
      <c r="R72" s="264">
        <f t="shared" si="1"/>
        <v>0</v>
      </c>
    </row>
    <row r="73" spans="1:18" x14ac:dyDescent="0.2">
      <c r="A73" s="255">
        <v>7</v>
      </c>
      <c r="B73" s="256" t="str">
        <f>+IFERROR(VLOOKUP(A73,'INFRAESTRUCTURA BASICA'!B79:H219,2,FALSE),0)</f>
        <v>Red de GAS NATURAL</v>
      </c>
      <c r="C73" s="257"/>
      <c r="D73" s="258"/>
      <c r="F73" s="252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4"/>
      <c r="R73" s="264">
        <f t="shared" si="1"/>
        <v>0</v>
      </c>
    </row>
    <row r="74" spans="1:18" x14ac:dyDescent="0.2">
      <c r="A74" s="260" t="s">
        <v>68</v>
      </c>
      <c r="B74" s="261" t="str">
        <f>+IFERROR(VLOOKUP(A74,'INFRAESTRUCTURA BASICA'!B80:H220,2,FALSE),0)</f>
        <v>Excavaciones para colocación de cañerías, medidas de acuerdo a planos, según ancho de zanja mínimo, tapada de proyecto y longitud de colocación de cañería.</v>
      </c>
      <c r="C74" s="270"/>
      <c r="D74" s="271"/>
      <c r="F74" s="252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4"/>
      <c r="R74" s="264">
        <f t="shared" si="1"/>
        <v>0</v>
      </c>
    </row>
    <row r="75" spans="1:18" x14ac:dyDescent="0.2">
      <c r="A75" s="260" t="s">
        <v>129</v>
      </c>
      <c r="B75" s="261" t="str">
        <f>+IFERROR(VLOOKUP(A75,'INFRAESTRUCTURA BASICA'!B81:H221,2,FALSE),0)</f>
        <v>Excavación</v>
      </c>
      <c r="C75" s="270"/>
      <c r="D75" s="271">
        <v>2.1198329295896889E-2</v>
      </c>
      <c r="F75" s="252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4"/>
      <c r="R75" s="264">
        <f t="shared" si="1"/>
        <v>0</v>
      </c>
    </row>
    <row r="76" spans="1:18" x14ac:dyDescent="0.2">
      <c r="A76" s="260" t="s">
        <v>126</v>
      </c>
      <c r="B76" s="261" t="str">
        <f>+IFERROR(VLOOKUP(A76,'INFRAESTRUCTURA BASICA'!B82:H222,2,FALSE),0)</f>
        <v>Provisión y colocación de cañerías polietileno de alta densidad (PEAD), malla de advertencia y accesorios promedio</v>
      </c>
      <c r="C76" s="270"/>
      <c r="D76" s="271"/>
      <c r="F76" s="252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4"/>
      <c r="R76" s="264">
        <f t="shared" si="1"/>
        <v>0</v>
      </c>
    </row>
    <row r="77" spans="1:18" x14ac:dyDescent="0.2">
      <c r="A77" s="260" t="s">
        <v>130</v>
      </c>
      <c r="B77" s="261" t="str">
        <f>+IFERROR(VLOOKUP(A77,'INFRAESTRUCTURA BASICA'!B83:H223,2,FALSE),0)</f>
        <v xml:space="preserve"> Diámetro 125 mm </v>
      </c>
      <c r="C77" s="270"/>
      <c r="D77" s="271">
        <v>2.707194428743859E-3</v>
      </c>
      <c r="F77" s="252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4"/>
      <c r="R77" s="264">
        <f t="shared" ref="R77:R93" si="2">+SUM(F77:Q77)</f>
        <v>0</v>
      </c>
    </row>
    <row r="78" spans="1:18" x14ac:dyDescent="0.2">
      <c r="A78" s="260" t="s">
        <v>131</v>
      </c>
      <c r="B78" s="261" t="str">
        <f>+IFERROR(VLOOKUP(A78,'INFRAESTRUCTURA BASICA'!B84:H224,2,FALSE),0)</f>
        <v xml:space="preserve"> Diámetro 90 mm</v>
      </c>
      <c r="C78" s="270"/>
      <c r="D78" s="271">
        <v>1.4301943762490735E-2</v>
      </c>
      <c r="F78" s="252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4"/>
      <c r="R78" s="264">
        <f t="shared" si="2"/>
        <v>0</v>
      </c>
    </row>
    <row r="79" spans="1:18" x14ac:dyDescent="0.2">
      <c r="A79" s="260" t="s">
        <v>287</v>
      </c>
      <c r="B79" s="261" t="str">
        <f>+IFERROR(VLOOKUP(A79,'INFRAESTRUCTURA BASICA'!B85:H225,2,FALSE),0)</f>
        <v xml:space="preserve"> Diámetro 63 mm</v>
      </c>
      <c r="C79" s="270"/>
      <c r="D79" s="271">
        <v>8.2787212041725931E-3</v>
      </c>
      <c r="F79" s="252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4"/>
      <c r="R79" s="264">
        <f t="shared" si="2"/>
        <v>0</v>
      </c>
    </row>
    <row r="80" spans="1:18" x14ac:dyDescent="0.2">
      <c r="A80" s="260" t="s">
        <v>288</v>
      </c>
      <c r="B80" s="261" t="str">
        <f>+IFERROR(VLOOKUP(A80,'INFRAESTRUCTURA BASICA'!B86:H226,2,FALSE),0)</f>
        <v xml:space="preserve"> Diámetro 50 mm</v>
      </c>
      <c r="C80" s="270"/>
      <c r="D80" s="271">
        <v>2.8599364061457289E-2</v>
      </c>
      <c r="F80" s="252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4"/>
      <c r="R80" s="264">
        <f t="shared" si="2"/>
        <v>0</v>
      </c>
    </row>
    <row r="81" spans="1:18" x14ac:dyDescent="0.2">
      <c r="A81" s="260" t="s">
        <v>128</v>
      </c>
      <c r="B81" s="261" t="str">
        <f>+IFERROR(VLOOKUP(A81,'INFRAESTRUCTURA BASICA'!B87:H227,2,FALSE),0)</f>
        <v>Rellenos para colocación de cañería</v>
      </c>
      <c r="C81" s="270"/>
      <c r="D81" s="271"/>
      <c r="F81" s="252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4"/>
      <c r="R81" s="264">
        <f t="shared" si="2"/>
        <v>0</v>
      </c>
    </row>
    <row r="82" spans="1:18" x14ac:dyDescent="0.2">
      <c r="A82" s="157" t="s">
        <v>133</v>
      </c>
      <c r="B82" s="261" t="str">
        <f>+IFERROR(VLOOKUP(A82,'INFRAESTRUCTURA BASICA'!B88:H228,2,FALSE),0)</f>
        <v>Relleno con material del lugar</v>
      </c>
      <c r="C82" s="270"/>
      <c r="D82" s="271">
        <v>4.6624380235777245E-2</v>
      </c>
      <c r="F82" s="252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4"/>
      <c r="R82" s="264">
        <f t="shared" si="2"/>
        <v>0</v>
      </c>
    </row>
    <row r="83" spans="1:18" x14ac:dyDescent="0.2">
      <c r="A83" s="157" t="s">
        <v>134</v>
      </c>
      <c r="B83" s="261" t="str">
        <f>+IFERROR(VLOOKUP(A83,'INFRAESTRUCTURA BASICA'!B89:H229,2,FALSE),0)</f>
        <v>Varios</v>
      </c>
      <c r="C83" s="270"/>
      <c r="D83" s="271"/>
      <c r="F83" s="252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4"/>
      <c r="R83" s="264">
        <f t="shared" si="2"/>
        <v>0</v>
      </c>
    </row>
    <row r="84" spans="1:18" x14ac:dyDescent="0.2">
      <c r="A84" s="272" t="s">
        <v>135</v>
      </c>
      <c r="B84" s="261" t="str">
        <f>+IFERROR(VLOOKUP(A84,'INFRAESTRUCTURA BASICA'!B90:H230,2,FALSE),0)</f>
        <v xml:space="preserve">Conexiones Domiciliarias </v>
      </c>
      <c r="C84" s="270"/>
      <c r="D84" s="271">
        <v>3.0047364025261349E-2</v>
      </c>
      <c r="F84" s="252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4"/>
      <c r="R84" s="264">
        <f t="shared" si="2"/>
        <v>0</v>
      </c>
    </row>
    <row r="85" spans="1:18" x14ac:dyDescent="0.2">
      <c r="A85" s="255">
        <v>8</v>
      </c>
      <c r="B85" s="256" t="str">
        <f>+IFERROR(VLOOKUP(A85,'INFRAESTRUCTURA BASICA'!B91:H231,2,FALSE),0)</f>
        <v>OBRAS COMPLEMENTARIAS</v>
      </c>
      <c r="C85" s="257"/>
      <c r="D85" s="258"/>
      <c r="F85" s="252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4"/>
      <c r="R85" s="264">
        <f t="shared" si="2"/>
        <v>0</v>
      </c>
    </row>
    <row r="86" spans="1:18" x14ac:dyDescent="0.2">
      <c r="A86" s="272" t="s">
        <v>137</v>
      </c>
      <c r="B86" s="261" t="str">
        <f>+IFERROR(VLOOKUP(A86,'INFRAESTRUCTURA BASICA'!B92:H232,2,FALSE),0)</f>
        <v>Arboles 20L (Incluye aporte tierra negra)</v>
      </c>
      <c r="C86" s="270"/>
      <c r="D86" s="271">
        <v>5.2487417172640668E-4</v>
      </c>
      <c r="F86" s="252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4"/>
      <c r="R86" s="264">
        <f t="shared" si="2"/>
        <v>0</v>
      </c>
    </row>
    <row r="87" spans="1:18" x14ac:dyDescent="0.2">
      <c r="A87" s="272" t="s">
        <v>138</v>
      </c>
      <c r="B87" s="261" t="str">
        <f>+IFERROR(VLOOKUP(A87,'INFRAESTRUCTURA BASICA'!B93:H233,2,FALSE),0)</f>
        <v>Señalética vertical (Indicadores de Calle)</v>
      </c>
      <c r="C87" s="270"/>
      <c r="D87" s="271">
        <v>2.1977622860794655E-3</v>
      </c>
      <c r="F87" s="252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4"/>
      <c r="R87" s="264">
        <f t="shared" si="2"/>
        <v>0</v>
      </c>
    </row>
    <row r="88" spans="1:18" ht="24.75" customHeight="1" x14ac:dyDescent="0.2">
      <c r="A88" s="243" t="s">
        <v>359</v>
      </c>
      <c r="B88" s="288" t="s">
        <v>258</v>
      </c>
      <c r="C88" s="244"/>
      <c r="D88" s="245"/>
      <c r="F88" s="252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4"/>
      <c r="R88" s="264">
        <f t="shared" si="2"/>
        <v>0</v>
      </c>
    </row>
    <row r="89" spans="1:18" x14ac:dyDescent="0.2">
      <c r="A89" s="255">
        <v>10</v>
      </c>
      <c r="B89" s="256" t="str">
        <f>+IFERROR(VLOOKUP(A89,ESPECIALES!B34:H49,2,FALSE),0)</f>
        <v>PILARES MULTISERVICIO (Electricidad/Gas)</v>
      </c>
      <c r="C89" s="257"/>
      <c r="D89" s="258"/>
      <c r="F89" s="252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4"/>
      <c r="R89" s="264">
        <f t="shared" si="2"/>
        <v>0</v>
      </c>
    </row>
    <row r="90" spans="1:18" x14ac:dyDescent="0.2">
      <c r="A90" s="272" t="s">
        <v>157</v>
      </c>
      <c r="B90" s="261" t="str">
        <f>+IFERROR(VLOOKUP(A90,ESPECIALES!B35:H50,2,FALSE),0)</f>
        <v xml:space="preserve">Provisión y colocación de caja medidor monofásico y tablero primario (ambos estancos) todo s/ disposiciones vigentes. </v>
      </c>
      <c r="C90" s="270"/>
      <c r="D90" s="271">
        <v>2.5505339642411532E-2</v>
      </c>
      <c r="F90" s="252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4"/>
      <c r="R90" s="264">
        <f t="shared" si="2"/>
        <v>0</v>
      </c>
    </row>
    <row r="91" spans="1:18" x14ac:dyDescent="0.2">
      <c r="A91" s="272" t="s">
        <v>158</v>
      </c>
      <c r="B91" s="261" t="str">
        <f>+IFERROR(VLOOKUP(A91,ESPECIALES!B36:H51,2,FALSE),0)</f>
        <v>Provisión y colocación de gabinete medidor gas c/ marco y puerta metálicos (reglamentario 450 x 600 mm.)</v>
      </c>
      <c r="C91" s="270"/>
      <c r="D91" s="271">
        <v>2.7094742543600451E-2</v>
      </c>
      <c r="F91" s="252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4"/>
      <c r="R91" s="264">
        <f t="shared" si="2"/>
        <v>0</v>
      </c>
    </row>
    <row r="92" spans="1:18" x14ac:dyDescent="0.2">
      <c r="A92" s="273"/>
      <c r="B92" s="274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64">
        <f t="shared" si="2"/>
        <v>0</v>
      </c>
    </row>
    <row r="93" spans="1:18" x14ac:dyDescent="0.2">
      <c r="D93" s="275">
        <f>+SUM(D11:D91)</f>
        <v>1</v>
      </c>
      <c r="F93" s="276"/>
      <c r="R93" s="264">
        <f t="shared" si="2"/>
        <v>0</v>
      </c>
    </row>
    <row r="94" spans="1:18" x14ac:dyDescent="0.2">
      <c r="D94" s="277" t="s">
        <v>348</v>
      </c>
      <c r="E94" s="278">
        <v>0</v>
      </c>
      <c r="F94" s="279">
        <f t="shared" ref="F94:Q94" si="3">SUMPRODUCT($D$13:$D$91,F13:F91)</f>
        <v>0</v>
      </c>
      <c r="G94" s="279">
        <f t="shared" si="3"/>
        <v>0</v>
      </c>
      <c r="H94" s="279">
        <f t="shared" si="3"/>
        <v>0</v>
      </c>
      <c r="I94" s="279">
        <f t="shared" si="3"/>
        <v>0</v>
      </c>
      <c r="J94" s="279">
        <f t="shared" si="3"/>
        <v>0</v>
      </c>
      <c r="K94" s="279">
        <f t="shared" si="3"/>
        <v>0</v>
      </c>
      <c r="L94" s="279">
        <f t="shared" si="3"/>
        <v>0</v>
      </c>
      <c r="M94" s="279">
        <f t="shared" si="3"/>
        <v>0</v>
      </c>
      <c r="N94" s="279">
        <f t="shared" si="3"/>
        <v>0</v>
      </c>
      <c r="O94" s="279">
        <f t="shared" si="3"/>
        <v>0</v>
      </c>
      <c r="P94" s="279">
        <f t="shared" si="3"/>
        <v>0</v>
      </c>
      <c r="Q94" s="279">
        <f t="shared" si="3"/>
        <v>0</v>
      </c>
    </row>
    <row r="95" spans="1:18" x14ac:dyDescent="0.2">
      <c r="D95" s="277" t="s">
        <v>349</v>
      </c>
      <c r="E95" s="280">
        <v>0</v>
      </c>
      <c r="F95" s="281">
        <f>E95+F94</f>
        <v>0</v>
      </c>
      <c r="G95" s="281">
        <f>F95+G94</f>
        <v>0</v>
      </c>
      <c r="H95" s="281">
        <f t="shared" ref="H95:Q95" si="4">G95+H94</f>
        <v>0</v>
      </c>
      <c r="I95" s="281">
        <f t="shared" si="4"/>
        <v>0</v>
      </c>
      <c r="J95" s="281">
        <f t="shared" si="4"/>
        <v>0</v>
      </c>
      <c r="K95" s="281">
        <f t="shared" si="4"/>
        <v>0</v>
      </c>
      <c r="L95" s="281">
        <f t="shared" si="4"/>
        <v>0</v>
      </c>
      <c r="M95" s="281">
        <f t="shared" si="4"/>
        <v>0</v>
      </c>
      <c r="N95" s="281">
        <f t="shared" si="4"/>
        <v>0</v>
      </c>
      <c r="O95" s="281">
        <f t="shared" si="4"/>
        <v>0</v>
      </c>
      <c r="P95" s="281">
        <f t="shared" si="4"/>
        <v>0</v>
      </c>
      <c r="Q95" s="282">
        <f t="shared" si="4"/>
        <v>0</v>
      </c>
    </row>
    <row r="96" spans="1:18" x14ac:dyDescent="0.2">
      <c r="D96" s="277"/>
      <c r="E96" s="283" t="s">
        <v>369</v>
      </c>
    </row>
    <row r="97" spans="4:17" x14ac:dyDescent="0.2">
      <c r="D97" s="277" t="s">
        <v>350</v>
      </c>
      <c r="E97" s="284">
        <f>+'INFRAESTRUCTURA BASICA'!G172*0.15</f>
        <v>0</v>
      </c>
      <c r="F97" s="285">
        <f>ROUND(F94*'INFRAESTRUCTURA BASICA'!$G$172*(1-0.15),3)</f>
        <v>0</v>
      </c>
      <c r="G97" s="285">
        <f>ROUND(G94*'INFRAESTRUCTURA BASICA'!$G$172*(1-0.15),3)</f>
        <v>0</v>
      </c>
      <c r="H97" s="285">
        <f>ROUND(H94*'INFRAESTRUCTURA BASICA'!$G$172*(1-0.15),3)</f>
        <v>0</v>
      </c>
      <c r="I97" s="285">
        <f>ROUND(I94*'INFRAESTRUCTURA BASICA'!$G$172*(1-0.15),3)</f>
        <v>0</v>
      </c>
      <c r="J97" s="285">
        <f>ROUND(J94*'INFRAESTRUCTURA BASICA'!$G$172*(1-0.15),3)</f>
        <v>0</v>
      </c>
      <c r="K97" s="285">
        <f>ROUND(K94*'INFRAESTRUCTURA BASICA'!$G$172*(1-0.15),3)</f>
        <v>0</v>
      </c>
      <c r="L97" s="285">
        <f>ROUND(L94*'INFRAESTRUCTURA BASICA'!$G$172*(1-0.15),3)</f>
        <v>0</v>
      </c>
      <c r="M97" s="285">
        <f>ROUND(M94*'INFRAESTRUCTURA BASICA'!$G$172*(1-0.15),3)</f>
        <v>0</v>
      </c>
      <c r="N97" s="285">
        <f>ROUND(N94*'INFRAESTRUCTURA BASICA'!$G$172*(1-0.15),3)</f>
        <v>0</v>
      </c>
      <c r="O97" s="285">
        <f>ROUND(O94*'INFRAESTRUCTURA BASICA'!$G$172*(1-0.15),3)</f>
        <v>0</v>
      </c>
      <c r="P97" s="285">
        <f>ROUND(P94*'INFRAESTRUCTURA BASICA'!$G$172*(1-0.15),3)</f>
        <v>0</v>
      </c>
      <c r="Q97" s="285">
        <f>ROUND(Q94*'INFRAESTRUCTURA BASICA'!$G$172*(1-0.15),3)</f>
        <v>0</v>
      </c>
    </row>
    <row r="98" spans="4:17" x14ac:dyDescent="0.2">
      <c r="D98" s="277" t="s">
        <v>351</v>
      </c>
      <c r="E98" s="284">
        <f>+'INFRAESTRUCTURA BASICA'!G172*0.15</f>
        <v>0</v>
      </c>
      <c r="F98" s="285">
        <f>+E98+F97</f>
        <v>0</v>
      </c>
      <c r="G98" s="285">
        <f t="shared" ref="G98:K98" si="5">+F98+G97</f>
        <v>0</v>
      </c>
      <c r="H98" s="285">
        <f t="shared" si="5"/>
        <v>0</v>
      </c>
      <c r="I98" s="285">
        <f t="shared" si="5"/>
        <v>0</v>
      </c>
      <c r="J98" s="285">
        <f t="shared" si="5"/>
        <v>0</v>
      </c>
      <c r="K98" s="285">
        <f t="shared" si="5"/>
        <v>0</v>
      </c>
      <c r="L98" s="285">
        <f>+K98+L97</f>
        <v>0</v>
      </c>
      <c r="M98" s="285">
        <f t="shared" ref="M98:P98" si="6">+L98+M97</f>
        <v>0</v>
      </c>
      <c r="N98" s="285">
        <f t="shared" si="6"/>
        <v>0</v>
      </c>
      <c r="O98" s="285">
        <f t="shared" si="6"/>
        <v>0</v>
      </c>
      <c r="P98" s="285">
        <f t="shared" si="6"/>
        <v>0</v>
      </c>
      <c r="Q98" s="285">
        <f>+P98+Q97</f>
        <v>0</v>
      </c>
    </row>
    <row r="99" spans="4:17" x14ac:dyDescent="0.2">
      <c r="D99" s="277"/>
    </row>
    <row r="100" spans="4:17" x14ac:dyDescent="0.2">
      <c r="D100" s="277" t="s">
        <v>352</v>
      </c>
      <c r="E100" s="286">
        <v>0</v>
      </c>
      <c r="F100" s="286">
        <v>5.8299999999999998E-2</v>
      </c>
      <c r="G100" s="286">
        <v>0.15</v>
      </c>
      <c r="H100" s="286">
        <v>0.26</v>
      </c>
      <c r="I100" s="286">
        <v>0.38</v>
      </c>
      <c r="J100" s="286">
        <v>0.50509999999999999</v>
      </c>
      <c r="K100" s="286">
        <v>0.63</v>
      </c>
      <c r="L100" s="286">
        <v>0.74660000000000004</v>
      </c>
      <c r="M100" s="286">
        <v>0.82340000000000002</v>
      </c>
      <c r="N100" s="286">
        <v>0.9</v>
      </c>
      <c r="O100" s="286">
        <v>0.94669999999999999</v>
      </c>
      <c r="P100" s="286">
        <v>0.98329999999999995</v>
      </c>
      <c r="Q100" s="286">
        <v>1</v>
      </c>
    </row>
    <row r="101" spans="4:17" x14ac:dyDescent="0.2">
      <c r="D101" s="277" t="s">
        <v>353</v>
      </c>
      <c r="E101" s="286">
        <v>0</v>
      </c>
      <c r="F101" s="286">
        <v>1.2500000000000001E-2</v>
      </c>
      <c r="G101" s="286">
        <v>5.5E-2</v>
      </c>
      <c r="H101" s="286">
        <v>0.115</v>
      </c>
      <c r="I101" s="286">
        <v>0.2</v>
      </c>
      <c r="J101" s="286">
        <v>0.3</v>
      </c>
      <c r="K101" s="286">
        <v>0.4</v>
      </c>
      <c r="L101" s="286">
        <v>0.5</v>
      </c>
      <c r="M101" s="286">
        <v>0.60670000000000002</v>
      </c>
      <c r="N101" s="286">
        <v>0.72</v>
      </c>
      <c r="O101" s="286">
        <v>0.83330000000000004</v>
      </c>
      <c r="P101" s="286">
        <v>0.93340000000000001</v>
      </c>
      <c r="Q101" s="286">
        <v>1</v>
      </c>
    </row>
  </sheetData>
  <mergeCells count="5">
    <mergeCell ref="A3:D3"/>
    <mergeCell ref="A5:A6"/>
    <mergeCell ref="B5:C6"/>
    <mergeCell ref="D5:D6"/>
    <mergeCell ref="F5:Q5"/>
  </mergeCells>
  <conditionalFormatting sqref="A11:C28 C29:C40 B92 A49:B49 A51:B51 A70:B72 A65:B68 A54:B56 A58:B59 A77:B80 A82:B84 A90:B91 A61:B63 A74:B75 A86:B87 A29:B46">
    <cfRule type="expression" dxfId="21" priority="32">
      <formula>$D11=0</formula>
    </cfRule>
  </conditionalFormatting>
  <conditionalFormatting sqref="D11">
    <cfRule type="expression" dxfId="20" priority="31">
      <formula>$D11=0</formula>
    </cfRule>
  </conditionalFormatting>
  <conditionalFormatting sqref="A48:C48">
    <cfRule type="expression" dxfId="19" priority="30">
      <formula>$D48=0</formula>
    </cfRule>
  </conditionalFormatting>
  <conditionalFormatting sqref="D48">
    <cfRule type="expression" dxfId="18" priority="29">
      <formula>$D48=0</formula>
    </cfRule>
  </conditionalFormatting>
  <conditionalFormatting sqref="A47:B47">
    <cfRule type="expression" dxfId="17" priority="28">
      <formula>$D47=0</formula>
    </cfRule>
  </conditionalFormatting>
  <conditionalFormatting sqref="A50:B50">
    <cfRule type="expression" dxfId="16" priority="27">
      <formula>$D50=0</formula>
    </cfRule>
  </conditionalFormatting>
  <conditionalFormatting sqref="A64:B64">
    <cfRule type="expression" dxfId="15" priority="16">
      <formula>$D64=0</formula>
    </cfRule>
  </conditionalFormatting>
  <conditionalFormatting sqref="A76:B76">
    <cfRule type="expression" dxfId="14" priority="15">
      <formula>$D76=0</formula>
    </cfRule>
  </conditionalFormatting>
  <conditionalFormatting sqref="A53:C53">
    <cfRule type="expression" dxfId="13" priority="14">
      <formula>$D53=0</formula>
    </cfRule>
  </conditionalFormatting>
  <conditionalFormatting sqref="D53">
    <cfRule type="expression" dxfId="12" priority="13">
      <formula>$D53=0</formula>
    </cfRule>
  </conditionalFormatting>
  <conditionalFormatting sqref="A60:C60">
    <cfRule type="expression" dxfId="11" priority="12">
      <formula>$D60=0</formula>
    </cfRule>
  </conditionalFormatting>
  <conditionalFormatting sqref="D60">
    <cfRule type="expression" dxfId="10" priority="11">
      <formula>$D60=0</formula>
    </cfRule>
  </conditionalFormatting>
  <conditionalFormatting sqref="A73:C73">
    <cfRule type="expression" dxfId="9" priority="10">
      <formula>$D73=0</formula>
    </cfRule>
  </conditionalFormatting>
  <conditionalFormatting sqref="D73">
    <cfRule type="expression" dxfId="8" priority="9">
      <formula>$D73=0</formula>
    </cfRule>
  </conditionalFormatting>
  <conditionalFormatting sqref="A85:C85">
    <cfRule type="expression" dxfId="7" priority="8">
      <formula>$D85=0</formula>
    </cfRule>
  </conditionalFormatting>
  <conditionalFormatting sqref="D85">
    <cfRule type="expression" dxfId="6" priority="7">
      <formula>$D85=0</formula>
    </cfRule>
  </conditionalFormatting>
  <conditionalFormatting sqref="A89:C89">
    <cfRule type="expression" dxfId="5" priority="6">
      <formula>$D89=0</formula>
    </cfRule>
  </conditionalFormatting>
  <conditionalFormatting sqref="D89">
    <cfRule type="expression" dxfId="4" priority="5">
      <formula>$D89=0</formula>
    </cfRule>
  </conditionalFormatting>
  <conditionalFormatting sqref="A52:C52">
    <cfRule type="expression" dxfId="3" priority="4">
      <formula>$D52=0</formula>
    </cfRule>
  </conditionalFormatting>
  <conditionalFormatting sqref="A57:C57">
    <cfRule type="expression" dxfId="2" priority="3">
      <formula>$D57=0</formula>
    </cfRule>
  </conditionalFormatting>
  <conditionalFormatting sqref="A69:C69">
    <cfRule type="expression" dxfId="1" priority="2">
      <formula>$D69=0</formula>
    </cfRule>
  </conditionalFormatting>
  <conditionalFormatting sqref="A81:B81">
    <cfRule type="expression" dxfId="0" priority="1">
      <formula>$D81=0</formula>
    </cfRule>
  </conditionalFormatting>
  <printOptions horizontalCentered="1"/>
  <pageMargins left="0.70866141732283472" right="0.31496062992125984" top="0.98425196850393704" bottom="0.35433070866141736" header="0.31496062992125984" footer="0.11811023622047245"/>
  <pageSetup paperSize="8" scale="50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"/>
  <sheetViews>
    <sheetView zoomScaleNormal="100" workbookViewId="0">
      <selection activeCell="P11" sqref="P11"/>
    </sheetView>
  </sheetViews>
  <sheetFormatPr baseColWidth="10" defaultRowHeight="12.75" x14ac:dyDescent="0.2"/>
  <cols>
    <col min="1" max="16384" width="11.42578125" style="287"/>
  </cols>
  <sheetData>
    <row r="1" spans="1:15" ht="20.25" x14ac:dyDescent="0.3">
      <c r="N1" s="395" t="s">
        <v>443</v>
      </c>
    </row>
    <row r="2" spans="1:15" ht="30" customHeight="1" x14ac:dyDescent="0.35">
      <c r="A2" s="437" t="s">
        <v>368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30" customHeight="1" x14ac:dyDescent="0.35">
      <c r="A3" s="437" t="s">
        <v>360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</row>
    <row r="4" spans="1:15" ht="30" customHeight="1" x14ac:dyDescent="0.35">
      <c r="A4" s="437" t="s">
        <v>361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</row>
  </sheetData>
  <mergeCells count="3">
    <mergeCell ref="A2:O2"/>
    <mergeCell ref="A3:O3"/>
    <mergeCell ref="A4:O4"/>
  </mergeCells>
  <pageMargins left="0.70866141732283472" right="0.70866141732283472" top="0.98425196850393704" bottom="0.74803149606299213" header="0.31496062992125984" footer="0.31496062992125984"/>
  <pageSetup paperSize="5" scale="84" orientation="landscape" horizontalDpi="1200" verticalDpi="1200" r:id="rId1"/>
  <headerFooter>
    <oddHeader xml:space="preserve">&amp;C
&amp;G
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"/>
  <sheetViews>
    <sheetView showGridLines="0" zoomScale="80" zoomScaleNormal="80" workbookViewId="0">
      <selection activeCell="T20" sqref="T20"/>
    </sheetView>
  </sheetViews>
  <sheetFormatPr baseColWidth="10" defaultRowHeight="12.75" x14ac:dyDescent="0.2"/>
  <sheetData>
    <row r="1" spans="1:16" ht="23.25" x14ac:dyDescent="0.35">
      <c r="A1" s="438" t="s">
        <v>442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</row>
    <row r="2" spans="1:16" ht="23.25" x14ac:dyDescent="0.35">
      <c r="A2" s="438" t="s">
        <v>365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3" spans="1:16" ht="23.25" x14ac:dyDescent="0.35">
      <c r="A3" s="438" t="s">
        <v>366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</row>
  </sheetData>
  <mergeCells count="3">
    <mergeCell ref="A1:P1"/>
    <mergeCell ref="A2:P2"/>
    <mergeCell ref="A3:P3"/>
  </mergeCells>
  <pageMargins left="0.70866141732283472" right="0.70866141732283472" top="0.98425196850393704" bottom="0.74803149606299213" header="0.31496062992125984" footer="0.31496062992125984"/>
  <pageSetup paperSize="5" scale="76" orientation="landscape" horizontalDpi="1200" verticalDpi="1200" r:id="rId1"/>
  <headerFooter>
    <oddHeader>&amp;C&amp;G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2D61-D4AE-498B-822A-3C4D0F1413E9}">
  <sheetPr>
    <pageSetUpPr fitToPage="1"/>
  </sheetPr>
  <dimension ref="A1:G51"/>
  <sheetViews>
    <sheetView tabSelected="1" workbookViewId="0">
      <selection activeCell="J12" sqref="J12"/>
    </sheetView>
  </sheetViews>
  <sheetFormatPr baseColWidth="10" defaultRowHeight="12.75" x14ac:dyDescent="0.2"/>
  <cols>
    <col min="1" max="1" width="15.7109375" customWidth="1"/>
    <col min="2" max="2" width="20.7109375" customWidth="1"/>
    <col min="3" max="3" width="43.7109375" customWidth="1"/>
    <col min="4" max="4" width="10.7109375" customWidth="1"/>
    <col min="5" max="5" width="12.7109375" customWidth="1"/>
    <col min="6" max="7" width="15.7109375" customWidth="1"/>
  </cols>
  <sheetData>
    <row r="1" spans="1:7" ht="75" customHeight="1" thickBot="1" x14ac:dyDescent="0.25"/>
    <row r="2" spans="1:7" ht="13.5" thickTop="1" x14ac:dyDescent="0.2">
      <c r="A2" s="329" t="s">
        <v>405</v>
      </c>
      <c r="B2" s="330"/>
      <c r="C2" s="330"/>
      <c r="D2" s="330"/>
      <c r="E2" s="330"/>
      <c r="F2" s="330" t="s">
        <v>448</v>
      </c>
      <c r="G2" s="331"/>
    </row>
    <row r="3" spans="1:7" x14ac:dyDescent="0.2">
      <c r="A3" s="332" t="s">
        <v>406</v>
      </c>
      <c r="B3" s="333" t="s">
        <v>371</v>
      </c>
      <c r="C3" s="334"/>
      <c r="D3" s="335"/>
      <c r="E3" s="335"/>
      <c r="F3" s="336"/>
      <c r="G3" s="337"/>
    </row>
    <row r="4" spans="1:7" x14ac:dyDescent="0.2">
      <c r="A4" s="332" t="s">
        <v>407</v>
      </c>
      <c r="B4" s="333" t="s">
        <v>408</v>
      </c>
      <c r="C4" s="338"/>
      <c r="D4" s="338"/>
      <c r="E4" s="338"/>
      <c r="F4" s="339"/>
      <c r="G4" s="340"/>
    </row>
    <row r="5" spans="1:7" x14ac:dyDescent="0.2">
      <c r="A5" s="332" t="s">
        <v>409</v>
      </c>
      <c r="B5" s="333" t="s">
        <v>430</v>
      </c>
      <c r="C5" s="338"/>
      <c r="D5" s="338"/>
      <c r="E5" s="338"/>
      <c r="F5" s="339" t="s">
        <v>410</v>
      </c>
      <c r="G5" s="341">
        <v>44539</v>
      </c>
    </row>
    <row r="6" spans="1:7" x14ac:dyDescent="0.2">
      <c r="A6" s="342" t="s">
        <v>411</v>
      </c>
      <c r="B6" s="343" t="s">
        <v>374</v>
      </c>
      <c r="C6" s="343"/>
      <c r="D6" s="344"/>
      <c r="E6" s="345"/>
      <c r="F6" s="346"/>
      <c r="G6" s="347"/>
    </row>
    <row r="7" spans="1:7" x14ac:dyDescent="0.2">
      <c r="A7" s="342" t="s">
        <v>412</v>
      </c>
      <c r="B7" s="348"/>
      <c r="C7" s="349" t="s">
        <v>445</v>
      </c>
      <c r="D7" s="349"/>
      <c r="E7" s="345"/>
      <c r="F7" s="346"/>
      <c r="G7" s="347"/>
    </row>
    <row r="8" spans="1:7" x14ac:dyDescent="0.2">
      <c r="A8" s="342" t="s">
        <v>413</v>
      </c>
      <c r="B8" s="350"/>
      <c r="C8" s="398"/>
      <c r="D8" s="344"/>
      <c r="E8" s="345"/>
      <c r="F8" s="339" t="s">
        <v>415</v>
      </c>
      <c r="G8" s="351"/>
    </row>
    <row r="9" spans="1:7" x14ac:dyDescent="0.2">
      <c r="A9" s="342"/>
      <c r="B9" s="343"/>
      <c r="C9" s="349"/>
      <c r="D9" s="344"/>
      <c r="E9" s="345"/>
      <c r="F9" s="346"/>
      <c r="G9" s="347"/>
    </row>
    <row r="10" spans="1:7" x14ac:dyDescent="0.2">
      <c r="A10" s="441" t="s">
        <v>416</v>
      </c>
      <c r="B10" s="442"/>
      <c r="C10" s="443" t="s">
        <v>345</v>
      </c>
      <c r="D10" s="443" t="s">
        <v>0</v>
      </c>
      <c r="E10" s="445" t="s">
        <v>7</v>
      </c>
      <c r="F10" s="447" t="s">
        <v>417</v>
      </c>
      <c r="G10" s="439" t="s">
        <v>418</v>
      </c>
    </row>
    <row r="11" spans="1:7" x14ac:dyDescent="0.2">
      <c r="A11" s="352" t="s">
        <v>419</v>
      </c>
      <c r="B11" s="353" t="s">
        <v>420</v>
      </c>
      <c r="C11" s="444"/>
      <c r="D11" s="444"/>
      <c r="E11" s="446"/>
      <c r="F11" s="448"/>
      <c r="G11" s="440"/>
    </row>
    <row r="12" spans="1:7" x14ac:dyDescent="0.2">
      <c r="A12" s="354"/>
      <c r="B12" s="355"/>
      <c r="C12" s="356" t="s">
        <v>421</v>
      </c>
      <c r="D12" s="357"/>
      <c r="E12" s="358"/>
      <c r="F12" s="359"/>
      <c r="G12" s="360"/>
    </row>
    <row r="13" spans="1:7" x14ac:dyDescent="0.2">
      <c r="A13" s="361" t="s">
        <v>422</v>
      </c>
      <c r="B13" s="362" t="s">
        <v>422</v>
      </c>
      <c r="C13" s="363"/>
      <c r="D13" s="364" t="s">
        <v>422</v>
      </c>
      <c r="E13" s="365"/>
      <c r="F13" s="366"/>
      <c r="G13" s="367"/>
    </row>
    <row r="14" spans="1:7" x14ac:dyDescent="0.2">
      <c r="A14" s="361" t="s">
        <v>422</v>
      </c>
      <c r="B14" s="362" t="s">
        <v>422</v>
      </c>
      <c r="C14" s="363"/>
      <c r="D14" s="364" t="s">
        <v>422</v>
      </c>
      <c r="E14" s="365"/>
      <c r="F14" s="366"/>
      <c r="G14" s="367"/>
    </row>
    <row r="15" spans="1:7" x14ac:dyDescent="0.2">
      <c r="A15" s="361" t="s">
        <v>422</v>
      </c>
      <c r="B15" s="362" t="s">
        <v>422</v>
      </c>
      <c r="C15" s="363"/>
      <c r="D15" s="364" t="s">
        <v>422</v>
      </c>
      <c r="E15" s="365"/>
      <c r="F15" s="366"/>
      <c r="G15" s="367"/>
    </row>
    <row r="16" spans="1:7" x14ac:dyDescent="0.2">
      <c r="A16" s="361" t="s">
        <v>422</v>
      </c>
      <c r="B16" s="362" t="s">
        <v>422</v>
      </c>
      <c r="C16" s="368"/>
      <c r="D16" s="364" t="s">
        <v>422</v>
      </c>
      <c r="E16" s="365"/>
      <c r="F16" s="366"/>
      <c r="G16" s="367"/>
    </row>
    <row r="17" spans="1:7" x14ac:dyDescent="0.2">
      <c r="A17" s="361" t="s">
        <v>422</v>
      </c>
      <c r="B17" s="362" t="s">
        <v>422</v>
      </c>
      <c r="C17" s="362"/>
      <c r="D17" s="364" t="s">
        <v>422</v>
      </c>
      <c r="E17" s="365"/>
      <c r="F17" s="366"/>
      <c r="G17" s="367"/>
    </row>
    <row r="18" spans="1:7" x14ac:dyDescent="0.2">
      <c r="A18" s="361" t="s">
        <v>422</v>
      </c>
      <c r="B18" s="362" t="s">
        <v>422</v>
      </c>
      <c r="C18" s="369"/>
      <c r="D18" s="364" t="s">
        <v>422</v>
      </c>
      <c r="E18" s="370"/>
      <c r="F18" s="366"/>
      <c r="G18" s="367"/>
    </row>
    <row r="19" spans="1:7" x14ac:dyDescent="0.2">
      <c r="A19" s="361" t="s">
        <v>422</v>
      </c>
      <c r="B19" s="362" t="s">
        <v>422</v>
      </c>
      <c r="C19" s="369"/>
      <c r="D19" s="364" t="s">
        <v>422</v>
      </c>
      <c r="E19" s="370"/>
      <c r="F19" s="366"/>
      <c r="G19" s="367"/>
    </row>
    <row r="20" spans="1:7" x14ac:dyDescent="0.2">
      <c r="A20" s="361" t="s">
        <v>422</v>
      </c>
      <c r="B20" s="362" t="s">
        <v>422</v>
      </c>
      <c r="C20" s="369"/>
      <c r="D20" s="364" t="s">
        <v>422</v>
      </c>
      <c r="E20" s="370"/>
      <c r="F20" s="366"/>
      <c r="G20" s="367"/>
    </row>
    <row r="21" spans="1:7" x14ac:dyDescent="0.2">
      <c r="A21" s="361" t="s">
        <v>422</v>
      </c>
      <c r="B21" s="362" t="s">
        <v>422</v>
      </c>
      <c r="C21" s="369"/>
      <c r="D21" s="364" t="s">
        <v>422</v>
      </c>
      <c r="E21" s="370"/>
      <c r="F21" s="366"/>
      <c r="G21" s="367"/>
    </row>
    <row r="22" spans="1:7" x14ac:dyDescent="0.2">
      <c r="A22" s="361" t="s">
        <v>422</v>
      </c>
      <c r="B22" s="362" t="s">
        <v>422</v>
      </c>
      <c r="C22" s="369"/>
      <c r="D22" s="364" t="s">
        <v>422</v>
      </c>
      <c r="E22" s="370"/>
      <c r="F22" s="366"/>
      <c r="G22" s="367"/>
    </row>
    <row r="23" spans="1:7" x14ac:dyDescent="0.2">
      <c r="A23" s="361" t="s">
        <v>422</v>
      </c>
      <c r="B23" s="362" t="s">
        <v>422</v>
      </c>
      <c r="C23" s="369"/>
      <c r="D23" s="364" t="s">
        <v>422</v>
      </c>
      <c r="E23" s="370"/>
      <c r="F23" s="366"/>
      <c r="G23" s="367"/>
    </row>
    <row r="24" spans="1:7" x14ac:dyDescent="0.2">
      <c r="A24" s="361" t="s">
        <v>422</v>
      </c>
      <c r="B24" s="362" t="s">
        <v>422</v>
      </c>
      <c r="C24" s="369"/>
      <c r="D24" s="364" t="s">
        <v>422</v>
      </c>
      <c r="E24" s="370"/>
      <c r="F24" s="366"/>
      <c r="G24" s="367"/>
    </row>
    <row r="25" spans="1:7" x14ac:dyDescent="0.2">
      <c r="A25" s="361" t="s">
        <v>422</v>
      </c>
      <c r="B25" s="362" t="s">
        <v>422</v>
      </c>
      <c r="C25" s="369"/>
      <c r="D25" s="364" t="s">
        <v>422</v>
      </c>
      <c r="E25" s="370"/>
      <c r="F25" s="366"/>
      <c r="G25" s="367"/>
    </row>
    <row r="26" spans="1:7" x14ac:dyDescent="0.2">
      <c r="A26" s="361" t="s">
        <v>422</v>
      </c>
      <c r="B26" s="362" t="s">
        <v>422</v>
      </c>
      <c r="C26" s="369"/>
      <c r="D26" s="364" t="s">
        <v>422</v>
      </c>
      <c r="E26" s="370"/>
      <c r="F26" s="366"/>
      <c r="G26" s="367"/>
    </row>
    <row r="27" spans="1:7" x14ac:dyDescent="0.2">
      <c r="A27" s="371"/>
      <c r="B27" s="349"/>
      <c r="C27" s="349"/>
      <c r="D27" s="344"/>
      <c r="E27" s="345"/>
      <c r="F27" s="372" t="s">
        <v>423</v>
      </c>
      <c r="G27" s="373"/>
    </row>
    <row r="28" spans="1:7" x14ac:dyDescent="0.2">
      <c r="A28" s="371"/>
      <c r="B28" s="349"/>
      <c r="C28" s="335" t="s">
        <v>424</v>
      </c>
      <c r="D28" s="344"/>
      <c r="E28" s="345"/>
      <c r="F28" s="346"/>
      <c r="G28" s="374"/>
    </row>
    <row r="29" spans="1:7" x14ac:dyDescent="0.2">
      <c r="A29" s="361"/>
      <c r="B29" s="362"/>
      <c r="C29" s="363"/>
      <c r="D29" s="364"/>
      <c r="E29" s="365"/>
      <c r="F29" s="375"/>
      <c r="G29" s="367"/>
    </row>
    <row r="30" spans="1:7" x14ac:dyDescent="0.2">
      <c r="A30" s="361"/>
      <c r="B30" s="362"/>
      <c r="C30" s="363"/>
      <c r="D30" s="364"/>
      <c r="E30" s="365"/>
      <c r="F30" s="375"/>
      <c r="G30" s="367"/>
    </row>
    <row r="31" spans="1:7" x14ac:dyDescent="0.2">
      <c r="A31" s="361"/>
      <c r="B31" s="362"/>
      <c r="C31" s="363"/>
      <c r="D31" s="364"/>
      <c r="E31" s="365"/>
      <c r="F31" s="375"/>
      <c r="G31" s="367"/>
    </row>
    <row r="32" spans="1:7" x14ac:dyDescent="0.2">
      <c r="A32" s="361"/>
      <c r="B32" s="362"/>
      <c r="C32" s="362"/>
      <c r="D32" s="364"/>
      <c r="E32" s="365"/>
      <c r="F32" s="375"/>
      <c r="G32" s="367"/>
    </row>
    <row r="33" spans="1:7" x14ac:dyDescent="0.2">
      <c r="A33" s="361" t="s">
        <v>422</v>
      </c>
      <c r="B33" s="362" t="s">
        <v>422</v>
      </c>
      <c r="C33" s="362"/>
      <c r="D33" s="364"/>
      <c r="E33" s="365"/>
      <c r="F33" s="375"/>
      <c r="G33" s="367"/>
    </row>
    <row r="34" spans="1:7" x14ac:dyDescent="0.2">
      <c r="A34" s="361" t="s">
        <v>422</v>
      </c>
      <c r="B34" s="362" t="s">
        <v>422</v>
      </c>
      <c r="C34" s="362"/>
      <c r="D34" s="364" t="s">
        <v>422</v>
      </c>
      <c r="E34" s="365"/>
      <c r="F34" s="375"/>
      <c r="G34" s="367"/>
    </row>
    <row r="35" spans="1:7" x14ac:dyDescent="0.2">
      <c r="A35" s="361" t="s">
        <v>422</v>
      </c>
      <c r="B35" s="362" t="s">
        <v>422</v>
      </c>
      <c r="C35" s="369"/>
      <c r="D35" s="364" t="s">
        <v>422</v>
      </c>
      <c r="E35" s="370"/>
      <c r="F35" s="375"/>
      <c r="G35" s="367"/>
    </row>
    <row r="36" spans="1:7" x14ac:dyDescent="0.2">
      <c r="A36" s="361" t="s">
        <v>422</v>
      </c>
      <c r="B36" s="362" t="s">
        <v>422</v>
      </c>
      <c r="C36" s="369"/>
      <c r="D36" s="364" t="s">
        <v>422</v>
      </c>
      <c r="E36" s="370"/>
      <c r="F36" s="375"/>
      <c r="G36" s="367"/>
    </row>
    <row r="37" spans="1:7" x14ac:dyDescent="0.2">
      <c r="A37" s="371"/>
      <c r="B37" s="349"/>
      <c r="C37" s="349"/>
      <c r="D37" s="344"/>
      <c r="E37" s="345"/>
      <c r="F37" s="372" t="s">
        <v>425</v>
      </c>
      <c r="G37" s="373"/>
    </row>
    <row r="38" spans="1:7" x14ac:dyDescent="0.2">
      <c r="A38" s="371"/>
      <c r="B38" s="349"/>
      <c r="C38" s="335" t="s">
        <v>426</v>
      </c>
      <c r="D38" s="344"/>
      <c r="E38" s="345"/>
      <c r="F38" s="346"/>
      <c r="G38" s="374"/>
    </row>
    <row r="39" spans="1:7" x14ac:dyDescent="0.2">
      <c r="A39" s="361"/>
      <c r="B39" s="362"/>
      <c r="C39" s="376"/>
      <c r="D39" s="364"/>
      <c r="E39" s="365"/>
      <c r="F39" s="366"/>
      <c r="G39" s="367"/>
    </row>
    <row r="40" spans="1:7" x14ac:dyDescent="0.2">
      <c r="A40" s="361"/>
      <c r="B40" s="362"/>
      <c r="C40" s="362"/>
      <c r="D40" s="364"/>
      <c r="E40" s="365"/>
      <c r="F40" s="366"/>
      <c r="G40" s="367"/>
    </row>
    <row r="41" spans="1:7" x14ac:dyDescent="0.2">
      <c r="A41" s="361"/>
      <c r="B41" s="362"/>
      <c r="C41" s="369"/>
      <c r="D41" s="364"/>
      <c r="E41" s="365"/>
      <c r="F41" s="366"/>
      <c r="G41" s="367"/>
    </row>
    <row r="42" spans="1:7" x14ac:dyDescent="0.2">
      <c r="A42" s="361"/>
      <c r="B42" s="362"/>
      <c r="C42" s="377"/>
      <c r="D42" s="364"/>
      <c r="E42" s="365"/>
      <c r="F42" s="366"/>
      <c r="G42" s="367"/>
    </row>
    <row r="43" spans="1:7" x14ac:dyDescent="0.2">
      <c r="A43" s="361"/>
      <c r="B43" s="362"/>
      <c r="C43" s="378"/>
      <c r="D43" s="364"/>
      <c r="E43" s="365"/>
      <c r="F43" s="366"/>
      <c r="G43" s="367"/>
    </row>
    <row r="44" spans="1:7" x14ac:dyDescent="0.2">
      <c r="A44" s="361"/>
      <c r="B44" s="362"/>
      <c r="C44" s="369"/>
      <c r="D44" s="364"/>
      <c r="E44" s="370"/>
      <c r="F44" s="366"/>
      <c r="G44" s="367"/>
    </row>
    <row r="45" spans="1:7" x14ac:dyDescent="0.2">
      <c r="A45" s="361"/>
      <c r="B45" s="362"/>
      <c r="C45" s="369"/>
      <c r="D45" s="364"/>
      <c r="E45" s="370"/>
      <c r="F45" s="366"/>
      <c r="G45" s="367"/>
    </row>
    <row r="46" spans="1:7" x14ac:dyDescent="0.2">
      <c r="A46" s="361"/>
      <c r="B46" s="362"/>
      <c r="C46" s="369"/>
      <c r="D46" s="364"/>
      <c r="E46" s="370"/>
      <c r="F46" s="366"/>
      <c r="G46" s="367"/>
    </row>
    <row r="47" spans="1:7" x14ac:dyDescent="0.2">
      <c r="A47" s="361"/>
      <c r="B47" s="362"/>
      <c r="C47" s="369"/>
      <c r="D47" s="364"/>
      <c r="E47" s="370"/>
      <c r="F47" s="366"/>
      <c r="G47" s="367"/>
    </row>
    <row r="48" spans="1:7" x14ac:dyDescent="0.2">
      <c r="A48" s="379"/>
      <c r="B48" s="344"/>
      <c r="C48" s="349"/>
      <c r="D48" s="344"/>
      <c r="E48" s="345"/>
      <c r="F48" s="372" t="s">
        <v>427</v>
      </c>
      <c r="G48" s="373"/>
    </row>
    <row r="49" spans="1:7" ht="13.5" thickBot="1" x14ac:dyDescent="0.25">
      <c r="A49" s="380"/>
      <c r="B49" s="381"/>
      <c r="C49" s="382"/>
      <c r="D49" s="381"/>
      <c r="E49" s="383"/>
      <c r="F49" s="384"/>
      <c r="G49" s="385"/>
    </row>
    <row r="50" spans="1:7" ht="13.5" thickBot="1" x14ac:dyDescent="0.25">
      <c r="A50" s="386">
        <v>1</v>
      </c>
      <c r="B50" s="387" t="s">
        <v>414</v>
      </c>
      <c r="C50" s="388"/>
      <c r="D50" s="388" t="s">
        <v>428</v>
      </c>
      <c r="E50" s="389"/>
      <c r="F50" s="390" t="s">
        <v>429</v>
      </c>
      <c r="G50" s="391"/>
    </row>
    <row r="51" spans="1:7" ht="13.5" thickTop="1" x14ac:dyDescent="0.2"/>
  </sheetData>
  <mergeCells count="6">
    <mergeCell ref="G10:G11"/>
    <mergeCell ref="A10:B10"/>
    <mergeCell ref="C10:C11"/>
    <mergeCell ref="D10:D11"/>
    <mergeCell ref="E10:E11"/>
    <mergeCell ref="F10:F11"/>
  </mergeCells>
  <pageMargins left="0.7" right="0.7" top="0.75" bottom="0.75" header="0.3" footer="0.3"/>
  <pageSetup paperSize="5" scale="68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C8E6F-99F2-4901-BA22-454CBDCEC52F}">
  <dimension ref="A1:E52"/>
  <sheetViews>
    <sheetView workbookViewId="0">
      <selection activeCell="B25" sqref="B25"/>
    </sheetView>
  </sheetViews>
  <sheetFormatPr baseColWidth="10" defaultRowHeight="12.75" x14ac:dyDescent="0.2"/>
  <cols>
    <col min="1" max="1" width="30.140625" customWidth="1"/>
    <col min="2" max="2" width="55.7109375" customWidth="1"/>
    <col min="3" max="3" width="20.7109375" customWidth="1"/>
    <col min="4" max="5" width="15.7109375" customWidth="1"/>
  </cols>
  <sheetData>
    <row r="1" spans="1:5" x14ac:dyDescent="0.2">
      <c r="A1" s="310" t="s">
        <v>370</v>
      </c>
      <c r="B1" s="311" t="str">
        <f>Comitente</f>
        <v>INSTITUTO PROVINCIAL DE LA VIVIENDA</v>
      </c>
      <c r="C1" s="308"/>
      <c r="D1" s="308"/>
      <c r="E1" s="310"/>
    </row>
    <row r="2" spans="1:5" x14ac:dyDescent="0.2">
      <c r="A2" s="312" t="s">
        <v>372</v>
      </c>
      <c r="B2" s="313" t="str">
        <f>Obra</f>
        <v>B° Valle del Sol - Sector 2</v>
      </c>
      <c r="C2" s="233"/>
      <c r="D2" s="233"/>
      <c r="E2" s="233"/>
    </row>
    <row r="3" spans="1:5" x14ac:dyDescent="0.2">
      <c r="A3" s="312" t="s">
        <v>373</v>
      </c>
      <c r="B3" s="313" t="str">
        <f>Ubicación</f>
        <v>Rawson</v>
      </c>
      <c r="C3" s="233"/>
      <c r="D3" s="233"/>
      <c r="E3" s="233"/>
    </row>
    <row r="4" spans="1:5" x14ac:dyDescent="0.2">
      <c r="A4" s="312" t="s">
        <v>375</v>
      </c>
      <c r="B4" s="393" t="s">
        <v>376</v>
      </c>
      <c r="C4" s="233"/>
      <c r="D4" s="233"/>
      <c r="E4" s="233"/>
    </row>
    <row r="5" spans="1:5" x14ac:dyDescent="0.2">
      <c r="A5" s="312" t="s">
        <v>384</v>
      </c>
      <c r="B5" s="311" t="str">
        <f>Contratista</f>
        <v>xxxxxx</v>
      </c>
      <c r="C5" s="233"/>
      <c r="D5" s="233"/>
      <c r="E5" s="233"/>
    </row>
    <row r="6" spans="1:5" x14ac:dyDescent="0.2">
      <c r="A6" s="310"/>
      <c r="B6" s="310"/>
      <c r="C6" s="310"/>
      <c r="D6" s="310"/>
      <c r="E6" s="310"/>
    </row>
    <row r="7" spans="1:5" x14ac:dyDescent="0.2">
      <c r="A7" s="451" t="s">
        <v>397</v>
      </c>
      <c r="B7" s="452"/>
      <c r="C7" s="452"/>
      <c r="D7" s="452"/>
      <c r="E7" s="453"/>
    </row>
    <row r="8" spans="1:5" x14ac:dyDescent="0.2">
      <c r="A8" s="454" t="s">
        <v>398</v>
      </c>
      <c r="B8" s="455"/>
      <c r="C8" s="455"/>
      <c r="D8" s="455"/>
      <c r="E8" s="456"/>
    </row>
    <row r="9" spans="1:5" x14ac:dyDescent="0.2">
      <c r="A9" s="308"/>
      <c r="B9" s="308"/>
      <c r="C9" s="308"/>
      <c r="D9" s="308"/>
      <c r="E9" s="308"/>
    </row>
    <row r="10" spans="1:5" x14ac:dyDescent="0.2">
      <c r="A10" s="457"/>
      <c r="B10" s="458"/>
      <c r="C10" s="314" t="s">
        <v>399</v>
      </c>
      <c r="D10" s="314" t="s">
        <v>400</v>
      </c>
      <c r="E10" s="314" t="s">
        <v>401</v>
      </c>
    </row>
    <row r="11" spans="1:5" x14ac:dyDescent="0.2">
      <c r="A11" s="449" t="s">
        <v>402</v>
      </c>
      <c r="B11" s="450"/>
      <c r="C11" s="315">
        <f>SUBTOTAL(9,C12:C34)</f>
        <v>0</v>
      </c>
      <c r="D11" s="316">
        <f>SUBTOTAL(9,D12:D34)</f>
        <v>0</v>
      </c>
      <c r="E11" s="317"/>
    </row>
    <row r="12" spans="1:5" x14ac:dyDescent="0.2">
      <c r="A12" s="318"/>
      <c r="B12" s="319"/>
      <c r="C12" s="320"/>
      <c r="D12" s="321">
        <f t="shared" ref="D12:D34" si="0">IFERROR(C12/GG_Obra,0)</f>
        <v>0</v>
      </c>
      <c r="E12" s="321">
        <f t="shared" ref="E12:E34" si="1">IFERROR(C12/GG_Pesos,0)</f>
        <v>0</v>
      </c>
    </row>
    <row r="13" spans="1:5" x14ac:dyDescent="0.2">
      <c r="A13" s="322"/>
      <c r="B13" s="323"/>
      <c r="C13" s="320"/>
      <c r="D13" s="321">
        <f t="shared" si="0"/>
        <v>0</v>
      </c>
      <c r="E13" s="321">
        <f t="shared" si="1"/>
        <v>0</v>
      </c>
    </row>
    <row r="14" spans="1:5" x14ac:dyDescent="0.2">
      <c r="A14" s="322"/>
      <c r="B14" s="323"/>
      <c r="C14" s="320"/>
      <c r="D14" s="321">
        <f t="shared" si="0"/>
        <v>0</v>
      </c>
      <c r="E14" s="321">
        <f t="shared" si="1"/>
        <v>0</v>
      </c>
    </row>
    <row r="15" spans="1:5" x14ac:dyDescent="0.2">
      <c r="A15" s="322"/>
      <c r="B15" s="323"/>
      <c r="C15" s="320"/>
      <c r="D15" s="321">
        <f t="shared" si="0"/>
        <v>0</v>
      </c>
      <c r="E15" s="321">
        <f t="shared" si="1"/>
        <v>0</v>
      </c>
    </row>
    <row r="16" spans="1:5" x14ac:dyDescent="0.2">
      <c r="A16" s="322"/>
      <c r="B16" s="323"/>
      <c r="C16" s="320"/>
      <c r="D16" s="321">
        <f t="shared" si="0"/>
        <v>0</v>
      </c>
      <c r="E16" s="321">
        <f t="shared" si="1"/>
        <v>0</v>
      </c>
    </row>
    <row r="17" spans="1:5" x14ac:dyDescent="0.2">
      <c r="A17" s="322"/>
      <c r="B17" s="323"/>
      <c r="C17" s="320"/>
      <c r="D17" s="321">
        <f t="shared" si="0"/>
        <v>0</v>
      </c>
      <c r="E17" s="321">
        <f t="shared" si="1"/>
        <v>0</v>
      </c>
    </row>
    <row r="18" spans="1:5" x14ac:dyDescent="0.2">
      <c r="A18" s="322"/>
      <c r="B18" s="323"/>
      <c r="C18" s="320"/>
      <c r="D18" s="321">
        <f t="shared" si="0"/>
        <v>0</v>
      </c>
      <c r="E18" s="321">
        <f t="shared" si="1"/>
        <v>0</v>
      </c>
    </row>
    <row r="19" spans="1:5" x14ac:dyDescent="0.2">
      <c r="A19" s="322"/>
      <c r="B19" s="323"/>
      <c r="C19" s="320"/>
      <c r="D19" s="321">
        <f t="shared" si="0"/>
        <v>0</v>
      </c>
      <c r="E19" s="321">
        <f t="shared" si="1"/>
        <v>0</v>
      </c>
    </row>
    <row r="20" spans="1:5" x14ac:dyDescent="0.2">
      <c r="A20" s="322"/>
      <c r="B20" s="323"/>
      <c r="C20" s="320"/>
      <c r="D20" s="321">
        <f t="shared" si="0"/>
        <v>0</v>
      </c>
      <c r="E20" s="321">
        <f t="shared" si="1"/>
        <v>0</v>
      </c>
    </row>
    <row r="21" spans="1:5" x14ac:dyDescent="0.2">
      <c r="A21" s="322"/>
      <c r="B21" s="323"/>
      <c r="C21" s="320"/>
      <c r="D21" s="321">
        <f t="shared" si="0"/>
        <v>0</v>
      </c>
      <c r="E21" s="321">
        <f t="shared" si="1"/>
        <v>0</v>
      </c>
    </row>
    <row r="22" spans="1:5" x14ac:dyDescent="0.2">
      <c r="A22" s="322"/>
      <c r="B22" s="323"/>
      <c r="C22" s="320"/>
      <c r="D22" s="321">
        <f t="shared" si="0"/>
        <v>0</v>
      </c>
      <c r="E22" s="321">
        <f t="shared" si="1"/>
        <v>0</v>
      </c>
    </row>
    <row r="23" spans="1:5" x14ac:dyDescent="0.2">
      <c r="A23" s="322"/>
      <c r="B23" s="323"/>
      <c r="C23" s="320"/>
      <c r="D23" s="321">
        <f t="shared" si="0"/>
        <v>0</v>
      </c>
      <c r="E23" s="321">
        <f t="shared" si="1"/>
        <v>0</v>
      </c>
    </row>
    <row r="24" spans="1:5" x14ac:dyDescent="0.2">
      <c r="A24" s="322"/>
      <c r="B24" s="323"/>
      <c r="C24" s="320"/>
      <c r="D24" s="321">
        <f t="shared" si="0"/>
        <v>0</v>
      </c>
      <c r="E24" s="321">
        <f t="shared" si="1"/>
        <v>0</v>
      </c>
    </row>
    <row r="25" spans="1:5" x14ac:dyDescent="0.2">
      <c r="A25" s="322"/>
      <c r="B25" s="323"/>
      <c r="C25" s="320"/>
      <c r="D25" s="321">
        <f>IFERROR(C25/GG_Obra,0)</f>
        <v>0</v>
      </c>
      <c r="E25" s="321">
        <f>IFERROR(C25/GG_Pesos,0)</f>
        <v>0</v>
      </c>
    </row>
    <row r="26" spans="1:5" x14ac:dyDescent="0.2">
      <c r="A26" s="322"/>
      <c r="B26" s="323"/>
      <c r="C26" s="320"/>
      <c r="D26" s="321">
        <f>IFERROR(C26/GG_Obra,0)</f>
        <v>0</v>
      </c>
      <c r="E26" s="321">
        <f>IFERROR(C26/GG_Pesos,0)</f>
        <v>0</v>
      </c>
    </row>
    <row r="27" spans="1:5" x14ac:dyDescent="0.2">
      <c r="A27" s="322"/>
      <c r="B27" s="323"/>
      <c r="C27" s="320"/>
      <c r="D27" s="321">
        <f>IFERROR(C27/GG_Obra,0)</f>
        <v>0</v>
      </c>
      <c r="E27" s="321">
        <f>IFERROR(C27/GG_Pesos,0)</f>
        <v>0</v>
      </c>
    </row>
    <row r="28" spans="1:5" x14ac:dyDescent="0.2">
      <c r="A28" s="322"/>
      <c r="B28" s="323"/>
      <c r="C28" s="320"/>
      <c r="D28" s="321">
        <f>IFERROR(C28/GG_Obra,0)</f>
        <v>0</v>
      </c>
      <c r="E28" s="321">
        <f>IFERROR(C28/GG_Pesos,0)</f>
        <v>0</v>
      </c>
    </row>
    <row r="29" spans="1:5" x14ac:dyDescent="0.2">
      <c r="A29" s="322"/>
      <c r="B29" s="323"/>
      <c r="C29" s="320"/>
      <c r="D29" s="321">
        <f t="shared" si="0"/>
        <v>0</v>
      </c>
      <c r="E29" s="321">
        <f t="shared" si="1"/>
        <v>0</v>
      </c>
    </row>
    <row r="30" spans="1:5" x14ac:dyDescent="0.2">
      <c r="A30" s="322"/>
      <c r="B30" s="323"/>
      <c r="C30" s="320"/>
      <c r="D30" s="321">
        <f t="shared" si="0"/>
        <v>0</v>
      </c>
      <c r="E30" s="321">
        <f t="shared" si="1"/>
        <v>0</v>
      </c>
    </row>
    <row r="31" spans="1:5" x14ac:dyDescent="0.2">
      <c r="A31" s="322"/>
      <c r="B31" s="323"/>
      <c r="C31" s="320"/>
      <c r="D31" s="321">
        <f t="shared" si="0"/>
        <v>0</v>
      </c>
      <c r="E31" s="321">
        <f t="shared" si="1"/>
        <v>0</v>
      </c>
    </row>
    <row r="32" spans="1:5" x14ac:dyDescent="0.2">
      <c r="A32" s="322"/>
      <c r="B32" s="323"/>
      <c r="C32" s="320"/>
      <c r="D32" s="321">
        <f t="shared" si="0"/>
        <v>0</v>
      </c>
      <c r="E32" s="321">
        <f t="shared" si="1"/>
        <v>0</v>
      </c>
    </row>
    <row r="33" spans="1:5" x14ac:dyDescent="0.2">
      <c r="A33" s="322"/>
      <c r="B33" s="323"/>
      <c r="C33" s="320"/>
      <c r="D33" s="321">
        <f t="shared" si="0"/>
        <v>0</v>
      </c>
      <c r="E33" s="321">
        <f t="shared" si="1"/>
        <v>0</v>
      </c>
    </row>
    <row r="34" spans="1:5" x14ac:dyDescent="0.2">
      <c r="A34" s="322"/>
      <c r="B34" s="323"/>
      <c r="C34" s="320"/>
      <c r="D34" s="321">
        <f t="shared" si="0"/>
        <v>0</v>
      </c>
      <c r="E34" s="321">
        <f t="shared" si="1"/>
        <v>0</v>
      </c>
    </row>
    <row r="35" spans="1:5" x14ac:dyDescent="0.2">
      <c r="A35" s="324"/>
      <c r="B35" s="308"/>
      <c r="C35" s="308"/>
      <c r="D35" s="308"/>
      <c r="E35" s="325"/>
    </row>
    <row r="36" spans="1:5" x14ac:dyDescent="0.2">
      <c r="A36" s="449" t="s">
        <v>403</v>
      </c>
      <c r="B36" s="450"/>
      <c r="C36" s="315">
        <f>SUBTOTAL(9,C37:C50)</f>
        <v>0</v>
      </c>
      <c r="D36" s="326">
        <f>SUBTOTAL(9,D37:D57)</f>
        <v>0</v>
      </c>
      <c r="E36" s="325"/>
    </row>
    <row r="37" spans="1:5" x14ac:dyDescent="0.2">
      <c r="A37" s="322"/>
      <c r="B37" s="323"/>
      <c r="C37" s="320"/>
      <c r="D37" s="321">
        <f t="shared" ref="D37:D50" si="2">IFERROR(C37/GG_Empresa,0)</f>
        <v>0</v>
      </c>
      <c r="E37" s="321">
        <f t="shared" ref="E37:E50" si="3">IFERROR(C37/GG_Pesos,0)</f>
        <v>0</v>
      </c>
    </row>
    <row r="38" spans="1:5" x14ac:dyDescent="0.2">
      <c r="A38" s="322"/>
      <c r="B38" s="323"/>
      <c r="C38" s="320"/>
      <c r="D38" s="321">
        <f t="shared" si="2"/>
        <v>0</v>
      </c>
      <c r="E38" s="321">
        <f t="shared" si="3"/>
        <v>0</v>
      </c>
    </row>
    <row r="39" spans="1:5" x14ac:dyDescent="0.2">
      <c r="A39" s="322"/>
      <c r="B39" s="323"/>
      <c r="C39" s="320"/>
      <c r="D39" s="321">
        <f t="shared" si="2"/>
        <v>0</v>
      </c>
      <c r="E39" s="321">
        <f t="shared" si="3"/>
        <v>0</v>
      </c>
    </row>
    <row r="40" spans="1:5" x14ac:dyDescent="0.2">
      <c r="A40" s="322"/>
      <c r="B40" s="323"/>
      <c r="C40" s="320"/>
      <c r="D40" s="321">
        <f t="shared" si="2"/>
        <v>0</v>
      </c>
      <c r="E40" s="321">
        <f t="shared" si="3"/>
        <v>0</v>
      </c>
    </row>
    <row r="41" spans="1:5" x14ac:dyDescent="0.2">
      <c r="A41" s="322"/>
      <c r="B41" s="323"/>
      <c r="C41" s="320"/>
      <c r="D41" s="321">
        <f t="shared" si="2"/>
        <v>0</v>
      </c>
      <c r="E41" s="321">
        <f t="shared" si="3"/>
        <v>0</v>
      </c>
    </row>
    <row r="42" spans="1:5" x14ac:dyDescent="0.2">
      <c r="A42" s="322"/>
      <c r="B42" s="323"/>
      <c r="C42" s="320"/>
      <c r="D42" s="321">
        <f t="shared" si="2"/>
        <v>0</v>
      </c>
      <c r="E42" s="321">
        <f t="shared" si="3"/>
        <v>0</v>
      </c>
    </row>
    <row r="43" spans="1:5" x14ac:dyDescent="0.2">
      <c r="A43" s="322"/>
      <c r="B43" s="323"/>
      <c r="C43" s="320"/>
      <c r="D43" s="321">
        <f t="shared" si="2"/>
        <v>0</v>
      </c>
      <c r="E43" s="321">
        <f t="shared" si="3"/>
        <v>0</v>
      </c>
    </row>
    <row r="44" spans="1:5" x14ac:dyDescent="0.2">
      <c r="A44" s="322"/>
      <c r="B44" s="323"/>
      <c r="C44" s="320"/>
      <c r="D44" s="321">
        <f t="shared" si="2"/>
        <v>0</v>
      </c>
      <c r="E44" s="321">
        <f t="shared" si="3"/>
        <v>0</v>
      </c>
    </row>
    <row r="45" spans="1:5" x14ac:dyDescent="0.2">
      <c r="A45" s="322"/>
      <c r="B45" s="323"/>
      <c r="C45" s="320"/>
      <c r="D45" s="321">
        <f t="shared" si="2"/>
        <v>0</v>
      </c>
      <c r="E45" s="321">
        <f t="shared" si="3"/>
        <v>0</v>
      </c>
    </row>
    <row r="46" spans="1:5" x14ac:dyDescent="0.2">
      <c r="A46" s="322"/>
      <c r="B46" s="323"/>
      <c r="C46" s="320"/>
      <c r="D46" s="321">
        <f t="shared" si="2"/>
        <v>0</v>
      </c>
      <c r="E46" s="321">
        <f t="shared" si="3"/>
        <v>0</v>
      </c>
    </row>
    <row r="47" spans="1:5" x14ac:dyDescent="0.2">
      <c r="A47" s="322"/>
      <c r="B47" s="323"/>
      <c r="C47" s="320"/>
      <c r="D47" s="321">
        <f t="shared" si="2"/>
        <v>0</v>
      </c>
      <c r="E47" s="321">
        <f t="shared" si="3"/>
        <v>0</v>
      </c>
    </row>
    <row r="48" spans="1:5" x14ac:dyDescent="0.2">
      <c r="A48" s="322"/>
      <c r="B48" s="323"/>
      <c r="C48" s="320"/>
      <c r="D48" s="321">
        <f t="shared" si="2"/>
        <v>0</v>
      </c>
      <c r="E48" s="321">
        <f t="shared" si="3"/>
        <v>0</v>
      </c>
    </row>
    <row r="49" spans="1:5" x14ac:dyDescent="0.2">
      <c r="A49" s="322"/>
      <c r="B49" s="323"/>
      <c r="C49" s="320"/>
      <c r="D49" s="321">
        <f t="shared" si="2"/>
        <v>0</v>
      </c>
      <c r="E49" s="321">
        <f t="shared" si="3"/>
        <v>0</v>
      </c>
    </row>
    <row r="50" spans="1:5" x14ac:dyDescent="0.2">
      <c r="A50" s="322"/>
      <c r="B50" s="323"/>
      <c r="C50" s="320"/>
      <c r="D50" s="321">
        <f t="shared" si="2"/>
        <v>0</v>
      </c>
      <c r="E50" s="321">
        <f t="shared" si="3"/>
        <v>0</v>
      </c>
    </row>
    <row r="51" spans="1:5" x14ac:dyDescent="0.2">
      <c r="A51" s="324"/>
      <c r="B51" s="308"/>
      <c r="C51" s="308"/>
      <c r="D51" s="308"/>
      <c r="E51" s="325"/>
    </row>
    <row r="52" spans="1:5" x14ac:dyDescent="0.2">
      <c r="A52" s="449" t="s">
        <v>404</v>
      </c>
      <c r="B52" s="450"/>
      <c r="C52" s="315">
        <f>SUBTOTAL(9,C11:C50)</f>
        <v>0</v>
      </c>
      <c r="D52" s="327"/>
      <c r="E52" s="328">
        <f>SUBTOTAL(9,E11:E50)</f>
        <v>0</v>
      </c>
    </row>
  </sheetData>
  <mergeCells count="6">
    <mergeCell ref="A52:B52"/>
    <mergeCell ref="A7:E7"/>
    <mergeCell ref="A8:E8"/>
    <mergeCell ref="A10:B10"/>
    <mergeCell ref="A11:B11"/>
    <mergeCell ref="A36:B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E63ADCB55A48459A4C89A12B96EA79" ma:contentTypeVersion="10" ma:contentTypeDescription="Crear nuevo documento." ma:contentTypeScope="" ma:versionID="060cad7c3bf7be753259b58d23d0538f">
  <xsd:schema xmlns:xsd="http://www.w3.org/2001/XMLSchema" xmlns:xs="http://www.w3.org/2001/XMLSchema" xmlns:p="http://schemas.microsoft.com/office/2006/metadata/properties" xmlns:ns3="3e047148-737a-4a1c-ac09-cb6ac43534c3" xmlns:ns4="6bcb3617-8151-416f-89da-cdd5e17d1162" targetNamespace="http://schemas.microsoft.com/office/2006/metadata/properties" ma:root="true" ma:fieldsID="23a4f66a45ecd3d52e10490029036eb5" ns3:_="" ns4:_="">
    <xsd:import namespace="3e047148-737a-4a1c-ac09-cb6ac43534c3"/>
    <xsd:import namespace="6bcb3617-8151-416f-89da-cdd5e17d11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47148-737a-4a1c-ac09-cb6ac43534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b3617-8151-416f-89da-cdd5e17d116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EBFE2F-B7EE-4C8F-AFA2-87550A762C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687940-7292-4FAB-9850-35A753FC9F51}">
  <ds:schemaRefs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6bcb3617-8151-416f-89da-cdd5e17d1162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e047148-737a-4a1c-ac09-cb6ac43534c3"/>
  </ds:schemaRefs>
</ds:datastoreItem>
</file>

<file path=customXml/itemProps3.xml><?xml version="1.0" encoding="utf-8"?>
<ds:datastoreItem xmlns:ds="http://schemas.openxmlformats.org/officeDocument/2006/customXml" ds:itemID="{EA621225-AFE3-4831-9BF2-C050C82EA8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47148-737a-4a1c-ac09-cb6ac43534c3"/>
    <ds:schemaRef ds:uri="6bcb3617-8151-416f-89da-cdd5e17d11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RGP</vt:lpstr>
      <vt:lpstr>INFRAESTRUCTURA BASICA</vt:lpstr>
      <vt:lpstr>ESPECIALES</vt:lpstr>
      <vt:lpstr>PT</vt:lpstr>
      <vt:lpstr>CdA</vt:lpstr>
      <vt:lpstr>Grafico Curva Inversiones</vt:lpstr>
      <vt:lpstr>ANALISIS DE PRECIOS</vt:lpstr>
      <vt:lpstr>GASTOS GENERALES</vt:lpstr>
      <vt:lpstr>ESPECIALES!Área_de_impresión</vt:lpstr>
      <vt:lpstr>'INFRAESTRUCTURA BASICA'!Área_de_impresión</vt:lpstr>
      <vt:lpstr>RGP!Área_de_impresión</vt:lpstr>
      <vt:lpstr>'INFRAESTRUCTURA BASICA'!Títulos_a_imprimir</vt:lpstr>
    </vt:vector>
  </TitlesOfParts>
  <Company>IVBA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de la Vivienda</dc:creator>
  <cp:lastModifiedBy>03</cp:lastModifiedBy>
  <cp:lastPrinted>2021-12-10T11:42:08Z</cp:lastPrinted>
  <dcterms:created xsi:type="dcterms:W3CDTF">2014-07-16T13:31:23Z</dcterms:created>
  <dcterms:modified xsi:type="dcterms:W3CDTF">2021-12-10T16:00:41Z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0x0101002BE63ADCB55A48459A4C89A12B96EA79</vt:lpwstr>
  </property>
</Properties>
</file>